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31" windowWidth="19320" windowHeight="13050" activeTab="2"/>
  </bookViews>
  <sheets>
    <sheet name="Прилож №3" sheetId="1" r:id="rId1"/>
    <sheet name="Прилож №4" sheetId="2" r:id="rId2"/>
    <sheet name="Прилож №5" sheetId="3" r:id="rId3"/>
  </sheets>
  <definedNames>
    <definedName name="_xlnm.Print_Area" localSheetId="1">'Прилож №4'!$A$1:$I$627</definedName>
  </definedNames>
  <calcPr fullCalcOnLoad="1"/>
</workbook>
</file>

<file path=xl/sharedStrings.xml><?xml version="1.0" encoding="utf-8"?>
<sst xmlns="http://schemas.openxmlformats.org/spreadsheetml/2006/main" count="6043" uniqueCount="519">
  <si>
    <t>Наименование</t>
  </si>
  <si>
    <t>027</t>
  </si>
  <si>
    <t>029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</si>
  <si>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</si>
  <si>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</si>
  <si>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</si>
  <si>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</si>
  <si>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</si>
  <si>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</si>
  <si>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Музеи и постоянные выставки</t>
  </si>
  <si>
    <t>Библиотеки</t>
  </si>
  <si>
    <t>Резервные фонды</t>
  </si>
  <si>
    <t>Общегосударственные  вопросы</t>
  </si>
  <si>
    <t>070 00 00</t>
  </si>
  <si>
    <t>Жилищно-коммунальное хозяйство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</si>
  <si>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</si>
  <si>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</si>
  <si>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</si>
  <si>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</si>
  <si>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</si>
  <si>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</si>
  <si>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</si>
  <si>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</si>
  <si>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</si>
  <si>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</si>
  <si>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</si>
  <si>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</si>
  <si>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452 00 00</t>
  </si>
  <si>
    <t>470 00 00</t>
  </si>
  <si>
    <t>Охрана окружающей среды</t>
  </si>
  <si>
    <t>Другие вопросы в области охраны окружающей среды</t>
  </si>
  <si>
    <t>Пенсионное обеспечение</t>
  </si>
  <si>
    <t>000 00 00</t>
  </si>
  <si>
    <t>0000</t>
  </si>
  <si>
    <t>000</t>
  </si>
  <si>
    <t>Центральный аппарат</t>
  </si>
  <si>
    <t>КОД</t>
  </si>
  <si>
    <t>Раздел</t>
  </si>
  <si>
    <t>Всего</t>
  </si>
  <si>
    <t>Национальная экономика</t>
  </si>
  <si>
    <t>Другие вопросы в области национальной экономики</t>
  </si>
  <si>
    <t>003</t>
  </si>
  <si>
    <t>Жилищное хозяйство</t>
  </si>
  <si>
    <t>ИТОГО РАСХОДОВ</t>
  </si>
  <si>
    <t>ВСЕГО РАСХОДОВ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</si>
  <si>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</si>
  <si>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</si>
  <si>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</si>
  <si>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</si>
  <si>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</si>
  <si>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</si>
  <si>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</si>
  <si>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</si>
  <si>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001</t>
  </si>
  <si>
    <t>006</t>
  </si>
  <si>
    <t>505 00 00</t>
  </si>
  <si>
    <t>483</t>
  </si>
  <si>
    <t>Организационно-воспитательная работа с молодежью</t>
  </si>
  <si>
    <t>431 00 00</t>
  </si>
  <si>
    <t>520 00 00</t>
  </si>
  <si>
    <t>Социальное обеспечение населения</t>
  </si>
  <si>
    <t>Транспорт</t>
  </si>
  <si>
    <t>Дорожное хозяйство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</si>
  <si>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</si>
  <si>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</si>
  <si>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</si>
  <si>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</si>
  <si>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</si>
  <si>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</si>
  <si>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</si>
  <si>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</si>
  <si>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</si>
  <si>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Дворцы и  дома культуры, другие учреждения культуры и средств массовой информации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</si>
  <si>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</si>
  <si>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</si>
  <si>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</si>
  <si>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</si>
  <si>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</si>
  <si>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</si>
  <si>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</si>
  <si>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</si>
  <si>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</si>
  <si>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</si>
  <si>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</si>
  <si>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</si>
  <si>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</si>
  <si>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</si>
  <si>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</si>
  <si>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Резервные фонды исполнительных органов местного самоуправления</t>
  </si>
  <si>
    <t>070 05 00</t>
  </si>
  <si>
    <t>209 01 00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</si>
  <si>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</si>
  <si>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</si>
  <si>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</si>
  <si>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</si>
  <si>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</si>
  <si>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</si>
  <si>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</si>
  <si>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</si>
  <si>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</si>
  <si>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</si>
  <si>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</si>
  <si>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</si>
  <si>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</si>
  <si>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</si>
  <si>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</si>
  <si>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</si>
  <si>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</si>
  <si>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</si>
  <si>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</si>
  <si>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</si>
  <si>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</si>
  <si>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</si>
  <si>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05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</si>
  <si>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</si>
  <si>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</si>
  <si>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</si>
  <si>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</t>
  </si>
  <si>
    <t>420 99 00</t>
  </si>
  <si>
    <t>421 99 00</t>
  </si>
  <si>
    <t>423 99 00</t>
  </si>
  <si>
    <t>452 99 00</t>
  </si>
  <si>
    <t>795 01 00</t>
  </si>
  <si>
    <t>440 99 00</t>
  </si>
  <si>
    <t>441 99 00</t>
  </si>
  <si>
    <t>442 99 00</t>
  </si>
  <si>
    <t>443 99 00</t>
  </si>
  <si>
    <t>Стационарная медицинская помощь</t>
  </si>
  <si>
    <t>Физическая культура и спорт</t>
  </si>
  <si>
    <t>482 99 00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</si>
  <si>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</si>
  <si>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</si>
  <si>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</si>
  <si>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</si>
  <si>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</si>
  <si>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795 03 00</t>
  </si>
  <si>
    <t>795 06 00</t>
  </si>
  <si>
    <t>795 07 00</t>
  </si>
  <si>
    <t>002 00 00</t>
  </si>
  <si>
    <t>500</t>
  </si>
  <si>
    <t>002 04 00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</si>
  <si>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</si>
  <si>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</si>
  <si>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</si>
  <si>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</si>
  <si>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</si>
  <si>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</si>
  <si>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Охрана семьи и детства</t>
  </si>
  <si>
    <t>Родильные дома</t>
  </si>
  <si>
    <t>476 00 00</t>
  </si>
  <si>
    <t>Амбулаторная помощь</t>
  </si>
  <si>
    <t>Поликлиники, амбулатории, диагностические центры</t>
  </si>
  <si>
    <t>471 00 00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</si>
  <si>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</si>
  <si>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</si>
  <si>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</si>
  <si>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</si>
  <si>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Мероприятия по землеустройству и землепользованию</t>
  </si>
  <si>
    <t>340 03 00</t>
  </si>
  <si>
    <t>Обеспечение деятельности финансовых, налоговых и таможенных органов и органов финансового(финансово-бюджетного) надзора</t>
  </si>
  <si>
    <t>431 99 00</t>
  </si>
  <si>
    <t>505 86 00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</si>
  <si>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</si>
  <si>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самоуправлении</t>
  </si>
  <si>
    <t>Школы-детские сады, школы начальные, неполные средние и средние</t>
  </si>
  <si>
    <t>Больницы, клиники, госпитали, медико-санитарные части</t>
  </si>
  <si>
    <t>Подраздел</t>
  </si>
  <si>
    <t>Целевая статья</t>
  </si>
  <si>
    <t>в том числе за счет межбюджетных трансфертов</t>
  </si>
  <si>
    <t>13</t>
  </si>
  <si>
    <t>11</t>
  </si>
  <si>
    <t xml:space="preserve">Физическая культура </t>
  </si>
  <si>
    <t>Здравоохранение</t>
  </si>
  <si>
    <t xml:space="preserve">Здравоохранение </t>
  </si>
  <si>
    <t>Физическая культура</t>
  </si>
  <si>
    <t>901</t>
  </si>
  <si>
    <t>902</t>
  </si>
  <si>
    <t>903</t>
  </si>
  <si>
    <t>905</t>
  </si>
  <si>
    <t>906</t>
  </si>
  <si>
    <t>907</t>
  </si>
  <si>
    <t>795 04 00</t>
  </si>
  <si>
    <t>Долгосрочная городская  целевая программа "Развитие муниципальной службы в городе Долгопрудном на период 2011-2013 гг"</t>
  </si>
  <si>
    <t>795 02 00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</si>
  <si>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</si>
  <si>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795 10 00</t>
  </si>
  <si>
    <t>Долгосрочная целевая программа "Развитие сферы культуры на 2011-2015 годы"</t>
  </si>
  <si>
    <t>795 09 00</t>
  </si>
  <si>
    <t xml:space="preserve">Долгосрочная целевая  программа "Молодое поколение Долгопрудного на2011-2015 годы" </t>
  </si>
  <si>
    <t>Долгосрочная городская  целевая программа "Развитие муниципальной службы в городе Долгопрудном на период 2011-2013 годов"</t>
  </si>
  <si>
    <t>092 99 00</t>
  </si>
  <si>
    <t>Администрация города Долгопрудного</t>
  </si>
  <si>
    <t>Культура и кинематография</t>
  </si>
  <si>
    <t>Коммунальное хозяйство</t>
  </si>
  <si>
    <t>Другие вопросы в области культуры</t>
  </si>
  <si>
    <t xml:space="preserve">Руководство и управление в сфере установленных функций </t>
  </si>
  <si>
    <t>001 00 00</t>
  </si>
  <si>
    <t>Долгосрочная городская  целевая программа "Развитие муниципальной службы в городе Долгопрудном на период 2011-2013 гг."</t>
  </si>
  <si>
    <t>001 36 00</t>
  </si>
  <si>
    <t>Осуществление первичного воинского учета на территориях, где отсутствуют военные комиссариаты</t>
  </si>
  <si>
    <t>Уплата налога на имущество организаций и земельного налога</t>
  </si>
  <si>
    <t>Долгосрочная целевая программа г.Долгопрудного "Дополнительные меры социальной поддержки отдельных категорий граждан г.Долгопрудного на 2012-2015 г.г."</t>
  </si>
  <si>
    <r>
      <t xml:space="preserve"> Долгосрочная целевая программа "Муниципальная программа " Развитие физической культуры и спорта в г.Долгопрудном на 2012-2015 годы"" </t>
    </r>
    <r>
      <rPr>
        <b/>
        <sz val="11"/>
        <rFont val="Arial"/>
        <family val="2"/>
      </rPr>
      <t>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</si>
  <si>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 xml:space="preserve"> Долгосрочная целевая программа "Муниципальная программа " Развитие физической культуры и спорта в г.Долгопрудном на 2012-2015 годы"" </t>
  </si>
  <si>
    <t>Долгосрочная целевая программа "Защита населения и территории города Долгопрудный от чрезвычайных ситуаций на 2012-2015 годы"</t>
  </si>
  <si>
    <t>Программа комплексного развития систем коммунальной инфраструктуры городского округа Долгопрудный на 2010-2015 годы</t>
  </si>
  <si>
    <t>904</t>
  </si>
  <si>
    <t>Долгосрочная целевая программа "Муниципальная целевая программа по выполнению работ по капитальному ремонту многоквартирных жилых домов г.Долгопрудного в части замены лифтов на 2012-2016 гг"</t>
  </si>
  <si>
    <t>Муниципальная долгосрочная целевая программа по проведению капитального ремонта в многоквартирных жилых домах города Долгопрудного на 2012-2016 годы</t>
  </si>
  <si>
    <t>795 08 00</t>
  </si>
  <si>
    <t>Долгосрочная целевая программа "Благоустройство территорий города Долгопрудного на период 2012-2014 годы"</t>
  </si>
  <si>
    <t>Долгосрочная целевая Программа "Профилактика преступлений и иных правонарушений на территории городского округа Долгопрудный на 2012-2014 годы"</t>
  </si>
  <si>
    <t>795 11 00</t>
  </si>
  <si>
    <t>795 12 00</t>
  </si>
  <si>
    <t>795 13 00</t>
  </si>
  <si>
    <t>795 14 00</t>
  </si>
  <si>
    <t>795 15 00</t>
  </si>
  <si>
    <t>795 17 00</t>
  </si>
  <si>
    <t>Долгосрочная целевая программа   "Дети Долгопрудного " на 2012-2015 годы"</t>
  </si>
  <si>
    <t>795 18 00</t>
  </si>
  <si>
    <t>Финансовое управление администрации                         г.Долгопрудного</t>
  </si>
  <si>
    <t xml:space="preserve">    Управление образования   Администрации г.Долгопрудного</t>
  </si>
  <si>
    <t>350 00 00</t>
  </si>
  <si>
    <t>Поддержка жилищного хозяйства</t>
  </si>
  <si>
    <t xml:space="preserve">Мероприятия в области жилищного хозяйства </t>
  </si>
  <si>
    <t>350 03 00</t>
  </si>
  <si>
    <t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t>
  </si>
  <si>
    <t>120</t>
  </si>
  <si>
    <t xml:space="preserve">к решению Совета депутатов </t>
  </si>
  <si>
    <t>Приложение № 3</t>
  </si>
  <si>
    <t>610</t>
  </si>
  <si>
    <t>630</t>
  </si>
  <si>
    <t>Субсидии некоммерческим организациям (за исключением муниципальных учреждений)</t>
  </si>
  <si>
    <t>Финансирование частичной компенсации стоимости питания отдельным категориям обучающихся в школах- детских садах, школах начальных средних т средних (оказание муниципальных услуг)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</si>
  <si>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обеспечения книгоиздательской продукцией и периодическими изданиями (оказание муниципальных услуг)</t>
  </si>
  <si>
    <t>421 10 19</t>
  </si>
  <si>
    <t>Оплата труда работников централизованных бухгалтерий (оказание муниципальных услуг)</t>
  </si>
  <si>
    <t>612</t>
  </si>
  <si>
    <t>Субсидии бюджетным учреждениям на иные цели</t>
  </si>
  <si>
    <t>Мобилизационная и вневойсковая подготовка</t>
  </si>
  <si>
    <t>Финансовая поддержка негосударственных школ-детских садов, школ начальных, неполных средних и средних в части расходов на оплату труда работника негосударственных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(оказание муниципальных услуг)</t>
  </si>
  <si>
    <t xml:space="preserve">07 </t>
  </si>
  <si>
    <t>611</t>
  </si>
  <si>
    <t>Вид  расходов</t>
  </si>
  <si>
    <t>320</t>
  </si>
  <si>
    <t>Социальные выплаты гражданам, кроме публичных нормативных социальных выплат</t>
  </si>
  <si>
    <t>400</t>
  </si>
  <si>
    <t>321</t>
  </si>
  <si>
    <t>Пособия и компенсации гражданам и иные социальные выплаты, кроме публичных нормативных обязательств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</si>
  <si>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</si>
  <si>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>908</t>
  </si>
  <si>
    <t>Ведомственная структура расходов  бюджета городского округа Долгопрудный  на   2013 год</t>
  </si>
  <si>
    <t>Приложение № 4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</si>
  <si>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</si>
  <si>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</si>
  <si>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</si>
  <si>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</si>
  <si>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851</t>
  </si>
  <si>
    <t>870</t>
  </si>
  <si>
    <t>Резервные средства</t>
  </si>
  <si>
    <t>244</t>
  </si>
  <si>
    <t>323</t>
  </si>
  <si>
    <t>Приобретение товаров, работ, услуг в пользу граждан</t>
  </si>
  <si>
    <t>243</t>
  </si>
  <si>
    <t>880</t>
  </si>
  <si>
    <t>Специальные расходы</t>
  </si>
  <si>
    <t>622</t>
  </si>
  <si>
    <t>Субсидии автономным учреждениям на иные цели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</si>
  <si>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</si>
  <si>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</si>
  <si>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муниципальных  нужд</t>
  </si>
  <si>
    <t>Закупка товаров, работ, услуг в целях капитального ремонта муниципального  имущества</t>
  </si>
  <si>
    <t>621</t>
  </si>
  <si>
    <t>Субсидии автономным учреждениям на финансовое обеспечение муниципального  задания на оказание муниципальных услуг (выполнение работ)</t>
  </si>
  <si>
    <t>Субсидии автономным учреждениям на финансовое обеспечение муниципального  задания на оказание муниципальных 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</si>
  <si>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</si>
  <si>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242</t>
  </si>
  <si>
    <t>Закупка товаров, работ, услуг в сфере информационно-коммуникационных технологий</t>
  </si>
  <si>
    <t>852</t>
  </si>
  <si>
    <t>Уплата прочих налогов, сборов и иных платежей</t>
  </si>
  <si>
    <t>111</t>
  </si>
  <si>
    <t>302 00 00</t>
  </si>
  <si>
    <t>302 99 00</t>
  </si>
  <si>
    <t xml:space="preserve">795 14 00 </t>
  </si>
  <si>
    <t>471 99 00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</si>
  <si>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</si>
  <si>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Другие вопросы в области средств массовой информации</t>
  </si>
  <si>
    <t>Средства массовой информации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</si>
  <si>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</si>
  <si>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002 08 00</t>
  </si>
  <si>
    <t>Расходы на изготовление и распространение полиграфической продукции о социально значимых вопросах  органов местного самоуправления</t>
  </si>
  <si>
    <r>
      <t>Бюджетные инвестиции</t>
    </r>
    <r>
      <rPr>
        <sz val="11"/>
        <rFont val="Arial"/>
        <family val="2"/>
      </rPr>
      <t xml:space="preserve"> (Строительство сети водопровода-связки Ду250мм, длиной 1695м от ВЗУ "Хлебниково" до ВЗУ "Шереметьевский"</t>
    </r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</si>
  <si>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период 2013-2015 г.г"</t>
  </si>
  <si>
    <t>Поисковые и аварийно-спасательные учреждения</t>
  </si>
  <si>
    <t>314</t>
  </si>
  <si>
    <t>Меры социальной поддержки населения по публичным нормативным обязательствам</t>
  </si>
  <si>
    <t>313</t>
  </si>
  <si>
    <t>Пособия и компенсации гражданам и иные социальные выплаты, по публичным нормативным обязательствам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</si>
  <si>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</si>
  <si>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</si>
  <si>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r>
      <t>Бюджетные инвестиции</t>
    </r>
    <r>
      <rPr>
        <sz val="11"/>
        <rFont val="Arial"/>
        <family val="2"/>
      </rPr>
      <t xml:space="preserve"> (Строительство сети водопровода-связки Ду 250мм, длиной 1695м от ВЗУ "Хлебниково" до ВЗУ "Шереметьевский"</t>
    </r>
  </si>
  <si>
    <r>
      <t xml:space="preserve">Бюджетные инвестиции </t>
    </r>
    <r>
      <rPr>
        <sz val="11"/>
        <rFont val="Arial"/>
        <family val="2"/>
      </rPr>
      <t>(ПИР на реконструкцию и модернизацию котельной по ул.Заводская 2)</t>
    </r>
  </si>
  <si>
    <t>795 21 00</t>
  </si>
  <si>
    <t>795 22 00</t>
  </si>
  <si>
    <t>Долгосрочная целевая программа г.Долгопрудного "Дорожная деятельность в отношении автомобильных дорог общего пользования местного значения в границах городского округа Долгопрудный и обеспечение безопасности дорожного движения на них на 2013-2016 годы"</t>
  </si>
  <si>
    <t xml:space="preserve"> Комитет по управлению имуществом                                             г. Долгопрудный</t>
  </si>
  <si>
    <t xml:space="preserve">Контрольно-ревизионная комиссия                                               города Долгопрудного </t>
  </si>
  <si>
    <t>Управление администрации г. Долгопрудного по работе в микрорайонах Шереметьевский,                                                           Хлебниково, Павельцево</t>
  </si>
  <si>
    <t xml:space="preserve"> Представительный орган муниципального                                 образования города Долгопрудный                             Московской области - Совет депутатов города Долгопрудного Московской области</t>
  </si>
  <si>
    <t>Управление культуры, физической культуры, спорта, туризма и молодежной политики администрации                              города Долгопрудного</t>
  </si>
  <si>
    <t>тыс. руб.</t>
  </si>
  <si>
    <t xml:space="preserve">Расходы бюджета городского округа Долгопрудный  на 2013  г. по разделам, подразделам, </t>
  </si>
  <si>
    <t xml:space="preserve"> целевым статьям и видам расходов  бюджета</t>
  </si>
  <si>
    <t xml:space="preserve">Муниципальная комплексная программа "Дети Долгопрудного " на 2012-2015 годы" </t>
  </si>
  <si>
    <t xml:space="preserve">Долгосрочная целевая программа "Дети Долгопрудного " на 2012-2015 годы" </t>
  </si>
  <si>
    <t>Долгосрочная целевая программа   "Дети Долгопрудного на 2012-2015 годы"</t>
  </si>
  <si>
    <t>Приложение № 5</t>
  </si>
  <si>
    <t>к решению Совета депутатов</t>
  </si>
  <si>
    <t>Расходы бюджета городского округа Долгопрудный  на финансирование мероприятий долгосрочных целевых программ  на 2013 год</t>
  </si>
  <si>
    <t>№п/п</t>
  </si>
  <si>
    <t>Наименования</t>
  </si>
  <si>
    <t>Сумма (тыс. руб.)</t>
  </si>
  <si>
    <t>Общегосударственные вопросы</t>
  </si>
  <si>
    <t>Культура, кинематография, средства массовой информации</t>
  </si>
  <si>
    <t>Другие вопросы о области культуры и кинематографии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</si>
  <si>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</si>
  <si>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</si>
  <si>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795 05 00</t>
  </si>
  <si>
    <t>Субсидии юридическим лицам</t>
  </si>
  <si>
    <t>Выполнение функций органами местного самоуправления</t>
  </si>
  <si>
    <t>Долгосрочная целевая программа "Обеспечение жильем молодых семей в г. Долгопрудный на 2009-2012 годы"</t>
  </si>
  <si>
    <t>795 16 00</t>
  </si>
  <si>
    <t>Муниципальная целевая программа в области энергоснабжения и повышения энергетической эффективности в городе Долгопрудном на 2010-2020 гг</t>
  </si>
  <si>
    <t>795 19 00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</si>
  <si>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учета в многоквартирных жилых домах на территории Долгопрудного</t>
  </si>
  <si>
    <t>795 20 00</t>
  </si>
  <si>
    <t>Всего по муниципальным целевым программам:</t>
  </si>
  <si>
    <t>Долгосрочная целевая программа г.Долгопрудного "Капитальный ремонт, реконструкция, ремонт, содержание автомобильных дорог общего пользования местного значения и размещение дополнительных гостевых парковок на дворовых и сопряженных с ними территориях в г.Долгопрудном на период 2011-2014 годы"</t>
  </si>
  <si>
    <t>Долгосрочная целевая программа г.Долгопрудного "Муниципальная целевая программа в области энергосбережения и повышения энергетической эффективности в городе Долгопрудном на 2010-2020 годы"</t>
  </si>
  <si>
    <t>524 00 00</t>
  </si>
  <si>
    <t>Долгосрочная целевая программа Московской области "Развитие образования в Московской области на 2013-2015 годы"</t>
  </si>
  <si>
    <t>524 34 00</t>
  </si>
  <si>
    <t>524 30 00</t>
  </si>
  <si>
    <t>Обеспечение дополнительными местами в муниципальных дошкольных образовательных учреждениях</t>
  </si>
  <si>
    <t>Внедрение современных образовательных технологий</t>
  </si>
  <si>
    <t>524 20 00</t>
  </si>
  <si>
    <t>Проектирование и строительство объектов дошкольного образования</t>
  </si>
  <si>
    <t>524 31 00</t>
  </si>
  <si>
    <r>
      <t>Бюджетные инвестиции</t>
    </r>
    <r>
      <rPr>
        <sz val="11"/>
        <rFont val="Arial"/>
        <family val="2"/>
      </rPr>
      <t xml:space="preserve"> ( дошкольное образовательное учреждение на 12 групп г.Долгопрудный , ул.Спортивная,  д. 7а )</t>
    </r>
  </si>
  <si>
    <r>
      <t>Бюджетные инвестиции</t>
    </r>
    <r>
      <rPr>
        <sz val="11"/>
        <rFont val="Arial"/>
        <family val="2"/>
      </rPr>
      <t xml:space="preserve"> (ПИР и строительство  здания дошкольного образовательного учреждения  на 250 мест  с бассейном по адресу: Московская область г.Долгопрудный,Лихачевское шоссе, в районе д.10) </t>
    </r>
  </si>
  <si>
    <t xml:space="preserve"> Долгосрочная целевая программа "Муниципальная программа " Развитие физической культуры и спорта в г.Долгопрудном на 2012-2015 годы</t>
  </si>
  <si>
    <t>(Приложение № 3</t>
  </si>
  <si>
    <t>от 20.12.2012г. № 176-нр)</t>
  </si>
  <si>
    <t>(Приложение № 4</t>
  </si>
  <si>
    <t>от 20.12.2012г.  № 176-нр</t>
  </si>
  <si>
    <t>Расходы на выплату персоналу</t>
  </si>
  <si>
    <t>240</t>
  </si>
  <si>
    <t>850</t>
  </si>
  <si>
    <t>522 00 00</t>
  </si>
  <si>
    <t>522 06 64</t>
  </si>
  <si>
    <t>Региональные целевые программы</t>
  </si>
  <si>
    <t>523 00 00</t>
  </si>
  <si>
    <t>523 48 02</t>
  </si>
  <si>
    <t>524 64 00</t>
  </si>
  <si>
    <t>110</t>
  </si>
  <si>
    <t>522 15 01</t>
  </si>
  <si>
    <t>522 15 14</t>
  </si>
  <si>
    <t>522 15 00</t>
  </si>
  <si>
    <t>470 10 11</t>
  </si>
  <si>
    <t>470 20 11</t>
  </si>
  <si>
    <t>476 10 11</t>
  </si>
  <si>
    <t>476 20 11</t>
  </si>
  <si>
    <t>522 04 06</t>
  </si>
  <si>
    <t>Социальная поддержка беременных женщин, кормящих матерей, детей в возрасте до трех лет, а также детей-сирот и детей, оставшихся без попечения родителей , находящихся в лечебно-профилактических учреждениях</t>
  </si>
  <si>
    <t>471 10 11</t>
  </si>
  <si>
    <t>471 20 11</t>
  </si>
  <si>
    <t xml:space="preserve">471 10 11 </t>
  </si>
  <si>
    <t>477 10 11</t>
  </si>
  <si>
    <t>477 20 11</t>
  </si>
  <si>
    <t>420 01 00</t>
  </si>
  <si>
    <t>421 02 00</t>
  </si>
  <si>
    <t>421 71 21</t>
  </si>
  <si>
    <t>Расходы на выплаты персоналу</t>
  </si>
  <si>
    <t>421 03 30</t>
  </si>
  <si>
    <t>452 74 24</t>
  </si>
  <si>
    <t>Уплата налогов, сборов и иных платежей</t>
  </si>
  <si>
    <t>Долгосрочная целевая программа Московской области "Социальная защита населения Московской области на 2013-2015 годы"</t>
  </si>
  <si>
    <t>Расходы на выплаты персоналу казенных учреждений</t>
  </si>
  <si>
    <t>Долгосрочная целевая программа Московской области "Жилище" на 2009-2012 годы"</t>
  </si>
  <si>
    <t>Подпрограмма "Модернизация объектов коммунальной инфраструктуры"</t>
  </si>
  <si>
    <r>
      <t>Бюджетные инвестиции</t>
    </r>
    <r>
      <rPr>
        <sz val="11"/>
        <rFont val="Arial"/>
        <family val="2"/>
      </rPr>
      <t xml:space="preserve"> (Реконструкция канализационного коллектора от КНС "Хлебниково" до КНС "Котово" г.Долгопрудный, Переходы через Клязьменское водохранилище и ул.Московская </t>
    </r>
  </si>
  <si>
    <t>522 37 00</t>
  </si>
  <si>
    <t>522 37 01</t>
  </si>
  <si>
    <t>522 26 00</t>
  </si>
  <si>
    <t>522 26 01</t>
  </si>
  <si>
    <t xml:space="preserve">Долгосрочная целевая программа Московской области "Развитие дошкольного образования в Московской области в 2012-2014 годах" </t>
  </si>
  <si>
    <t>Капитальные  вложения в объекты дошкольного образования</t>
  </si>
  <si>
    <t>Долгосрочная целевая программа Московской области "Развитие жилищного строительства в Московской области на 2013-2015 годы"</t>
  </si>
  <si>
    <t>Капитальные  вложения в объекты общественной инфраструктуры</t>
  </si>
  <si>
    <t xml:space="preserve">522 37 01 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</si>
  <si>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2013-2016 годы"</t>
  </si>
  <si>
    <t>524 39 00</t>
  </si>
  <si>
    <t>Мероприятия по проведению капитального, текущего ремонта, ремонта ограждений, замену оконных конструкций, выполнению противопожарных мероприятий в муниципальных общеобразовательных учреждениях</t>
  </si>
  <si>
    <t>Долгосрочная целевая программа "Обеспечение жильем молодых семей в г.Долгопрудный на 2009-2012 годы"</t>
  </si>
  <si>
    <t xml:space="preserve">10 </t>
  </si>
  <si>
    <t>Федеральные целевые программы</t>
  </si>
  <si>
    <t>Федеральная целевая программа "Жилище" на 2011-2015 годы</t>
  </si>
  <si>
    <t>Обеспечение жильем молодых семей</t>
  </si>
  <si>
    <t>Социальные выплаты и иные выплаты населению</t>
  </si>
  <si>
    <t>100 00 00</t>
  </si>
  <si>
    <t>100 88 00</t>
  </si>
  <si>
    <t>100 88 20</t>
  </si>
  <si>
    <t>Подпрограмма "Обеспечение жильем молодых семей"</t>
  </si>
  <si>
    <t>522 15 04</t>
  </si>
  <si>
    <r>
      <t>Бюджетные инвестиции</t>
    </r>
    <r>
      <rPr>
        <sz val="11"/>
        <rFont val="Arial"/>
        <family val="2"/>
      </rPr>
      <t xml:space="preserve"> : ПИР на установку общедомовых приборов учета коммунальных услуг </t>
    </r>
  </si>
  <si>
    <t>Иные закупки товаров, работ и услуг для государственных нужд</t>
  </si>
  <si>
    <t>482 95 00</t>
  </si>
  <si>
    <t>Субсидии бюджетным учреждениям на финансовое обеспечение муниципального задания на оказание муниципальных услуг (содержание имущества)</t>
  </si>
  <si>
    <t>310</t>
  </si>
  <si>
    <t>351 00 00</t>
  </si>
  <si>
    <t>351 05 00</t>
  </si>
  <si>
    <t xml:space="preserve">Поддержка коммунального хозяйства </t>
  </si>
  <si>
    <t>Мероприятия в области коммунального хозяйства</t>
  </si>
  <si>
    <t>795 10 01</t>
  </si>
  <si>
    <t>795 10 02</t>
  </si>
  <si>
    <t>795 14 04</t>
  </si>
  <si>
    <t>795 14 05</t>
  </si>
  <si>
    <t>795 17 01</t>
  </si>
  <si>
    <t>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</si>
  <si>
    <t>795 21 01</t>
  </si>
  <si>
    <t>477 00 01</t>
  </si>
  <si>
    <t>Бюджетные инвестиции  ( ПИР станции скорой помощи)</t>
  </si>
  <si>
    <t>522 06 00</t>
  </si>
  <si>
    <t>Долгосрочная целевая программа Московской области "Развитие архивного дела в Московской области на 2013-2015 годы"</t>
  </si>
  <si>
    <t>523 48 00</t>
  </si>
  <si>
    <t>Организация предоставления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</si>
  <si>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</si>
  <si>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 их прав городов и районов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</si>
  <si>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</si>
  <si>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Содержание и обеспечение деятельности родильных домов (оказание муниципальных услуг)</t>
  </si>
  <si>
    <t xml:space="preserve"> Содержание и обеспечение деятельности поликлиник, амбулаторий, диагностических центров (оказание муниципальных услуг)</t>
  </si>
  <si>
    <t xml:space="preserve"> Содержание и обеспечение деятельности больниц, клиник, госпиталей, медико-санитарных частей (оказание муниципальных услуг)</t>
  </si>
  <si>
    <t>Содержание и обеспечение деятельности станций скорой и неотложной помощи (оказание муниципальных услуг)</t>
  </si>
  <si>
    <t xml:space="preserve"> Содержание и обеспечение деятельности родильных домов (оказание муниципальных услуг)</t>
  </si>
  <si>
    <t>Содержание и обеспечение деятельности поликлиник, амбулаторий, диагностических центров (оказание муниципальных услуг)</t>
  </si>
  <si>
    <t xml:space="preserve"> Содержание и обеспечение деятельности станций скорой и неотложной помощи (оказание муниципальных услуг)</t>
  </si>
  <si>
    <t xml:space="preserve">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</si>
  <si>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Содержание и обеспечение деятельности родильных домов (содержание имущества, необходимого для оказания муниципальных услуг)</t>
  </si>
  <si>
    <t xml:space="preserve"> Содержание и обеспечение деятельности родильных домов (содержание имущества, необходимого для оказания муниципальных услуг)</t>
  </si>
  <si>
    <t>522 04 00</t>
  </si>
  <si>
    <t>Долгосрочная целевая программа Московской области "Совершенствование медицинской помощи детям, беременным женщинам и матерям в Московской области на период 2013-2015 годов"</t>
  </si>
  <si>
    <t xml:space="preserve">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</si>
  <si>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 xml:space="preserve">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</si>
  <si>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</si>
  <si>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Функционирование  высшего должностного лица субъекта РФ и муниципального образования</t>
  </si>
  <si>
    <t>Дорожное хозяйство (дорожные фонды)</t>
  </si>
  <si>
    <t>002 24 00</t>
  </si>
  <si>
    <t>Председатель контрольно-ревизионной комиссии муниципального образования и его заместители</t>
  </si>
  <si>
    <t>002 25 00</t>
  </si>
  <si>
    <t>Аудиторы контрольно-ревизионной комиссии</t>
  </si>
  <si>
    <t>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</si>
  <si>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Мероприятия по комплексному развитию коммунальной инфраструктуры с целью организации теплоснабжения </t>
  </si>
  <si>
    <t>Долгосрочная целевая программа Московской области "Жилище" на 2009-2012годы"</t>
  </si>
  <si>
    <t>100 88 11</t>
  </si>
  <si>
    <t>Обеспечение жильем граждан, уволенных с  военной службы (службы), и приравненных к ним лицам</t>
  </si>
  <si>
    <t>505 21 00</t>
  </si>
  <si>
    <t>505 21 02</t>
  </si>
  <si>
    <t>505 34 00</t>
  </si>
  <si>
    <t>505 34 01</t>
  </si>
  <si>
    <t>Обеспечение жильем отдельных категорий граждан, установленных ФЗ от 12 января 1995 года №5-ФЗ "О ветеранах" в соответствии с Указом Президента Российской Федерации от 07 мая 2008 года №714 " Об обеспечении жильем ветеранов ВОВ 1941-1945 годов"</t>
  </si>
  <si>
    <t xml:space="preserve"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 награжденных знаком "Жителю блокадного Ленинграда,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</si>
  <si>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</si>
  <si>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</si>
  <si>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523 48 01</t>
  </si>
  <si>
    <t>520 09 00</t>
  </si>
  <si>
    <t>Ежемесячное денежное вознаграждение за классное руководство</t>
  </si>
  <si>
    <t>505 74 24</t>
  </si>
  <si>
    <t>Выплата компенсации части родительской платы за содержание ребенка (присмотр и уход за ребенком) в государственных и муниципальных образовательных 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</si>
  <si>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423 95 00</t>
  </si>
  <si>
    <t>431 95 00</t>
  </si>
  <si>
    <t>440 95 00</t>
  </si>
  <si>
    <t>Субсидии автономным  учреждениям на финансовое обеспечение муниципального задания на оказание муниципальных услуг (содержание имущества)</t>
  </si>
  <si>
    <t>441 95 00</t>
  </si>
  <si>
    <t>442 95 00</t>
  </si>
  <si>
    <t>452 95 00</t>
  </si>
  <si>
    <t>Финансовое обеспечение получения детьми дошкольного образования в негосударственных дошкольных образовательных учреждениях в размере, необходимом для реализации основной общеобразовательной программы дошкольного образования в части финансирования расходов на оплату труда педагогических работников, расходов на учебно-наглядные пособия, технические средства обучения, игры, игрушки, расходные материалы</t>
  </si>
  <si>
    <t>Связь и информатика</t>
  </si>
  <si>
    <t>Информационные технологии и связь</t>
  </si>
  <si>
    <t>522 01 00</t>
  </si>
  <si>
    <t>Долгосрочная целевая программа Московской области "Повышение качества управления государственными финансами МО на период 2013-2015 годов"</t>
  </si>
  <si>
    <t>522 01 59</t>
  </si>
  <si>
    <t>Мероприятия в области информатики и использования информационных систем</t>
  </si>
  <si>
    <t>330 00 00</t>
  </si>
  <si>
    <t>330 02 00</t>
  </si>
  <si>
    <t>Отдельные мероприятия в области информационно-коммуникационных технологий и связи</t>
  </si>
  <si>
    <t>330 02 59</t>
  </si>
  <si>
    <r>
      <t>Бюджетные инвестиции</t>
    </r>
    <r>
      <rPr>
        <sz val="11"/>
        <rFont val="Arial"/>
        <family val="2"/>
      </rPr>
      <t xml:space="preserve"> (Здание дошкольного образовательного учреждения на 250 мест с бассейном ул.Лихачевское шоссе в районе д.10 (ПИР ))</t>
    </r>
  </si>
  <si>
    <t>440</t>
  </si>
  <si>
    <t>Бюджетные инвестиции на приобретение объектов недвижимого имущества</t>
  </si>
  <si>
    <t>002 99 00</t>
  </si>
  <si>
    <t>522 32 00</t>
  </si>
  <si>
    <t>522 32 04</t>
  </si>
  <si>
    <t>Мероприятия по организации отдыха детей  в каникулярное время</t>
  </si>
  <si>
    <t>440 00 01</t>
  </si>
  <si>
    <t>441</t>
  </si>
  <si>
    <r>
      <t xml:space="preserve">Бюджетные инвестиции </t>
    </r>
    <r>
      <rPr>
        <sz val="11"/>
        <rFont val="Arial"/>
        <family val="2"/>
      </rPr>
      <t>на приобретение объектов недвижимого имущества казенным учреждениям (Здание ДК "Гранит" по адресу: г.Долгопрудный, ул.Школьная, дом 6)</t>
    </r>
  </si>
  <si>
    <t>441 00 01</t>
  </si>
  <si>
    <r>
      <t xml:space="preserve">Бюджетные инвестиции </t>
    </r>
    <r>
      <rPr>
        <sz val="11"/>
        <rFont val="Arial"/>
        <family val="2"/>
      </rPr>
      <t>на приобретение объектов недвижимого имущества казенным учреждениям (Здание 3-х этажное: Профилакторий "Буревестник", общая площадь 745,5 кв.м. г.Долгопрудный ул.Парковая, 33)</t>
    </r>
  </si>
  <si>
    <r>
      <t xml:space="preserve">Бюджетные инвестиции </t>
    </r>
    <r>
      <rPr>
        <sz val="11"/>
        <rFont val="Arial"/>
        <family val="2"/>
      </rPr>
      <t>на приобретение объектов недвижимого имущества казенным учреждениям (Здание ДК "Гранит" , общая площадь 1452,3 кв.м. по адресу: г.Долгопрудный, ул.Школьная, дом 6)</t>
    </r>
  </si>
  <si>
    <t>Обеспечение жильем отдельных категорий граждан, установленных ФЗ от 12 января 1995 года №5-ФЗ О ветеранах" и  от 24 ноября 1995 года №181-ФЗ "О социальной защите инвалидов в РФ"</t>
  </si>
  <si>
    <t>505 34 02</t>
  </si>
  <si>
    <t>520 15 01</t>
  </si>
  <si>
    <t>Дополнительные мероприятия по развитию жилищно-коммунального хозяйства и социально-культурной сферы</t>
  </si>
  <si>
    <t>520 15 00</t>
  </si>
  <si>
    <t>Расходы за счет иных межбюджетных трансфертов, предоставляемых из бюджета Московской области бюджетам муниципальных образований Московской области на финансирование дополнительных мероприятиях по развитию жилищно-коммунального хозяйства и социально-культурной сферы</t>
  </si>
  <si>
    <t>Долгосрочная целевая программа   Московской области "Развитие системы отдыха и оздоровления детей в Московской области в 2012-2015 годах"</t>
  </si>
  <si>
    <t>от 18.04. 2013г. № 39-нр</t>
  </si>
  <si>
    <t>от 18.04. 2013г. №39-нр</t>
  </si>
  <si>
    <t>от 18.04.2013г.  №39-нр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</si>
</sst>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_-* #,##0_р_._-;\-* #,##0_р_._-;_-* &quot;-&quot;??_р_._-;_-@_-"/>
    <numFmt numFmtId="177" formatCode="#,##0.00_ ;\-#,##0.00\ "/>
  </numFmts>
  <fonts count="42">
    <font>
      <sz val="12"/>
      <name val="Times New Roman Cyr"/>
      <family val="0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wrapText="1" shrinkToFit="1"/>
    </xf>
    <xf numFmtId="164" fontId="4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9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174" fontId="3" fillId="0" borderId="10" xfId="6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7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164" fontId="4" fillId="0" borderId="10" xfId="0" applyNumberFormat="1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164" fontId="5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64" fontId="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164" fontId="3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74" fontId="3" fillId="0" borderId="10" xfId="6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174" fontId="3" fillId="0" borderId="10" xfId="6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174" fontId="4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7"/>
  <sheetViews>
    <sheetView zoomScaleSheetLayoutView="100" zoomScalePageLayoutView="0" workbookViewId="0" topLeftCell="A1">
      <selection activeCell="H4" sqref="H4"/>
    </sheetView>
  </sheetViews>
  <sheetFormatPr defaultColWidth="8.796875" defaultRowHeight="15"/>
  <cols>
    <col min="1" max="1" width="56.69921875" style="2" customWidth="1"/>
    <col min="2" max="2" width="3.59765625" style="46" customWidth="1"/>
    <col min="3" max="3" width="3.5" style="46" customWidth="1"/>
    <col min="4" max="4" width="9.3984375" style="46" customWidth="1"/>
    <col min="5" max="5" width="4.09765625" style="46" customWidth="1"/>
    <col min="6" max="6" width="0.1015625" style="46" hidden="1" customWidth="1"/>
    <col min="7" max="7" width="14.3984375" style="2" customWidth="1"/>
    <col min="8" max="8" width="15.19921875" style="2" customWidth="1"/>
    <col min="9" max="9" width="11.5" style="2" customWidth="1"/>
    <col min="10" max="10" width="9" style="2" customWidth="1"/>
    <col min="11" max="11" width="11.69921875" style="2" customWidth="1"/>
    <col min="12" max="16384" width="9" style="2" customWidth="1"/>
  </cols>
  <sheetData>
    <row r="1" ht="14.25">
      <c r="H1" s="77" t="s">
        <v>229</v>
      </c>
    </row>
    <row r="2" ht="14.25">
      <c r="H2" s="77" t="s">
        <v>228</v>
      </c>
    </row>
    <row r="3" ht="14.25">
      <c r="H3" s="77" t="s">
        <v>516</v>
      </c>
    </row>
    <row r="4" ht="14.25">
      <c r="H4" s="77" t="s">
        <v>351</v>
      </c>
    </row>
    <row r="5" ht="14.25">
      <c r="H5" s="77" t="s">
        <v>228</v>
      </c>
    </row>
    <row r="6" ht="14.25">
      <c r="H6" s="77" t="s">
        <v>352</v>
      </c>
    </row>
    <row r="7" spans="1:8" ht="15">
      <c r="A7" s="100" t="s">
        <v>311</v>
      </c>
      <c r="B7" s="100"/>
      <c r="C7" s="100"/>
      <c r="D7" s="100"/>
      <c r="E7" s="100"/>
      <c r="F7" s="100"/>
      <c r="G7" s="100"/>
      <c r="H7" s="100"/>
    </row>
    <row r="8" spans="1:8" ht="18.75" customHeight="1">
      <c r="A8" s="101" t="s">
        <v>312</v>
      </c>
      <c r="B8" s="101"/>
      <c r="C8" s="101"/>
      <c r="D8" s="101"/>
      <c r="E8" s="101"/>
      <c r="F8" s="101"/>
      <c r="G8" s="101"/>
      <c r="H8" s="101"/>
    </row>
    <row r="9" spans="1:8" ht="23.25" customHeight="1">
      <c r="A9" s="43"/>
      <c r="B9" s="43"/>
      <c r="C9" s="43"/>
      <c r="D9" s="43"/>
      <c r="E9" s="43"/>
      <c r="F9" s="43"/>
      <c r="G9" s="43"/>
      <c r="H9" s="50" t="s">
        <v>310</v>
      </c>
    </row>
    <row r="10" spans="1:8" ht="15">
      <c r="A10" s="104" t="s">
        <v>73</v>
      </c>
      <c r="B10" s="106" t="s">
        <v>99</v>
      </c>
      <c r="C10" s="106" t="s">
        <v>100</v>
      </c>
      <c r="D10" s="106" t="s">
        <v>101</v>
      </c>
      <c r="E10" s="106" t="s">
        <v>102</v>
      </c>
      <c r="F10" s="4"/>
      <c r="G10" s="104" t="s">
        <v>38</v>
      </c>
      <c r="H10" s="102" t="s">
        <v>168</v>
      </c>
    </row>
    <row r="11" spans="1:8" ht="74.25" customHeight="1">
      <c r="A11" s="105"/>
      <c r="B11" s="105"/>
      <c r="C11" s="105"/>
      <c r="D11" s="105"/>
      <c r="E11" s="105"/>
      <c r="F11" s="1"/>
      <c r="G11" s="105"/>
      <c r="H11" s="103"/>
    </row>
    <row r="12" spans="1:8" ht="15">
      <c r="A12" s="3" t="s">
        <v>12</v>
      </c>
      <c r="B12" s="4" t="s">
        <v>103</v>
      </c>
      <c r="C12" s="4"/>
      <c r="D12" s="4"/>
      <c r="E12" s="4"/>
      <c r="F12" s="4"/>
      <c r="G12" s="5">
        <f>G13+G81+G85+G33+G19+G64</f>
        <v>215408.90000000002</v>
      </c>
      <c r="H12" s="5">
        <f>H13+H81+H85+H33+H19+H64</f>
        <v>10763</v>
      </c>
    </row>
    <row r="13" spans="1:8" ht="30">
      <c r="A13" s="6" t="str">
        <f>'Прилож №4'!A13</f>
        <v>Функционирование  высшего должностного лица субъекта РФ и муниципального образования</v>
      </c>
      <c r="B13" s="4" t="s">
        <v>103</v>
      </c>
      <c r="C13" s="4" t="s">
        <v>104</v>
      </c>
      <c r="D13" s="4"/>
      <c r="E13" s="4"/>
      <c r="F13" s="4"/>
      <c r="G13" s="5">
        <f>G14</f>
        <v>3305.6</v>
      </c>
      <c r="H13" s="5"/>
    </row>
    <row r="14" spans="1:8" ht="42.75" customHeight="1">
      <c r="A14" s="7" t="s">
        <v>163</v>
      </c>
      <c r="B14" s="1" t="s">
        <v>103</v>
      </c>
      <c r="C14" s="1" t="s">
        <v>104</v>
      </c>
      <c r="D14" s="1" t="s">
        <v>138</v>
      </c>
      <c r="E14" s="1"/>
      <c r="F14" s="1"/>
      <c r="G14" s="8">
        <f>G15</f>
        <v>3305.6</v>
      </c>
      <c r="H14" s="8"/>
    </row>
    <row r="15" spans="1:8" ht="14.25">
      <c r="A15" s="7" t="s">
        <v>142</v>
      </c>
      <c r="B15" s="1" t="s">
        <v>103</v>
      </c>
      <c r="C15" s="1" t="s">
        <v>104</v>
      </c>
      <c r="D15" s="1" t="s">
        <v>143</v>
      </c>
      <c r="E15" s="1"/>
      <c r="F15" s="1"/>
      <c r="G15" s="8">
        <f>G16</f>
        <v>3305.6</v>
      </c>
      <c r="H15" s="8"/>
    </row>
    <row r="16" spans="1:8" ht="14.25">
      <c r="A16" s="7" t="s">
        <v>355</v>
      </c>
      <c r="B16" s="1" t="s">
        <v>103</v>
      </c>
      <c r="C16" s="1" t="s">
        <v>104</v>
      </c>
      <c r="D16" s="1" t="s">
        <v>143</v>
      </c>
      <c r="E16" s="1" t="s">
        <v>227</v>
      </c>
      <c r="F16" s="1"/>
      <c r="G16" s="8">
        <f>G17+G18</f>
        <v>3305.6</v>
      </c>
      <c r="H16" s="8"/>
    </row>
    <row r="17" spans="1:8" ht="14.25">
      <c r="A17" s="9" t="s">
        <v>254</v>
      </c>
      <c r="B17" s="1" t="s">
        <v>103</v>
      </c>
      <c r="C17" s="1" t="s">
        <v>104</v>
      </c>
      <c r="D17" s="1" t="s">
        <v>143</v>
      </c>
      <c r="E17" s="1" t="s">
        <v>253</v>
      </c>
      <c r="F17" s="1"/>
      <c r="G17" s="8">
        <f>'Прилож №4'!H17</f>
        <v>2982.7</v>
      </c>
      <c r="H17" s="8"/>
    </row>
    <row r="18" spans="1:8" ht="14.25">
      <c r="A18" s="9" t="s">
        <v>256</v>
      </c>
      <c r="B18" s="1" t="s">
        <v>103</v>
      </c>
      <c r="C18" s="1" t="s">
        <v>104</v>
      </c>
      <c r="D18" s="1" t="s">
        <v>143</v>
      </c>
      <c r="E18" s="1" t="s">
        <v>255</v>
      </c>
      <c r="F18" s="1"/>
      <c r="G18" s="8">
        <f>'Прилож №4'!H18</f>
        <v>322.9</v>
      </c>
      <c r="H18" s="8"/>
    </row>
    <row r="19" spans="1:8" ht="45">
      <c r="A19" s="6" t="s">
        <v>144</v>
      </c>
      <c r="B19" s="4" t="s">
        <v>103</v>
      </c>
      <c r="C19" s="4" t="s">
        <v>108</v>
      </c>
      <c r="D19" s="4"/>
      <c r="E19" s="4"/>
      <c r="F19" s="4"/>
      <c r="G19" s="5">
        <f>G20</f>
        <v>5606.700000000001</v>
      </c>
      <c r="H19" s="5"/>
    </row>
    <row r="20" spans="1:8" ht="42.75">
      <c r="A20" s="7" t="s">
        <v>141</v>
      </c>
      <c r="B20" s="1" t="s">
        <v>103</v>
      </c>
      <c r="C20" s="1" t="s">
        <v>108</v>
      </c>
      <c r="D20" s="1" t="s">
        <v>138</v>
      </c>
      <c r="E20" s="1"/>
      <c r="F20" s="1"/>
      <c r="G20" s="8">
        <f>G21+G29</f>
        <v>5606.700000000001</v>
      </c>
      <c r="H20" s="8"/>
    </row>
    <row r="21" spans="1:8" ht="14.25">
      <c r="A21" s="9" t="s">
        <v>35</v>
      </c>
      <c r="B21" s="1" t="s">
        <v>103</v>
      </c>
      <c r="C21" s="1" t="s">
        <v>108</v>
      </c>
      <c r="D21" s="1" t="s">
        <v>140</v>
      </c>
      <c r="E21" s="1"/>
      <c r="F21" s="1"/>
      <c r="G21" s="8">
        <f>G23+G24+G28+G27+G26</f>
        <v>2756.9</v>
      </c>
      <c r="H21" s="8"/>
    </row>
    <row r="22" spans="1:8" ht="14.25">
      <c r="A22" s="7" t="s">
        <v>355</v>
      </c>
      <c r="B22" s="1" t="s">
        <v>103</v>
      </c>
      <c r="C22" s="1" t="s">
        <v>108</v>
      </c>
      <c r="D22" s="1" t="s">
        <v>140</v>
      </c>
      <c r="E22" s="1" t="s">
        <v>227</v>
      </c>
      <c r="F22" s="1"/>
      <c r="G22" s="8">
        <f>G23+G24</f>
        <v>2083.9</v>
      </c>
      <c r="H22" s="8"/>
    </row>
    <row r="23" spans="1:8" ht="14.25">
      <c r="A23" s="9" t="s">
        <v>254</v>
      </c>
      <c r="B23" s="1" t="s">
        <v>103</v>
      </c>
      <c r="C23" s="1" t="s">
        <v>108</v>
      </c>
      <c r="D23" s="1" t="s">
        <v>140</v>
      </c>
      <c r="E23" s="1" t="s">
        <v>253</v>
      </c>
      <c r="F23" s="1"/>
      <c r="G23" s="8">
        <f>'Прилож №4'!H469</f>
        <v>2057.5</v>
      </c>
      <c r="H23" s="8"/>
    </row>
    <row r="24" spans="1:8" ht="14.25">
      <c r="A24" s="9" t="s">
        <v>256</v>
      </c>
      <c r="B24" s="1" t="s">
        <v>103</v>
      </c>
      <c r="C24" s="1" t="s">
        <v>108</v>
      </c>
      <c r="D24" s="1" t="s">
        <v>140</v>
      </c>
      <c r="E24" s="1" t="s">
        <v>255</v>
      </c>
      <c r="F24" s="1"/>
      <c r="G24" s="8">
        <f>'Прилож №4'!H470</f>
        <v>26.4</v>
      </c>
      <c r="H24" s="8"/>
    </row>
    <row r="25" spans="1:8" ht="14.25">
      <c r="A25" s="26" t="s">
        <v>415</v>
      </c>
      <c r="B25" s="1" t="s">
        <v>103</v>
      </c>
      <c r="C25" s="1" t="s">
        <v>108</v>
      </c>
      <c r="D25" s="1" t="s">
        <v>140</v>
      </c>
      <c r="E25" s="1" t="s">
        <v>356</v>
      </c>
      <c r="F25" s="1"/>
      <c r="G25" s="8">
        <f>G26+G27</f>
        <v>663</v>
      </c>
      <c r="H25" s="8"/>
    </row>
    <row r="26" spans="1:8" ht="28.5">
      <c r="A26" s="7" t="s">
        <v>277</v>
      </c>
      <c r="B26" s="1" t="s">
        <v>103</v>
      </c>
      <c r="C26" s="1" t="s">
        <v>108</v>
      </c>
      <c r="D26" s="1" t="s">
        <v>140</v>
      </c>
      <c r="E26" s="1" t="s">
        <v>276</v>
      </c>
      <c r="F26" s="1"/>
      <c r="G26" s="8">
        <f>'Прилож №4'!H472</f>
        <v>70</v>
      </c>
      <c r="H26" s="8"/>
    </row>
    <row r="27" spans="1:8" ht="24.75" customHeight="1">
      <c r="A27" s="7" t="s">
        <v>270</v>
      </c>
      <c r="B27" s="1" t="s">
        <v>103</v>
      </c>
      <c r="C27" s="1" t="s">
        <v>108</v>
      </c>
      <c r="D27" s="1" t="s">
        <v>140</v>
      </c>
      <c r="E27" s="1" t="s">
        <v>260</v>
      </c>
      <c r="F27" s="1"/>
      <c r="G27" s="8">
        <f>'Прилож №4'!H473</f>
        <v>593</v>
      </c>
      <c r="H27" s="8"/>
    </row>
    <row r="28" spans="1:8" ht="15.75" customHeight="1">
      <c r="A28" s="22" t="s">
        <v>200</v>
      </c>
      <c r="B28" s="1" t="s">
        <v>103</v>
      </c>
      <c r="C28" s="1" t="s">
        <v>108</v>
      </c>
      <c r="D28" s="1" t="s">
        <v>140</v>
      </c>
      <c r="E28" s="1" t="s">
        <v>257</v>
      </c>
      <c r="F28" s="1"/>
      <c r="G28" s="8">
        <f>'Прилож №4'!H474</f>
        <v>10</v>
      </c>
      <c r="H28" s="8"/>
    </row>
    <row r="29" spans="1:8" ht="28.5">
      <c r="A29" s="7" t="s">
        <v>145</v>
      </c>
      <c r="B29" s="1" t="s">
        <v>103</v>
      </c>
      <c r="C29" s="1" t="s">
        <v>108</v>
      </c>
      <c r="D29" s="1" t="s">
        <v>146</v>
      </c>
      <c r="E29" s="10"/>
      <c r="F29" s="10"/>
      <c r="G29" s="8">
        <f>G30</f>
        <v>2849.8</v>
      </c>
      <c r="H29" s="8"/>
    </row>
    <row r="30" spans="1:8" ht="14.25">
      <c r="A30" s="7" t="s">
        <v>355</v>
      </c>
      <c r="B30" s="1" t="s">
        <v>103</v>
      </c>
      <c r="C30" s="1" t="s">
        <v>108</v>
      </c>
      <c r="D30" s="1" t="s">
        <v>146</v>
      </c>
      <c r="E30" s="10" t="s">
        <v>227</v>
      </c>
      <c r="F30" s="10"/>
      <c r="G30" s="8">
        <f>G31+G32</f>
        <v>2849.8</v>
      </c>
      <c r="H30" s="8"/>
    </row>
    <row r="31" spans="1:8" ht="14.25">
      <c r="A31" s="9" t="s">
        <v>254</v>
      </c>
      <c r="B31" s="1" t="s">
        <v>103</v>
      </c>
      <c r="C31" s="1" t="s">
        <v>108</v>
      </c>
      <c r="D31" s="1" t="s">
        <v>146</v>
      </c>
      <c r="E31" s="10" t="s">
        <v>253</v>
      </c>
      <c r="F31" s="10" t="s">
        <v>253</v>
      </c>
      <c r="G31" s="8">
        <f>'Прилож №4'!H477</f>
        <v>2526.9</v>
      </c>
      <c r="H31" s="8"/>
    </row>
    <row r="32" spans="1:8" ht="14.25">
      <c r="A32" s="9" t="s">
        <v>256</v>
      </c>
      <c r="B32" s="1" t="s">
        <v>103</v>
      </c>
      <c r="C32" s="1" t="s">
        <v>108</v>
      </c>
      <c r="D32" s="1" t="s">
        <v>146</v>
      </c>
      <c r="E32" s="10" t="s">
        <v>255</v>
      </c>
      <c r="F32" s="10" t="s">
        <v>255</v>
      </c>
      <c r="G32" s="8">
        <f>'Прилож №4'!H478</f>
        <v>322.9</v>
      </c>
      <c r="H32" s="8"/>
    </row>
    <row r="33" spans="1:8" ht="42" customHeight="1">
      <c r="A33" s="6" t="s">
        <v>63</v>
      </c>
      <c r="B33" s="4" t="s">
        <v>103</v>
      </c>
      <c r="C33" s="4" t="s">
        <v>105</v>
      </c>
      <c r="D33" s="4"/>
      <c r="E33" s="4"/>
      <c r="F33" s="4"/>
      <c r="G33" s="5">
        <f>G34+G45+G52+G60</f>
        <v>98703.2</v>
      </c>
      <c r="H33" s="5">
        <f>H34+H45+H52+H60</f>
        <v>10763</v>
      </c>
    </row>
    <row r="34" spans="1:8" ht="53.25" customHeight="1">
      <c r="A34" s="7" t="s">
        <v>141</v>
      </c>
      <c r="B34" s="1" t="s">
        <v>103</v>
      </c>
      <c r="C34" s="1" t="s">
        <v>105</v>
      </c>
      <c r="D34" s="1" t="s">
        <v>138</v>
      </c>
      <c r="E34" s="1"/>
      <c r="F34" s="1"/>
      <c r="G34" s="8">
        <f>G35</f>
        <v>87533</v>
      </c>
      <c r="H34" s="8">
        <f>H35</f>
        <v>0</v>
      </c>
    </row>
    <row r="35" spans="1:8" ht="14.25">
      <c r="A35" s="9" t="s">
        <v>35</v>
      </c>
      <c r="B35" s="1" t="s">
        <v>103</v>
      </c>
      <c r="C35" s="1" t="s">
        <v>105</v>
      </c>
      <c r="D35" s="1" t="s">
        <v>140</v>
      </c>
      <c r="E35" s="1"/>
      <c r="F35" s="1"/>
      <c r="G35" s="8">
        <f>G36+G39+G42</f>
        <v>87533</v>
      </c>
      <c r="H35" s="8">
        <f>H36+H39+H42</f>
        <v>0</v>
      </c>
    </row>
    <row r="36" spans="1:8" ht="14.25">
      <c r="A36" s="7" t="s">
        <v>355</v>
      </c>
      <c r="B36" s="1" t="s">
        <v>103</v>
      </c>
      <c r="C36" s="1" t="s">
        <v>105</v>
      </c>
      <c r="D36" s="1" t="s">
        <v>140</v>
      </c>
      <c r="E36" s="1" t="s">
        <v>227</v>
      </c>
      <c r="F36" s="1"/>
      <c r="G36" s="8">
        <f>G37+G38</f>
        <v>83934.9</v>
      </c>
      <c r="H36" s="8"/>
    </row>
    <row r="37" spans="1:8" ht="14.25">
      <c r="A37" s="9" t="s">
        <v>254</v>
      </c>
      <c r="B37" s="1" t="s">
        <v>103</v>
      </c>
      <c r="C37" s="1" t="s">
        <v>105</v>
      </c>
      <c r="D37" s="1" t="s">
        <v>140</v>
      </c>
      <c r="E37" s="1" t="s">
        <v>253</v>
      </c>
      <c r="F37" s="1"/>
      <c r="G37" s="8">
        <f>'Прилож №4'!H23</f>
        <v>83380.5</v>
      </c>
      <c r="H37" s="8"/>
    </row>
    <row r="38" spans="1:8" ht="14.25">
      <c r="A38" s="9" t="s">
        <v>256</v>
      </c>
      <c r="B38" s="1" t="s">
        <v>103</v>
      </c>
      <c r="C38" s="1" t="s">
        <v>105</v>
      </c>
      <c r="D38" s="1" t="s">
        <v>140</v>
      </c>
      <c r="E38" s="1" t="s">
        <v>255</v>
      </c>
      <c r="F38" s="1"/>
      <c r="G38" s="8">
        <f>'Прилож №4'!H24</f>
        <v>554.4</v>
      </c>
      <c r="H38" s="8"/>
    </row>
    <row r="39" spans="1:8" ht="14.25">
      <c r="A39" s="26" t="s">
        <v>415</v>
      </c>
      <c r="B39" s="1" t="s">
        <v>103</v>
      </c>
      <c r="C39" s="1" t="s">
        <v>105</v>
      </c>
      <c r="D39" s="1" t="s">
        <v>140</v>
      </c>
      <c r="E39" s="1" t="s">
        <v>356</v>
      </c>
      <c r="F39" s="1"/>
      <c r="G39" s="8">
        <f>G40+G41</f>
        <v>3398.1</v>
      </c>
      <c r="H39" s="8">
        <f>H40+H41</f>
        <v>0</v>
      </c>
    </row>
    <row r="40" spans="1:8" ht="28.5">
      <c r="A40" s="7" t="s">
        <v>277</v>
      </c>
      <c r="B40" s="1" t="s">
        <v>103</v>
      </c>
      <c r="C40" s="1" t="s">
        <v>105</v>
      </c>
      <c r="D40" s="1" t="s">
        <v>140</v>
      </c>
      <c r="E40" s="1" t="s">
        <v>276</v>
      </c>
      <c r="F40" s="1"/>
      <c r="G40" s="8">
        <f>'Прилож №4'!H26</f>
        <v>1352.5</v>
      </c>
      <c r="H40" s="8">
        <f>'Прилож №4'!I26</f>
        <v>0</v>
      </c>
    </row>
    <row r="41" spans="1:8" ht="18" customHeight="1">
      <c r="A41" s="7" t="s">
        <v>270</v>
      </c>
      <c r="B41" s="1" t="s">
        <v>103</v>
      </c>
      <c r="C41" s="1" t="s">
        <v>105</v>
      </c>
      <c r="D41" s="1" t="s">
        <v>140</v>
      </c>
      <c r="E41" s="1" t="s">
        <v>260</v>
      </c>
      <c r="F41" s="1"/>
      <c r="G41" s="8">
        <f>'Прилож №4'!H27</f>
        <v>2045.6</v>
      </c>
      <c r="H41" s="8"/>
    </row>
    <row r="42" spans="1:8" ht="18" customHeight="1">
      <c r="A42" s="22" t="s">
        <v>385</v>
      </c>
      <c r="B42" s="1" t="s">
        <v>103</v>
      </c>
      <c r="C42" s="1" t="s">
        <v>105</v>
      </c>
      <c r="D42" s="1" t="s">
        <v>140</v>
      </c>
      <c r="E42" s="1" t="s">
        <v>357</v>
      </c>
      <c r="F42" s="1"/>
      <c r="G42" s="8">
        <f>G43+G44</f>
        <v>200</v>
      </c>
      <c r="H42" s="8"/>
    </row>
    <row r="43" spans="1:8" ht="14.25">
      <c r="A43" s="22" t="s">
        <v>200</v>
      </c>
      <c r="B43" s="1" t="s">
        <v>103</v>
      </c>
      <c r="C43" s="1" t="s">
        <v>105</v>
      </c>
      <c r="D43" s="1" t="s">
        <v>140</v>
      </c>
      <c r="E43" s="1" t="s">
        <v>257</v>
      </c>
      <c r="F43" s="1"/>
      <c r="G43" s="8">
        <f>'Прилож №4'!H29</f>
        <v>68</v>
      </c>
      <c r="H43" s="8"/>
    </row>
    <row r="44" spans="1:8" ht="14.25">
      <c r="A44" s="22" t="s">
        <v>279</v>
      </c>
      <c r="B44" s="1" t="s">
        <v>103</v>
      </c>
      <c r="C44" s="1" t="s">
        <v>105</v>
      </c>
      <c r="D44" s="1" t="s">
        <v>140</v>
      </c>
      <c r="E44" s="1" t="s">
        <v>278</v>
      </c>
      <c r="F44" s="1"/>
      <c r="G44" s="8">
        <f>'Прилож №4'!H30</f>
        <v>132</v>
      </c>
      <c r="H44" s="8"/>
    </row>
    <row r="45" spans="1:8" ht="14.25">
      <c r="A45" s="22" t="s">
        <v>360</v>
      </c>
      <c r="B45" s="1" t="s">
        <v>103</v>
      </c>
      <c r="C45" s="1" t="s">
        <v>105</v>
      </c>
      <c r="D45" s="1" t="s">
        <v>358</v>
      </c>
      <c r="E45" s="40"/>
      <c r="F45" s="1"/>
      <c r="G45" s="8">
        <f>G46</f>
        <v>2324.2</v>
      </c>
      <c r="H45" s="8">
        <f>H46</f>
        <v>1917</v>
      </c>
    </row>
    <row r="46" spans="1:8" ht="42.75">
      <c r="A46" s="22" t="s">
        <v>433</v>
      </c>
      <c r="B46" s="1" t="s">
        <v>103</v>
      </c>
      <c r="C46" s="1" t="s">
        <v>105</v>
      </c>
      <c r="D46" s="1" t="s">
        <v>432</v>
      </c>
      <c r="E46" s="40"/>
      <c r="F46" s="1"/>
      <c r="G46" s="8">
        <f>G47</f>
        <v>2324.2</v>
      </c>
      <c r="H46" s="8">
        <f>H47</f>
        <v>1917</v>
      </c>
    </row>
    <row r="47" spans="1:8" ht="59.25" customHeight="1">
      <c r="A47" s="7" t="str">
        <f>'Прилож №4'!A33</f>
        <v>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v>
      </c>
      <c r="B47" s="1" t="s">
        <v>103</v>
      </c>
      <c r="C47" s="1" t="s">
        <v>105</v>
      </c>
      <c r="D47" s="1" t="s">
        <v>359</v>
      </c>
      <c r="E47" s="40"/>
      <c r="F47" s="1"/>
      <c r="G47" s="8">
        <f>G48+G50</f>
        <v>2324.2</v>
      </c>
      <c r="H47" s="8">
        <f>H48+H50</f>
        <v>1917</v>
      </c>
    </row>
    <row r="48" spans="1:8" ht="14.25">
      <c r="A48" s="7" t="s">
        <v>355</v>
      </c>
      <c r="B48" s="1" t="s">
        <v>103</v>
      </c>
      <c r="C48" s="1" t="s">
        <v>105</v>
      </c>
      <c r="D48" s="1" t="s">
        <v>359</v>
      </c>
      <c r="E48" s="40" t="s">
        <v>227</v>
      </c>
      <c r="F48" s="1"/>
      <c r="G48" s="8">
        <f>'Прилож №4'!H34</f>
        <v>1625</v>
      </c>
      <c r="H48" s="8">
        <f>'Прилож №4'!I34</f>
        <v>1625</v>
      </c>
    </row>
    <row r="49" spans="1:8" ht="14.25">
      <c r="A49" s="9" t="s">
        <v>254</v>
      </c>
      <c r="B49" s="1" t="s">
        <v>103</v>
      </c>
      <c r="C49" s="1" t="s">
        <v>105</v>
      </c>
      <c r="D49" s="1" t="s">
        <v>359</v>
      </c>
      <c r="E49" s="40" t="s">
        <v>253</v>
      </c>
      <c r="F49" s="1"/>
      <c r="G49" s="8">
        <f>'Прилож №4'!H35</f>
        <v>1625</v>
      </c>
      <c r="H49" s="8">
        <f>'Прилож №4'!I35</f>
        <v>1625</v>
      </c>
    </row>
    <row r="50" spans="1:8" ht="14.25">
      <c r="A50" s="26" t="s">
        <v>415</v>
      </c>
      <c r="B50" s="1" t="s">
        <v>103</v>
      </c>
      <c r="C50" s="1" t="s">
        <v>105</v>
      </c>
      <c r="D50" s="1" t="s">
        <v>359</v>
      </c>
      <c r="E50" s="40" t="s">
        <v>356</v>
      </c>
      <c r="F50" s="1"/>
      <c r="G50" s="8">
        <f>G51</f>
        <v>699.2</v>
      </c>
      <c r="H50" s="8">
        <f>H51</f>
        <v>292</v>
      </c>
    </row>
    <row r="51" spans="1:8" ht="28.5">
      <c r="A51" s="7" t="s">
        <v>270</v>
      </c>
      <c r="B51" s="1" t="s">
        <v>103</v>
      </c>
      <c r="C51" s="1" t="s">
        <v>105</v>
      </c>
      <c r="D51" s="1" t="s">
        <v>359</v>
      </c>
      <c r="E51" s="40" t="s">
        <v>260</v>
      </c>
      <c r="F51" s="1"/>
      <c r="G51" s="8">
        <f>'Прилож №4'!H37</f>
        <v>699.2</v>
      </c>
      <c r="H51" s="8">
        <f>'Прилож №4'!I37</f>
        <v>292</v>
      </c>
    </row>
    <row r="52" spans="1:8" ht="42.75">
      <c r="A52" s="22" t="s">
        <v>386</v>
      </c>
      <c r="B52" s="1" t="s">
        <v>103</v>
      </c>
      <c r="C52" s="1" t="s">
        <v>105</v>
      </c>
      <c r="D52" s="1" t="s">
        <v>361</v>
      </c>
      <c r="E52" s="40"/>
      <c r="F52" s="1"/>
      <c r="G52" s="8">
        <f>G53</f>
        <v>6061</v>
      </c>
      <c r="H52" s="8">
        <f>H53</f>
        <v>6061</v>
      </c>
    </row>
    <row r="53" spans="1:8" ht="28.5">
      <c r="A53" s="22" t="s">
        <v>435</v>
      </c>
      <c r="B53" s="1" t="s">
        <v>103</v>
      </c>
      <c r="C53" s="1" t="s">
        <v>105</v>
      </c>
      <c r="D53" s="1" t="s">
        <v>434</v>
      </c>
      <c r="E53" s="40"/>
      <c r="F53" s="1"/>
      <c r="G53" s="8">
        <f>G54</f>
        <v>6061</v>
      </c>
      <c r="H53" s="8">
        <f>H54</f>
        <v>6061</v>
      </c>
    </row>
    <row r="54" spans="1:8" ht="33" customHeight="1">
      <c r="A54" s="19" t="s">
        <v>436</v>
      </c>
      <c r="B54" s="1" t="s">
        <v>103</v>
      </c>
      <c r="C54" s="1" t="s">
        <v>105</v>
      </c>
      <c r="D54" s="1" t="s">
        <v>362</v>
      </c>
      <c r="E54" s="40"/>
      <c r="F54" s="1"/>
      <c r="G54" s="8">
        <f>G55+G57</f>
        <v>6061</v>
      </c>
      <c r="H54" s="8">
        <f>H55+H57</f>
        <v>6061</v>
      </c>
    </row>
    <row r="55" spans="1:8" ht="14.25">
      <c r="A55" s="7" t="s">
        <v>355</v>
      </c>
      <c r="B55" s="1" t="s">
        <v>103</v>
      </c>
      <c r="C55" s="1" t="s">
        <v>105</v>
      </c>
      <c r="D55" s="1" t="s">
        <v>362</v>
      </c>
      <c r="E55" s="40" t="s">
        <v>227</v>
      </c>
      <c r="F55" s="1"/>
      <c r="G55" s="8">
        <f>G56</f>
        <v>4995</v>
      </c>
      <c r="H55" s="8">
        <f>H56</f>
        <v>4995</v>
      </c>
    </row>
    <row r="56" spans="1:8" ht="14.25">
      <c r="A56" s="9" t="s">
        <v>254</v>
      </c>
      <c r="B56" s="1" t="s">
        <v>103</v>
      </c>
      <c r="C56" s="1" t="s">
        <v>105</v>
      </c>
      <c r="D56" s="1" t="s">
        <v>362</v>
      </c>
      <c r="E56" s="40" t="s">
        <v>253</v>
      </c>
      <c r="F56" s="1"/>
      <c r="G56" s="8">
        <f>'Прилож №4'!H42</f>
        <v>4995</v>
      </c>
      <c r="H56" s="8">
        <f>'Прилож №4'!I42</f>
        <v>4995</v>
      </c>
    </row>
    <row r="57" spans="1:8" ht="14.25">
      <c r="A57" s="26" t="s">
        <v>415</v>
      </c>
      <c r="B57" s="1" t="s">
        <v>103</v>
      </c>
      <c r="C57" s="1" t="s">
        <v>105</v>
      </c>
      <c r="D57" s="1" t="s">
        <v>362</v>
      </c>
      <c r="E57" s="40" t="s">
        <v>356</v>
      </c>
      <c r="F57" s="1"/>
      <c r="G57" s="8">
        <f>G58+G59</f>
        <v>1066</v>
      </c>
      <c r="H57" s="8">
        <f>H58+H59</f>
        <v>1066</v>
      </c>
    </row>
    <row r="58" spans="1:8" ht="28.5">
      <c r="A58" s="7" t="s">
        <v>277</v>
      </c>
      <c r="B58" s="1" t="s">
        <v>103</v>
      </c>
      <c r="C58" s="1" t="s">
        <v>105</v>
      </c>
      <c r="D58" s="1" t="s">
        <v>362</v>
      </c>
      <c r="E58" s="40" t="s">
        <v>276</v>
      </c>
      <c r="F58" s="1"/>
      <c r="G58" s="8">
        <f>'Прилож №4'!H44</f>
        <v>16</v>
      </c>
      <c r="H58" s="8">
        <f>'Прилож №4'!I44</f>
        <v>16</v>
      </c>
    </row>
    <row r="59" spans="1:8" ht="22.5" customHeight="1">
      <c r="A59" s="7" t="s">
        <v>270</v>
      </c>
      <c r="B59" s="1" t="s">
        <v>103</v>
      </c>
      <c r="C59" s="1" t="s">
        <v>105</v>
      </c>
      <c r="D59" s="1" t="s">
        <v>362</v>
      </c>
      <c r="E59" s="40" t="s">
        <v>260</v>
      </c>
      <c r="F59" s="1"/>
      <c r="G59" s="8">
        <f>'Прилож №4'!H45</f>
        <v>1050</v>
      </c>
      <c r="H59" s="8">
        <f>'Прилож №4'!I45</f>
        <v>1050</v>
      </c>
    </row>
    <row r="60" spans="1:8" ht="42.75">
      <c r="A60" s="22" t="s">
        <v>340</v>
      </c>
      <c r="B60" s="1" t="s">
        <v>103</v>
      </c>
      <c r="C60" s="1" t="s">
        <v>105</v>
      </c>
      <c r="D60" s="1" t="s">
        <v>339</v>
      </c>
      <c r="E60" s="40"/>
      <c r="F60" s="1"/>
      <c r="G60" s="8">
        <f>G61</f>
        <v>2785</v>
      </c>
      <c r="H60" s="8">
        <f>H61</f>
        <v>2785</v>
      </c>
    </row>
    <row r="61" spans="1:8" ht="45.75" customHeight="1">
      <c r="A61" s="7" t="s">
        <v>437</v>
      </c>
      <c r="B61" s="1" t="s">
        <v>103</v>
      </c>
      <c r="C61" s="1" t="s">
        <v>105</v>
      </c>
      <c r="D61" s="1" t="s">
        <v>363</v>
      </c>
      <c r="E61" s="40"/>
      <c r="F61" s="1"/>
      <c r="G61" s="8">
        <f>G62</f>
        <v>2785</v>
      </c>
      <c r="H61" s="8">
        <f>H62</f>
        <v>2785</v>
      </c>
    </row>
    <row r="62" spans="1:8" ht="14.25">
      <c r="A62" s="7" t="s">
        <v>355</v>
      </c>
      <c r="B62" s="1" t="s">
        <v>103</v>
      </c>
      <c r="C62" s="1" t="s">
        <v>105</v>
      </c>
      <c r="D62" s="1" t="s">
        <v>363</v>
      </c>
      <c r="E62" s="40" t="s">
        <v>227</v>
      </c>
      <c r="F62" s="1"/>
      <c r="G62" s="8">
        <f>'Прилож №4'!H48</f>
        <v>2785</v>
      </c>
      <c r="H62" s="8">
        <f>'Прилож №4'!I48</f>
        <v>2785</v>
      </c>
    </row>
    <row r="63" spans="1:8" ht="14.25">
      <c r="A63" s="9" t="s">
        <v>254</v>
      </c>
      <c r="B63" s="1" t="s">
        <v>103</v>
      </c>
      <c r="C63" s="1" t="s">
        <v>105</v>
      </c>
      <c r="D63" s="1" t="s">
        <v>363</v>
      </c>
      <c r="E63" s="40" t="s">
        <v>253</v>
      </c>
      <c r="F63" s="1"/>
      <c r="G63" s="8">
        <f>'Прилож №4'!H49</f>
        <v>2785</v>
      </c>
      <c r="H63" s="8">
        <f>'Прилож №4'!I49</f>
        <v>2785</v>
      </c>
    </row>
    <row r="64" spans="1:8" ht="45">
      <c r="A64" s="6" t="s">
        <v>159</v>
      </c>
      <c r="B64" s="4" t="s">
        <v>103</v>
      </c>
      <c r="C64" s="4" t="s">
        <v>116</v>
      </c>
      <c r="D64" s="4"/>
      <c r="E64" s="4"/>
      <c r="F64" s="4"/>
      <c r="G64" s="5">
        <f>G65</f>
        <v>19544</v>
      </c>
      <c r="H64" s="5"/>
    </row>
    <row r="65" spans="1:8" ht="43.5">
      <c r="A65" s="7" t="s">
        <v>141</v>
      </c>
      <c r="B65" s="1" t="s">
        <v>103</v>
      </c>
      <c r="C65" s="1" t="s">
        <v>116</v>
      </c>
      <c r="D65" s="1" t="s">
        <v>138</v>
      </c>
      <c r="E65" s="4"/>
      <c r="F65" s="4"/>
      <c r="G65" s="5">
        <f>G66+G74+G76</f>
        <v>19544</v>
      </c>
      <c r="H65" s="5"/>
    </row>
    <row r="66" spans="1:8" ht="14.25">
      <c r="A66" s="9" t="s">
        <v>35</v>
      </c>
      <c r="B66" s="1" t="s">
        <v>103</v>
      </c>
      <c r="C66" s="1" t="s">
        <v>116</v>
      </c>
      <c r="D66" s="1" t="s">
        <v>140</v>
      </c>
      <c r="E66" s="1"/>
      <c r="F66" s="1"/>
      <c r="G66" s="8">
        <f>G67+G70+G73</f>
        <v>15894</v>
      </c>
      <c r="H66" s="8"/>
    </row>
    <row r="67" spans="1:8" ht="14.25">
      <c r="A67" s="7" t="s">
        <v>355</v>
      </c>
      <c r="B67" s="1" t="s">
        <v>103</v>
      </c>
      <c r="C67" s="1" t="s">
        <v>116</v>
      </c>
      <c r="D67" s="1" t="s">
        <v>140</v>
      </c>
      <c r="E67" s="1" t="s">
        <v>227</v>
      </c>
      <c r="F67" s="1"/>
      <c r="G67" s="8">
        <f>G68+G69</f>
        <v>15114</v>
      </c>
      <c r="H67" s="8"/>
    </row>
    <row r="68" spans="1:8" ht="14.25">
      <c r="A68" s="9" t="s">
        <v>254</v>
      </c>
      <c r="B68" s="1" t="s">
        <v>103</v>
      </c>
      <c r="C68" s="1" t="s">
        <v>116</v>
      </c>
      <c r="D68" s="1" t="s">
        <v>140</v>
      </c>
      <c r="E68" s="1" t="s">
        <v>253</v>
      </c>
      <c r="F68" s="1"/>
      <c r="G68" s="8">
        <f>'Прилож №4'!H523</f>
        <v>15081.6</v>
      </c>
      <c r="H68" s="8"/>
    </row>
    <row r="69" spans="1:8" ht="14.25">
      <c r="A69" s="9" t="s">
        <v>256</v>
      </c>
      <c r="B69" s="1" t="s">
        <v>103</v>
      </c>
      <c r="C69" s="1" t="s">
        <v>116</v>
      </c>
      <c r="D69" s="1" t="s">
        <v>140</v>
      </c>
      <c r="E69" s="1" t="s">
        <v>255</v>
      </c>
      <c r="F69" s="1"/>
      <c r="G69" s="8">
        <f>'Прилож №4'!H524</f>
        <v>32.4</v>
      </c>
      <c r="H69" s="8"/>
    </row>
    <row r="70" spans="1:8" ht="14.25">
      <c r="A70" s="26" t="s">
        <v>415</v>
      </c>
      <c r="B70" s="1" t="s">
        <v>103</v>
      </c>
      <c r="C70" s="1" t="s">
        <v>116</v>
      </c>
      <c r="D70" s="1" t="s">
        <v>140</v>
      </c>
      <c r="E70" s="1" t="s">
        <v>356</v>
      </c>
      <c r="F70" s="1"/>
      <c r="G70" s="8">
        <f>G71+G72</f>
        <v>730</v>
      </c>
      <c r="H70" s="8"/>
    </row>
    <row r="71" spans="1:8" ht="28.5">
      <c r="A71" s="7" t="s">
        <v>277</v>
      </c>
      <c r="B71" s="1" t="s">
        <v>103</v>
      </c>
      <c r="C71" s="1" t="s">
        <v>116</v>
      </c>
      <c r="D71" s="1" t="s">
        <v>140</v>
      </c>
      <c r="E71" s="10" t="s">
        <v>276</v>
      </c>
      <c r="F71" s="1"/>
      <c r="G71" s="8">
        <f>'Прилож №4'!H526</f>
        <v>120</v>
      </c>
      <c r="H71" s="8"/>
    </row>
    <row r="72" spans="1:8" ht="19.5" customHeight="1">
      <c r="A72" s="7" t="s">
        <v>270</v>
      </c>
      <c r="B72" s="1" t="s">
        <v>103</v>
      </c>
      <c r="C72" s="1" t="s">
        <v>116</v>
      </c>
      <c r="D72" s="1" t="s">
        <v>140</v>
      </c>
      <c r="E72" s="10" t="s">
        <v>260</v>
      </c>
      <c r="F72" s="1"/>
      <c r="G72" s="8">
        <f>'Прилож №4'!H527</f>
        <v>610</v>
      </c>
      <c r="H72" s="8"/>
    </row>
    <row r="73" spans="1:8" ht="19.5" customHeight="1">
      <c r="A73" s="22" t="s">
        <v>200</v>
      </c>
      <c r="B73" s="1" t="s">
        <v>103</v>
      </c>
      <c r="C73" s="1" t="s">
        <v>116</v>
      </c>
      <c r="D73" s="1" t="s">
        <v>140</v>
      </c>
      <c r="E73" s="1" t="s">
        <v>257</v>
      </c>
      <c r="F73" s="1"/>
      <c r="G73" s="8">
        <f>'Прилож №4'!H528</f>
        <v>50</v>
      </c>
      <c r="H73" s="8"/>
    </row>
    <row r="74" spans="1:8" ht="34.5" customHeight="1">
      <c r="A74" s="7" t="s">
        <v>457</v>
      </c>
      <c r="B74" s="1" t="s">
        <v>103</v>
      </c>
      <c r="C74" s="1" t="s">
        <v>116</v>
      </c>
      <c r="D74" s="1" t="s">
        <v>456</v>
      </c>
      <c r="E74" s="1"/>
      <c r="F74" s="10"/>
      <c r="G74" s="8">
        <f>G75</f>
        <v>1185</v>
      </c>
      <c r="H74" s="8"/>
    </row>
    <row r="75" spans="1:8" ht="17.25" customHeight="1">
      <c r="A75" s="9" t="s">
        <v>254</v>
      </c>
      <c r="B75" s="1" t="s">
        <v>103</v>
      </c>
      <c r="C75" s="1" t="s">
        <v>116</v>
      </c>
      <c r="D75" s="1" t="s">
        <v>456</v>
      </c>
      <c r="E75" s="10" t="s">
        <v>253</v>
      </c>
      <c r="F75" s="10" t="s">
        <v>253</v>
      </c>
      <c r="G75" s="8">
        <f>'Прилож №4'!H615</f>
        <v>1185</v>
      </c>
      <c r="H75" s="8"/>
    </row>
    <row r="76" spans="1:8" ht="15.75" customHeight="1">
      <c r="A76" s="9" t="s">
        <v>459</v>
      </c>
      <c r="B76" s="1" t="s">
        <v>103</v>
      </c>
      <c r="C76" s="1" t="s">
        <v>116</v>
      </c>
      <c r="D76" s="1" t="s">
        <v>458</v>
      </c>
      <c r="E76" s="10"/>
      <c r="F76" s="10"/>
      <c r="G76" s="8">
        <f>G77+G78</f>
        <v>2465</v>
      </c>
      <c r="H76" s="8"/>
    </row>
    <row r="77" spans="1:8" ht="16.5" customHeight="1">
      <c r="A77" s="9" t="s">
        <v>254</v>
      </c>
      <c r="B77" s="1" t="s">
        <v>103</v>
      </c>
      <c r="C77" s="1" t="s">
        <v>116</v>
      </c>
      <c r="D77" s="1" t="s">
        <v>458</v>
      </c>
      <c r="E77" s="10" t="s">
        <v>253</v>
      </c>
      <c r="F77" s="10" t="s">
        <v>253</v>
      </c>
      <c r="G77" s="8">
        <f>'Прилож №4'!H617</f>
        <v>1650</v>
      </c>
      <c r="H77" s="8"/>
    </row>
    <row r="78" spans="1:8" ht="15.75" customHeight="1">
      <c r="A78" s="26" t="s">
        <v>415</v>
      </c>
      <c r="B78" s="1" t="s">
        <v>103</v>
      </c>
      <c r="C78" s="1" t="s">
        <v>116</v>
      </c>
      <c r="D78" s="1" t="s">
        <v>458</v>
      </c>
      <c r="E78" s="10" t="s">
        <v>356</v>
      </c>
      <c r="F78" s="10" t="s">
        <v>356</v>
      </c>
      <c r="G78" s="8">
        <f>G79+G80</f>
        <v>815</v>
      </c>
      <c r="H78" s="8"/>
    </row>
    <row r="79" spans="1:8" ht="29.25" customHeight="1">
      <c r="A79" s="7" t="s">
        <v>277</v>
      </c>
      <c r="B79" s="1" t="s">
        <v>103</v>
      </c>
      <c r="C79" s="1" t="s">
        <v>116</v>
      </c>
      <c r="D79" s="1" t="s">
        <v>458</v>
      </c>
      <c r="E79" s="10" t="s">
        <v>276</v>
      </c>
      <c r="F79" s="10" t="s">
        <v>276</v>
      </c>
      <c r="G79" s="8">
        <f>'Прилож №4'!H619</f>
        <v>48</v>
      </c>
      <c r="H79" s="8"/>
    </row>
    <row r="80" spans="1:8" ht="15.75" customHeight="1">
      <c r="A80" s="7" t="s">
        <v>270</v>
      </c>
      <c r="B80" s="1" t="s">
        <v>103</v>
      </c>
      <c r="C80" s="1" t="s">
        <v>116</v>
      </c>
      <c r="D80" s="1" t="s">
        <v>458</v>
      </c>
      <c r="E80" s="10" t="s">
        <v>260</v>
      </c>
      <c r="F80" s="10" t="s">
        <v>260</v>
      </c>
      <c r="G80" s="8">
        <f>'Прилож №4'!H620</f>
        <v>767</v>
      </c>
      <c r="H80" s="8"/>
    </row>
    <row r="81" spans="1:8" ht="15">
      <c r="A81" s="3" t="s">
        <v>11</v>
      </c>
      <c r="B81" s="4" t="s">
        <v>103</v>
      </c>
      <c r="C81" s="4" t="s">
        <v>170</v>
      </c>
      <c r="D81" s="4"/>
      <c r="E81" s="4"/>
      <c r="F81" s="4" t="s">
        <v>1</v>
      </c>
      <c r="G81" s="5">
        <f>G82</f>
        <v>5000</v>
      </c>
      <c r="H81" s="5"/>
    </row>
    <row r="82" spans="1:8" ht="14.25">
      <c r="A82" s="9" t="s">
        <v>11</v>
      </c>
      <c r="B82" s="1" t="s">
        <v>103</v>
      </c>
      <c r="C82" s="1" t="s">
        <v>170</v>
      </c>
      <c r="D82" s="1" t="s">
        <v>13</v>
      </c>
      <c r="E82" s="1"/>
      <c r="F82" s="1"/>
      <c r="G82" s="8">
        <f>G83</f>
        <v>5000</v>
      </c>
      <c r="H82" s="8"/>
    </row>
    <row r="83" spans="1:8" ht="28.5">
      <c r="A83" s="7" t="s">
        <v>88</v>
      </c>
      <c r="B83" s="1" t="s">
        <v>103</v>
      </c>
      <c r="C83" s="1" t="s">
        <v>170</v>
      </c>
      <c r="D83" s="1" t="s">
        <v>89</v>
      </c>
      <c r="E83" s="1"/>
      <c r="F83" s="1"/>
      <c r="G83" s="8">
        <f>G84</f>
        <v>5000</v>
      </c>
      <c r="H83" s="8"/>
    </row>
    <row r="84" spans="1:8" ht="14.25">
      <c r="A84" s="9" t="s">
        <v>259</v>
      </c>
      <c r="B84" s="1" t="s">
        <v>103</v>
      </c>
      <c r="C84" s="1" t="s">
        <v>170</v>
      </c>
      <c r="D84" s="1" t="s">
        <v>89</v>
      </c>
      <c r="E84" s="10" t="s">
        <v>258</v>
      </c>
      <c r="F84" s="1"/>
      <c r="G84" s="8">
        <f>'Прилож №4'!H53</f>
        <v>5000</v>
      </c>
      <c r="H84" s="8"/>
    </row>
    <row r="85" spans="1:8" ht="15">
      <c r="A85" s="3" t="s">
        <v>49</v>
      </c>
      <c r="B85" s="4" t="s">
        <v>103</v>
      </c>
      <c r="C85" s="4" t="s">
        <v>169</v>
      </c>
      <c r="D85" s="4"/>
      <c r="E85" s="4"/>
      <c r="F85" s="4"/>
      <c r="G85" s="5">
        <f>G86+G95+G99</f>
        <v>83249.4</v>
      </c>
      <c r="H85" s="5"/>
    </row>
    <row r="86" spans="1:8" ht="42.75">
      <c r="A86" s="7" t="s">
        <v>141</v>
      </c>
      <c r="B86" s="1" t="s">
        <v>103</v>
      </c>
      <c r="C86" s="1" t="s">
        <v>169</v>
      </c>
      <c r="D86" s="1" t="s">
        <v>138</v>
      </c>
      <c r="E86" s="1"/>
      <c r="F86" s="1"/>
      <c r="G86" s="8">
        <f>G87</f>
        <v>30727.1</v>
      </c>
      <c r="H86" s="8"/>
    </row>
    <row r="87" spans="1:8" ht="14.25">
      <c r="A87" s="7" t="s">
        <v>35</v>
      </c>
      <c r="B87" s="1" t="s">
        <v>103</v>
      </c>
      <c r="C87" s="1" t="s">
        <v>169</v>
      </c>
      <c r="D87" s="1" t="s">
        <v>140</v>
      </c>
      <c r="E87" s="1"/>
      <c r="F87" s="1"/>
      <c r="G87" s="8">
        <f>G88+G91+G94</f>
        <v>30727.1</v>
      </c>
      <c r="H87" s="8"/>
    </row>
    <row r="88" spans="1:8" ht="14.25">
      <c r="A88" s="7" t="s">
        <v>355</v>
      </c>
      <c r="B88" s="1" t="s">
        <v>103</v>
      </c>
      <c r="C88" s="1" t="s">
        <v>169</v>
      </c>
      <c r="D88" s="1" t="s">
        <v>140</v>
      </c>
      <c r="E88" s="1" t="s">
        <v>227</v>
      </c>
      <c r="F88" s="1"/>
      <c r="G88" s="8">
        <f>G89+G90</f>
        <v>29220.199999999997</v>
      </c>
      <c r="H88" s="8"/>
    </row>
    <row r="89" spans="1:8" ht="14.25">
      <c r="A89" s="9" t="s">
        <v>254</v>
      </c>
      <c r="B89" s="1" t="s">
        <v>103</v>
      </c>
      <c r="C89" s="1" t="s">
        <v>169</v>
      </c>
      <c r="D89" s="1" t="s">
        <v>140</v>
      </c>
      <c r="E89" s="1" t="s">
        <v>253</v>
      </c>
      <c r="F89" s="1"/>
      <c r="G89" s="8">
        <f>'Прилож №4'!H492+'Прилож №4'!H552</f>
        <v>29020.6</v>
      </c>
      <c r="H89" s="8"/>
    </row>
    <row r="90" spans="1:8" ht="14.25">
      <c r="A90" s="9" t="s">
        <v>256</v>
      </c>
      <c r="B90" s="1" t="s">
        <v>103</v>
      </c>
      <c r="C90" s="1" t="s">
        <v>169</v>
      </c>
      <c r="D90" s="1" t="s">
        <v>140</v>
      </c>
      <c r="E90" s="1" t="s">
        <v>255</v>
      </c>
      <c r="F90" s="1"/>
      <c r="G90" s="8">
        <f>'Прилож №4'!H553+'Прилож №4'!H493</f>
        <v>199.6</v>
      </c>
      <c r="H90" s="8"/>
    </row>
    <row r="91" spans="1:8" ht="14.25">
      <c r="A91" s="26" t="s">
        <v>415</v>
      </c>
      <c r="B91" s="1" t="s">
        <v>103</v>
      </c>
      <c r="C91" s="1" t="s">
        <v>169</v>
      </c>
      <c r="D91" s="1" t="s">
        <v>140</v>
      </c>
      <c r="E91" s="1" t="s">
        <v>356</v>
      </c>
      <c r="F91" s="1"/>
      <c r="G91" s="8">
        <f>G92+G93</f>
        <v>1431.9</v>
      </c>
      <c r="H91" s="8"/>
    </row>
    <row r="92" spans="1:8" ht="28.5">
      <c r="A92" s="7" t="s">
        <v>277</v>
      </c>
      <c r="B92" s="1" t="s">
        <v>103</v>
      </c>
      <c r="C92" s="1" t="s">
        <v>169</v>
      </c>
      <c r="D92" s="1" t="s">
        <v>140</v>
      </c>
      <c r="E92" s="1" t="s">
        <v>276</v>
      </c>
      <c r="F92" s="1"/>
      <c r="G92" s="8">
        <f>'Прилож №4'!H555+'Прилож №4'!H495</f>
        <v>366.9</v>
      </c>
      <c r="H92" s="8"/>
    </row>
    <row r="93" spans="1:8" ht="21.75" customHeight="1">
      <c r="A93" s="7" t="s">
        <v>270</v>
      </c>
      <c r="B93" s="1" t="s">
        <v>103</v>
      </c>
      <c r="C93" s="1" t="s">
        <v>169</v>
      </c>
      <c r="D93" s="1" t="s">
        <v>140</v>
      </c>
      <c r="E93" s="1" t="s">
        <v>260</v>
      </c>
      <c r="F93" s="1"/>
      <c r="G93" s="8">
        <f>'Прилож №4'!H556+'Прилож №4'!H496</f>
        <v>1065</v>
      </c>
      <c r="H93" s="8"/>
    </row>
    <row r="94" spans="1:8" ht="14.25">
      <c r="A94" s="22" t="s">
        <v>200</v>
      </c>
      <c r="B94" s="1" t="s">
        <v>103</v>
      </c>
      <c r="C94" s="1" t="s">
        <v>169</v>
      </c>
      <c r="D94" s="1" t="s">
        <v>140</v>
      </c>
      <c r="E94" s="1" t="s">
        <v>257</v>
      </c>
      <c r="F94" s="1"/>
      <c r="G94" s="8">
        <f>'Прилож №4'!H497+'Прилож №4'!H557</f>
        <v>75</v>
      </c>
      <c r="H94" s="8"/>
    </row>
    <row r="95" spans="1:8" ht="28.5">
      <c r="A95" s="7" t="s">
        <v>115</v>
      </c>
      <c r="B95" s="1" t="s">
        <v>103</v>
      </c>
      <c r="C95" s="1" t="s">
        <v>169</v>
      </c>
      <c r="D95" s="1" t="s">
        <v>81</v>
      </c>
      <c r="E95" s="1"/>
      <c r="F95" s="10"/>
      <c r="G95" s="8">
        <f>G96</f>
        <v>3149.199999999997</v>
      </c>
      <c r="H95" s="8"/>
    </row>
    <row r="96" spans="1:8" ht="14.25">
      <c r="A96" s="9" t="s">
        <v>46</v>
      </c>
      <c r="B96" s="1" t="s">
        <v>103</v>
      </c>
      <c r="C96" s="1" t="s">
        <v>169</v>
      </c>
      <c r="D96" s="1" t="s">
        <v>114</v>
      </c>
      <c r="E96" s="1"/>
      <c r="F96" s="10"/>
      <c r="G96" s="8">
        <f>G97+G98</f>
        <v>3149.199999999997</v>
      </c>
      <c r="H96" s="8"/>
    </row>
    <row r="97" spans="1:8" ht="23.25" customHeight="1">
      <c r="A97" s="7" t="s">
        <v>270</v>
      </c>
      <c r="B97" s="1" t="s">
        <v>103</v>
      </c>
      <c r="C97" s="1" t="s">
        <v>169</v>
      </c>
      <c r="D97" s="1" t="s">
        <v>114</v>
      </c>
      <c r="E97" s="10" t="s">
        <v>260</v>
      </c>
      <c r="F97" s="10"/>
      <c r="G97" s="8">
        <f>'Прилож №4'!H560+'Прилож №4'!H56</f>
        <v>2789.199999999997</v>
      </c>
      <c r="H97" s="8"/>
    </row>
    <row r="98" spans="1:8" ht="18.75" customHeight="1">
      <c r="A98" s="7" t="s">
        <v>279</v>
      </c>
      <c r="B98" s="1" t="s">
        <v>103</v>
      </c>
      <c r="C98" s="1" t="s">
        <v>169</v>
      </c>
      <c r="D98" s="1" t="s">
        <v>114</v>
      </c>
      <c r="E98" s="1" t="s">
        <v>278</v>
      </c>
      <c r="F98" s="10" t="s">
        <v>139</v>
      </c>
      <c r="G98" s="8">
        <f>'Прилож №4'!H57</f>
        <v>360</v>
      </c>
      <c r="H98" s="8"/>
    </row>
    <row r="99" spans="1:11" ht="14.25">
      <c r="A99" s="9" t="s">
        <v>77</v>
      </c>
      <c r="B99" s="1" t="s">
        <v>103</v>
      </c>
      <c r="C99" s="1" t="s">
        <v>169</v>
      </c>
      <c r="D99" s="1" t="s">
        <v>78</v>
      </c>
      <c r="E99" s="1"/>
      <c r="F99" s="10"/>
      <c r="G99" s="8">
        <f>G100+G106</f>
        <v>49373.1</v>
      </c>
      <c r="H99" s="8"/>
      <c r="K99" s="56"/>
    </row>
    <row r="100" spans="1:8" ht="42.75">
      <c r="A100" s="7" t="s">
        <v>182</v>
      </c>
      <c r="B100" s="1" t="s">
        <v>103</v>
      </c>
      <c r="C100" s="1" t="s">
        <v>169</v>
      </c>
      <c r="D100" s="1" t="s">
        <v>122</v>
      </c>
      <c r="E100" s="1"/>
      <c r="F100" s="10"/>
      <c r="G100" s="8">
        <f>G101+G103</f>
        <v>43423.1</v>
      </c>
      <c r="H100" s="8"/>
    </row>
    <row r="101" spans="1:8" ht="14.25">
      <c r="A101" s="7" t="s">
        <v>355</v>
      </c>
      <c r="B101" s="1" t="s">
        <v>103</v>
      </c>
      <c r="C101" s="1" t="s">
        <v>169</v>
      </c>
      <c r="D101" s="1" t="s">
        <v>122</v>
      </c>
      <c r="E101" s="1" t="s">
        <v>227</v>
      </c>
      <c r="F101" s="10"/>
      <c r="G101" s="8">
        <f>G102</f>
        <v>32877.7</v>
      </c>
      <c r="H101" s="8"/>
    </row>
    <row r="102" spans="1:8" ht="14.25">
      <c r="A102" s="9" t="s">
        <v>256</v>
      </c>
      <c r="B102" s="1" t="s">
        <v>103</v>
      </c>
      <c r="C102" s="1" t="s">
        <v>169</v>
      </c>
      <c r="D102" s="1" t="s">
        <v>122</v>
      </c>
      <c r="E102" s="1" t="s">
        <v>255</v>
      </c>
      <c r="F102" s="10"/>
      <c r="G102" s="8">
        <f>'Прилож №4'!H60+'Прилож №4'!H482+'Прилож №4'!H500+'Прилож №4'!H532+'Прилож №4'!H563+'Прилож №4'!H624</f>
        <v>32877.7</v>
      </c>
      <c r="H102" s="8"/>
    </row>
    <row r="103" spans="1:8" ht="14.25">
      <c r="A103" s="26" t="s">
        <v>415</v>
      </c>
      <c r="B103" s="1" t="s">
        <v>103</v>
      </c>
      <c r="C103" s="1" t="s">
        <v>169</v>
      </c>
      <c r="D103" s="1" t="s">
        <v>122</v>
      </c>
      <c r="E103" s="1" t="s">
        <v>356</v>
      </c>
      <c r="F103" s="10"/>
      <c r="G103" s="8">
        <f>G104+G105</f>
        <v>10545.400000000001</v>
      </c>
      <c r="H103" s="8"/>
    </row>
    <row r="104" spans="1:8" ht="28.5">
      <c r="A104" s="7" t="s">
        <v>277</v>
      </c>
      <c r="B104" s="1" t="s">
        <v>103</v>
      </c>
      <c r="C104" s="1" t="s">
        <v>169</v>
      </c>
      <c r="D104" s="1" t="s">
        <v>122</v>
      </c>
      <c r="E104" s="1" t="s">
        <v>276</v>
      </c>
      <c r="F104" s="10"/>
      <c r="G104" s="8">
        <f>'Прилож №4'!H534+'Прилож №4'!H62+'Прилож №4'!H484+'Прилож №4'!H502</f>
        <v>5265.400000000001</v>
      </c>
      <c r="H104" s="8"/>
    </row>
    <row r="105" spans="1:8" ht="18.75" customHeight="1">
      <c r="A105" s="7" t="s">
        <v>270</v>
      </c>
      <c r="B105" s="1" t="s">
        <v>103</v>
      </c>
      <c r="C105" s="1" t="s">
        <v>169</v>
      </c>
      <c r="D105" s="1" t="s">
        <v>122</v>
      </c>
      <c r="E105" s="1" t="s">
        <v>260</v>
      </c>
      <c r="F105" s="10" t="s">
        <v>139</v>
      </c>
      <c r="G105" s="8">
        <f>'Прилож №4'!H625+'Прилож №4'!H564+'Прилож №4'!H535+'Прилож №4'!H503+'Прилож №4'!H485+'Прилож №4'!H63</f>
        <v>5280</v>
      </c>
      <c r="H105" s="8"/>
    </row>
    <row r="106" spans="1:8" ht="85.5">
      <c r="A106" s="11" t="s">
        <v>292</v>
      </c>
      <c r="B106" s="1" t="s">
        <v>103</v>
      </c>
      <c r="C106" s="1" t="s">
        <v>169</v>
      </c>
      <c r="D106" s="1" t="s">
        <v>183</v>
      </c>
      <c r="E106" s="1"/>
      <c r="F106" s="10"/>
      <c r="G106" s="8">
        <f>G108+G107</f>
        <v>5950</v>
      </c>
      <c r="H106" s="8"/>
    </row>
    <row r="107" spans="1:8" ht="25.5" customHeight="1">
      <c r="A107" s="7" t="s">
        <v>270</v>
      </c>
      <c r="B107" s="1" t="s">
        <v>103</v>
      </c>
      <c r="C107" s="1" t="s">
        <v>169</v>
      </c>
      <c r="D107" s="1" t="s">
        <v>183</v>
      </c>
      <c r="E107" s="1" t="s">
        <v>260</v>
      </c>
      <c r="F107" s="10"/>
      <c r="G107" s="8">
        <f>'Прилож №4'!H505</f>
        <v>240</v>
      </c>
      <c r="H107" s="8"/>
    </row>
    <row r="108" spans="1:8" ht="14.25">
      <c r="A108" s="7" t="s">
        <v>262</v>
      </c>
      <c r="B108" s="1" t="s">
        <v>103</v>
      </c>
      <c r="C108" s="1" t="s">
        <v>169</v>
      </c>
      <c r="D108" s="1" t="s">
        <v>183</v>
      </c>
      <c r="E108" s="1" t="s">
        <v>261</v>
      </c>
      <c r="F108" s="10" t="s">
        <v>139</v>
      </c>
      <c r="G108" s="8">
        <f>'Прилож №4'!H65+'Прилож №4'!H506</f>
        <v>5710</v>
      </c>
      <c r="H108" s="8"/>
    </row>
    <row r="109" spans="1:8" ht="15">
      <c r="A109" s="3" t="s">
        <v>50</v>
      </c>
      <c r="B109" s="4" t="s">
        <v>104</v>
      </c>
      <c r="C109" s="4"/>
      <c r="D109" s="4"/>
      <c r="E109" s="4"/>
      <c r="F109" s="4"/>
      <c r="G109" s="5">
        <f>G118+G110</f>
        <v>5336</v>
      </c>
      <c r="H109" s="5">
        <f>H118+H110</f>
        <v>4948</v>
      </c>
    </row>
    <row r="110" spans="1:8" ht="15">
      <c r="A110" s="9" t="s">
        <v>239</v>
      </c>
      <c r="B110" s="1" t="s">
        <v>104</v>
      </c>
      <c r="C110" s="1" t="s">
        <v>108</v>
      </c>
      <c r="D110" s="1"/>
      <c r="E110" s="4"/>
      <c r="F110" s="4"/>
      <c r="G110" s="8">
        <f aca="true" t="shared" si="0" ref="G110:H113">G111</f>
        <v>4948</v>
      </c>
      <c r="H110" s="8">
        <f t="shared" si="0"/>
        <v>4948</v>
      </c>
    </row>
    <row r="111" spans="1:8" ht="15">
      <c r="A111" s="7" t="s">
        <v>195</v>
      </c>
      <c r="B111" s="1" t="s">
        <v>104</v>
      </c>
      <c r="C111" s="1" t="s">
        <v>108</v>
      </c>
      <c r="D111" s="1" t="s">
        <v>196</v>
      </c>
      <c r="E111" s="4"/>
      <c r="F111" s="4"/>
      <c r="G111" s="8">
        <f t="shared" si="0"/>
        <v>4948</v>
      </c>
      <c r="H111" s="8">
        <f t="shared" si="0"/>
        <v>4948</v>
      </c>
    </row>
    <row r="112" spans="1:8" ht="29.25">
      <c r="A112" s="7" t="s">
        <v>199</v>
      </c>
      <c r="B112" s="1" t="s">
        <v>104</v>
      </c>
      <c r="C112" s="1" t="s">
        <v>108</v>
      </c>
      <c r="D112" s="1" t="s">
        <v>198</v>
      </c>
      <c r="E112" s="4"/>
      <c r="F112" s="4"/>
      <c r="G112" s="8">
        <f>G113+G115</f>
        <v>4948</v>
      </c>
      <c r="H112" s="8">
        <f>H113+H115</f>
        <v>4948</v>
      </c>
    </row>
    <row r="113" spans="1:8" ht="15">
      <c r="A113" s="7" t="s">
        <v>355</v>
      </c>
      <c r="B113" s="1" t="s">
        <v>104</v>
      </c>
      <c r="C113" s="1" t="s">
        <v>108</v>
      </c>
      <c r="D113" s="1" t="s">
        <v>198</v>
      </c>
      <c r="E113" s="1" t="s">
        <v>227</v>
      </c>
      <c r="F113" s="4"/>
      <c r="G113" s="8">
        <f t="shared" si="0"/>
        <v>4847.3</v>
      </c>
      <c r="H113" s="8">
        <f t="shared" si="0"/>
        <v>4847.3</v>
      </c>
    </row>
    <row r="114" spans="1:8" ht="15">
      <c r="A114" s="9" t="s">
        <v>254</v>
      </c>
      <c r="B114" s="1" t="s">
        <v>104</v>
      </c>
      <c r="C114" s="1" t="s">
        <v>108</v>
      </c>
      <c r="D114" s="1" t="s">
        <v>198</v>
      </c>
      <c r="E114" s="1" t="s">
        <v>253</v>
      </c>
      <c r="F114" s="4"/>
      <c r="G114" s="8">
        <f>'Прилож №4'!H71</f>
        <v>4847.3</v>
      </c>
      <c r="H114" s="8">
        <f>'Прилож №4'!I71</f>
        <v>4847.3</v>
      </c>
    </row>
    <row r="115" spans="1:8" ht="15">
      <c r="A115" s="26" t="s">
        <v>415</v>
      </c>
      <c r="B115" s="1" t="s">
        <v>104</v>
      </c>
      <c r="C115" s="1" t="s">
        <v>108</v>
      </c>
      <c r="D115" s="1" t="s">
        <v>198</v>
      </c>
      <c r="E115" s="1" t="s">
        <v>356</v>
      </c>
      <c r="F115" s="4"/>
      <c r="G115" s="8">
        <f>G116+G117</f>
        <v>100.7</v>
      </c>
      <c r="H115" s="8">
        <f>H116+H117</f>
        <v>100.7</v>
      </c>
    </row>
    <row r="116" spans="1:8" ht="29.25">
      <c r="A116" s="7" t="s">
        <v>277</v>
      </c>
      <c r="B116" s="1" t="s">
        <v>104</v>
      </c>
      <c r="C116" s="1" t="s">
        <v>108</v>
      </c>
      <c r="D116" s="1" t="s">
        <v>198</v>
      </c>
      <c r="E116" s="1" t="s">
        <v>276</v>
      </c>
      <c r="F116" s="4"/>
      <c r="G116" s="8">
        <f>'Прилож №4'!H73</f>
        <v>36</v>
      </c>
      <c r="H116" s="8">
        <f>'Прилож №4'!I73</f>
        <v>36</v>
      </c>
    </row>
    <row r="117" spans="1:8" ht="29.25">
      <c r="A117" s="7" t="s">
        <v>270</v>
      </c>
      <c r="B117" s="1" t="s">
        <v>104</v>
      </c>
      <c r="C117" s="1" t="s">
        <v>108</v>
      </c>
      <c r="D117" s="1" t="s">
        <v>198</v>
      </c>
      <c r="E117" s="1" t="s">
        <v>260</v>
      </c>
      <c r="F117" s="4"/>
      <c r="G117" s="8">
        <f>'Прилож №4'!H74</f>
        <v>64.7</v>
      </c>
      <c r="H117" s="8">
        <f>'Прилож №4'!I74</f>
        <v>64.7</v>
      </c>
    </row>
    <row r="118" spans="1:8" ht="15">
      <c r="A118" s="3" t="s">
        <v>51</v>
      </c>
      <c r="B118" s="4" t="s">
        <v>104</v>
      </c>
      <c r="C118" s="4" t="s">
        <v>105</v>
      </c>
      <c r="D118" s="4"/>
      <c r="E118" s="4"/>
      <c r="F118" s="4"/>
      <c r="G118" s="5">
        <f>G119</f>
        <v>388</v>
      </c>
      <c r="H118" s="5"/>
    </row>
    <row r="119" spans="1:8" ht="28.5">
      <c r="A119" s="7" t="s">
        <v>64</v>
      </c>
      <c r="B119" s="1" t="s">
        <v>104</v>
      </c>
      <c r="C119" s="1" t="s">
        <v>105</v>
      </c>
      <c r="D119" s="1" t="s">
        <v>52</v>
      </c>
      <c r="E119" s="1"/>
      <c r="F119" s="1"/>
      <c r="G119" s="8">
        <f>G120</f>
        <v>388</v>
      </c>
      <c r="H119" s="8"/>
    </row>
    <row r="120" spans="1:8" ht="30.75" customHeight="1">
      <c r="A120" s="7" t="s">
        <v>65</v>
      </c>
      <c r="B120" s="1" t="s">
        <v>104</v>
      </c>
      <c r="C120" s="1" t="s">
        <v>105</v>
      </c>
      <c r="D120" s="1" t="s">
        <v>90</v>
      </c>
      <c r="E120" s="1"/>
      <c r="F120" s="1"/>
      <c r="G120" s="8">
        <f>G121</f>
        <v>388</v>
      </c>
      <c r="H120" s="8"/>
    </row>
    <row r="121" spans="1:8" ht="18.75" customHeight="1">
      <c r="A121" s="7" t="s">
        <v>270</v>
      </c>
      <c r="B121" s="1" t="s">
        <v>104</v>
      </c>
      <c r="C121" s="1" t="s">
        <v>105</v>
      </c>
      <c r="D121" s="1" t="s">
        <v>90</v>
      </c>
      <c r="E121" s="1" t="s">
        <v>260</v>
      </c>
      <c r="F121" s="1"/>
      <c r="G121" s="8">
        <f>'Прилож №4'!H78</f>
        <v>388</v>
      </c>
      <c r="H121" s="8"/>
    </row>
    <row r="122" spans="1:8" s="57" customFormat="1" ht="32.25" customHeight="1">
      <c r="A122" s="6" t="s">
        <v>71</v>
      </c>
      <c r="B122" s="12" t="s">
        <v>108</v>
      </c>
      <c r="C122" s="12"/>
      <c r="D122" s="12"/>
      <c r="E122" s="4"/>
      <c r="F122" s="13" t="s">
        <v>2</v>
      </c>
      <c r="G122" s="14">
        <f>G123+G134</f>
        <v>12038.599999999999</v>
      </c>
      <c r="H122" s="14"/>
    </row>
    <row r="123" spans="1:8" s="57" customFormat="1" ht="32.25" customHeight="1">
      <c r="A123" s="7" t="s">
        <v>91</v>
      </c>
      <c r="B123" s="13" t="s">
        <v>108</v>
      </c>
      <c r="C123" s="13" t="s">
        <v>109</v>
      </c>
      <c r="D123" s="12"/>
      <c r="E123" s="4"/>
      <c r="F123" s="13"/>
      <c r="G123" s="14">
        <f>G124+G127</f>
        <v>8678.8</v>
      </c>
      <c r="H123" s="14"/>
    </row>
    <row r="124" spans="1:8" s="57" customFormat="1" ht="33.75" customHeight="1">
      <c r="A124" s="7" t="s">
        <v>82</v>
      </c>
      <c r="B124" s="1" t="s">
        <v>108</v>
      </c>
      <c r="C124" s="1" t="s">
        <v>109</v>
      </c>
      <c r="D124" s="1" t="s">
        <v>83</v>
      </c>
      <c r="E124" s="1"/>
      <c r="F124" s="1"/>
      <c r="G124" s="8">
        <f>G125</f>
        <v>2987.2</v>
      </c>
      <c r="H124" s="8"/>
    </row>
    <row r="125" spans="1:8" s="57" customFormat="1" ht="48.75" customHeight="1">
      <c r="A125" s="7" t="s">
        <v>84</v>
      </c>
      <c r="B125" s="1" t="s">
        <v>108</v>
      </c>
      <c r="C125" s="1" t="s">
        <v>109</v>
      </c>
      <c r="D125" s="1" t="s">
        <v>92</v>
      </c>
      <c r="E125" s="1"/>
      <c r="F125" s="1"/>
      <c r="G125" s="8">
        <f>G126</f>
        <v>2987.2</v>
      </c>
      <c r="H125" s="8"/>
    </row>
    <row r="126" spans="1:8" s="57" customFormat="1" ht="19.5" customHeight="1">
      <c r="A126" s="7" t="s">
        <v>270</v>
      </c>
      <c r="B126" s="1" t="s">
        <v>108</v>
      </c>
      <c r="C126" s="1" t="s">
        <v>109</v>
      </c>
      <c r="D126" s="1" t="s">
        <v>92</v>
      </c>
      <c r="E126" s="1" t="s">
        <v>260</v>
      </c>
      <c r="F126" s="1"/>
      <c r="G126" s="8">
        <f>'Прилож №4'!H83</f>
        <v>2987.2</v>
      </c>
      <c r="H126" s="8"/>
    </row>
    <row r="127" spans="1:8" s="57" customFormat="1" ht="19.5" customHeight="1">
      <c r="A127" s="51" t="s">
        <v>293</v>
      </c>
      <c r="B127" s="1" t="s">
        <v>108</v>
      </c>
      <c r="C127" s="1" t="s">
        <v>109</v>
      </c>
      <c r="D127" s="15" t="s">
        <v>281</v>
      </c>
      <c r="E127" s="10"/>
      <c r="F127" s="10"/>
      <c r="G127" s="54">
        <f>G128</f>
        <v>5691.6</v>
      </c>
      <c r="H127" s="14"/>
    </row>
    <row r="128" spans="1:8" s="57" customFormat="1" ht="19.5" customHeight="1">
      <c r="A128" s="9" t="s">
        <v>16</v>
      </c>
      <c r="B128" s="1" t="s">
        <v>108</v>
      </c>
      <c r="C128" s="1" t="s">
        <v>109</v>
      </c>
      <c r="D128" s="15" t="s">
        <v>282</v>
      </c>
      <c r="E128" s="10"/>
      <c r="F128" s="10"/>
      <c r="G128" s="54">
        <f>G129+G131</f>
        <v>5691.6</v>
      </c>
      <c r="H128" s="14"/>
    </row>
    <row r="129" spans="1:8" s="57" customFormat="1" ht="19.5" customHeight="1">
      <c r="A129" s="26" t="s">
        <v>387</v>
      </c>
      <c r="B129" s="1" t="s">
        <v>108</v>
      </c>
      <c r="C129" s="1" t="s">
        <v>109</v>
      </c>
      <c r="D129" s="15" t="s">
        <v>282</v>
      </c>
      <c r="E129" s="10" t="s">
        <v>364</v>
      </c>
      <c r="F129" s="10" t="s">
        <v>364</v>
      </c>
      <c r="G129" s="54">
        <f>G130</f>
        <v>4502</v>
      </c>
      <c r="H129" s="14"/>
    </row>
    <row r="130" spans="1:8" s="57" customFormat="1" ht="19.5" customHeight="1">
      <c r="A130" s="9" t="s">
        <v>254</v>
      </c>
      <c r="B130" s="1" t="s">
        <v>108</v>
      </c>
      <c r="C130" s="1" t="s">
        <v>109</v>
      </c>
      <c r="D130" s="15" t="s">
        <v>282</v>
      </c>
      <c r="E130" s="10" t="s">
        <v>280</v>
      </c>
      <c r="F130" s="10" t="s">
        <v>280</v>
      </c>
      <c r="G130" s="54">
        <f>'Прилож №4'!H87</f>
        <v>4502</v>
      </c>
      <c r="H130" s="14"/>
    </row>
    <row r="131" spans="1:8" s="57" customFormat="1" ht="19.5" customHeight="1">
      <c r="A131" s="26" t="s">
        <v>415</v>
      </c>
      <c r="B131" s="1" t="s">
        <v>108</v>
      </c>
      <c r="C131" s="1" t="s">
        <v>109</v>
      </c>
      <c r="D131" s="15" t="s">
        <v>282</v>
      </c>
      <c r="E131" s="10" t="s">
        <v>356</v>
      </c>
      <c r="F131" s="10" t="s">
        <v>356</v>
      </c>
      <c r="G131" s="54">
        <f>G132+G133</f>
        <v>1189.6</v>
      </c>
      <c r="H131" s="14"/>
    </row>
    <row r="132" spans="1:8" s="57" customFormat="1" ht="31.5" customHeight="1">
      <c r="A132" s="7" t="s">
        <v>277</v>
      </c>
      <c r="B132" s="1" t="s">
        <v>108</v>
      </c>
      <c r="C132" s="1" t="s">
        <v>109</v>
      </c>
      <c r="D132" s="15" t="s">
        <v>282</v>
      </c>
      <c r="E132" s="10" t="s">
        <v>276</v>
      </c>
      <c r="F132" s="10" t="s">
        <v>276</v>
      </c>
      <c r="G132" s="54">
        <f>'Прилож №4'!H89</f>
        <v>250</v>
      </c>
      <c r="H132" s="14"/>
    </row>
    <row r="133" spans="1:8" s="57" customFormat="1" ht="19.5" customHeight="1">
      <c r="A133" s="7" t="s">
        <v>270</v>
      </c>
      <c r="B133" s="1" t="s">
        <v>108</v>
      </c>
      <c r="C133" s="1" t="s">
        <v>109</v>
      </c>
      <c r="D133" s="15" t="s">
        <v>282</v>
      </c>
      <c r="E133" s="10" t="s">
        <v>260</v>
      </c>
      <c r="F133" s="10" t="s">
        <v>260</v>
      </c>
      <c r="G133" s="54">
        <f>'Прилож №4'!H90</f>
        <v>939.6</v>
      </c>
      <c r="H133" s="14"/>
    </row>
    <row r="134" spans="1:8" ht="30">
      <c r="A134" s="6" t="s">
        <v>66</v>
      </c>
      <c r="B134" s="4" t="s">
        <v>108</v>
      </c>
      <c r="C134" s="4" t="s">
        <v>107</v>
      </c>
      <c r="D134" s="4"/>
      <c r="E134" s="4"/>
      <c r="F134" s="4"/>
      <c r="G134" s="5">
        <f>G136+G138</f>
        <v>3359.8</v>
      </c>
      <c r="H134" s="5"/>
    </row>
    <row r="135" spans="1:11" ht="13.5" customHeight="1">
      <c r="A135" s="9" t="s">
        <v>77</v>
      </c>
      <c r="B135" s="1" t="s">
        <v>108</v>
      </c>
      <c r="C135" s="1" t="s">
        <v>107</v>
      </c>
      <c r="D135" s="1" t="s">
        <v>78</v>
      </c>
      <c r="E135" s="1"/>
      <c r="F135" s="1"/>
      <c r="G135" s="8">
        <f>G137+G139</f>
        <v>3359.8</v>
      </c>
      <c r="H135" s="8"/>
      <c r="K135" s="56"/>
    </row>
    <row r="136" spans="1:8" ht="48" customHeight="1">
      <c r="A136" s="16" t="s">
        <v>204</v>
      </c>
      <c r="B136" s="1" t="s">
        <v>108</v>
      </c>
      <c r="C136" s="1" t="s">
        <v>107</v>
      </c>
      <c r="D136" s="1" t="s">
        <v>135</v>
      </c>
      <c r="E136" s="1"/>
      <c r="F136" s="1"/>
      <c r="G136" s="8">
        <f>G137</f>
        <v>1146</v>
      </c>
      <c r="H136" s="8"/>
    </row>
    <row r="137" spans="1:8" ht="21" customHeight="1">
      <c r="A137" s="7" t="s">
        <v>270</v>
      </c>
      <c r="B137" s="1" t="s">
        <v>108</v>
      </c>
      <c r="C137" s="1" t="s">
        <v>107</v>
      </c>
      <c r="D137" s="1" t="s">
        <v>135</v>
      </c>
      <c r="E137" s="1" t="s">
        <v>260</v>
      </c>
      <c r="F137" s="1"/>
      <c r="G137" s="8">
        <f>'Прилож №4'!H94</f>
        <v>1146</v>
      </c>
      <c r="H137" s="8"/>
    </row>
    <row r="138" spans="1:8" ht="45" customHeight="1">
      <c r="A138" s="7" t="s">
        <v>211</v>
      </c>
      <c r="B138" s="1" t="s">
        <v>108</v>
      </c>
      <c r="C138" s="1" t="s">
        <v>107</v>
      </c>
      <c r="D138" s="1" t="s">
        <v>181</v>
      </c>
      <c r="E138" s="1"/>
      <c r="F138" s="1"/>
      <c r="G138" s="8">
        <f>G139</f>
        <v>2213.8</v>
      </c>
      <c r="H138" s="8"/>
    </row>
    <row r="139" spans="1:8" ht="23.25" customHeight="1">
      <c r="A139" s="7" t="s">
        <v>270</v>
      </c>
      <c r="B139" s="1" t="s">
        <v>108</v>
      </c>
      <c r="C139" s="1" t="s">
        <v>107</v>
      </c>
      <c r="D139" s="1" t="s">
        <v>181</v>
      </c>
      <c r="E139" s="1" t="s">
        <v>260</v>
      </c>
      <c r="F139" s="1"/>
      <c r="G139" s="8">
        <f>'Прилож №4'!H96</f>
        <v>2213.8</v>
      </c>
      <c r="H139" s="8"/>
    </row>
    <row r="140" spans="1:8" ht="15">
      <c r="A140" s="3" t="s">
        <v>39</v>
      </c>
      <c r="B140" s="4" t="s">
        <v>105</v>
      </c>
      <c r="C140" s="4"/>
      <c r="D140" s="4"/>
      <c r="E140" s="4"/>
      <c r="F140" s="1"/>
      <c r="G140" s="5">
        <f>G141+G146+G159+G150</f>
        <v>127106.6</v>
      </c>
      <c r="H140" s="5">
        <f>H141+H146+H159+H150</f>
        <v>1269</v>
      </c>
    </row>
    <row r="141" spans="1:8" s="47" customFormat="1" ht="15.75" customHeight="1">
      <c r="A141" s="3" t="s">
        <v>61</v>
      </c>
      <c r="B141" s="4" t="s">
        <v>105</v>
      </c>
      <c r="C141" s="4" t="s">
        <v>112</v>
      </c>
      <c r="D141" s="4"/>
      <c r="E141" s="4"/>
      <c r="F141" s="4"/>
      <c r="G141" s="5">
        <f>G142</f>
        <v>13354</v>
      </c>
      <c r="H141" s="5"/>
    </row>
    <row r="142" spans="1:8" ht="15.75" customHeight="1">
      <c r="A142" s="9" t="s">
        <v>93</v>
      </c>
      <c r="B142" s="1" t="s">
        <v>105</v>
      </c>
      <c r="C142" s="1" t="s">
        <v>112</v>
      </c>
      <c r="D142" s="1" t="s">
        <v>94</v>
      </c>
      <c r="E142" s="1"/>
      <c r="F142" s="1"/>
      <c r="G142" s="8">
        <f>G143</f>
        <v>13354</v>
      </c>
      <c r="H142" s="8"/>
    </row>
    <row r="143" spans="1:8" ht="15.75" customHeight="1">
      <c r="A143" s="9" t="s">
        <v>95</v>
      </c>
      <c r="B143" s="1" t="s">
        <v>105</v>
      </c>
      <c r="C143" s="1" t="s">
        <v>112</v>
      </c>
      <c r="D143" s="1" t="s">
        <v>96</v>
      </c>
      <c r="E143" s="1"/>
      <c r="F143" s="1"/>
      <c r="G143" s="8">
        <f>G144</f>
        <v>13354</v>
      </c>
      <c r="H143" s="8"/>
    </row>
    <row r="144" spans="1:8" ht="41.25" customHeight="1">
      <c r="A144" s="7" t="s">
        <v>97</v>
      </c>
      <c r="B144" s="1" t="s">
        <v>105</v>
      </c>
      <c r="C144" s="1" t="s">
        <v>112</v>
      </c>
      <c r="D144" s="1" t="s">
        <v>98</v>
      </c>
      <c r="E144" s="1"/>
      <c r="F144" s="1"/>
      <c r="G144" s="8">
        <f>G145</f>
        <v>13354</v>
      </c>
      <c r="H144" s="8"/>
    </row>
    <row r="145" spans="1:8" ht="24" customHeight="1">
      <c r="A145" s="7" t="s">
        <v>270</v>
      </c>
      <c r="B145" s="1" t="s">
        <v>105</v>
      </c>
      <c r="C145" s="1" t="s">
        <v>112</v>
      </c>
      <c r="D145" s="1" t="s">
        <v>98</v>
      </c>
      <c r="E145" s="1" t="s">
        <v>260</v>
      </c>
      <c r="F145" s="1"/>
      <c r="G145" s="8">
        <f>'Прилож №4'!H102</f>
        <v>13354</v>
      </c>
      <c r="H145" s="8"/>
    </row>
    <row r="146" spans="1:8" s="47" customFormat="1" ht="15.75" customHeight="1">
      <c r="A146" s="3" t="str">
        <f>'Прилож №4'!A103</f>
        <v>Дорожное хозяйство (дорожные фонды)</v>
      </c>
      <c r="B146" s="4" t="s">
        <v>105</v>
      </c>
      <c r="C146" s="4" t="s">
        <v>109</v>
      </c>
      <c r="D146" s="4"/>
      <c r="E146" s="4"/>
      <c r="F146" s="4"/>
      <c r="G146" s="5">
        <f>G147</f>
        <v>38902</v>
      </c>
      <c r="H146" s="5"/>
    </row>
    <row r="147" spans="1:11" ht="17.25" customHeight="1">
      <c r="A147" s="9" t="s">
        <v>77</v>
      </c>
      <c r="B147" s="1" t="s">
        <v>105</v>
      </c>
      <c r="C147" s="1" t="s">
        <v>109</v>
      </c>
      <c r="D147" s="1" t="s">
        <v>78</v>
      </c>
      <c r="E147" s="1"/>
      <c r="F147" s="1"/>
      <c r="G147" s="8">
        <f>G148</f>
        <v>38902</v>
      </c>
      <c r="H147" s="8"/>
      <c r="K147" s="56"/>
    </row>
    <row r="148" spans="1:8" ht="81" customHeight="1">
      <c r="A148" s="19" t="s">
        <v>304</v>
      </c>
      <c r="B148" s="1" t="s">
        <v>105</v>
      </c>
      <c r="C148" s="1" t="s">
        <v>109</v>
      </c>
      <c r="D148" s="1" t="s">
        <v>303</v>
      </c>
      <c r="E148" s="1"/>
      <c r="F148" s="1"/>
      <c r="G148" s="8">
        <f>G149</f>
        <v>38902</v>
      </c>
      <c r="H148" s="8"/>
    </row>
    <row r="149" spans="1:8" ht="21.75" customHeight="1">
      <c r="A149" s="7" t="s">
        <v>270</v>
      </c>
      <c r="B149" s="1" t="s">
        <v>105</v>
      </c>
      <c r="C149" s="1" t="s">
        <v>109</v>
      </c>
      <c r="D149" s="1" t="s">
        <v>303</v>
      </c>
      <c r="E149" s="1" t="s">
        <v>260</v>
      </c>
      <c r="F149" s="1"/>
      <c r="G149" s="8">
        <f>'Прилож №4'!H106</f>
        <v>38902</v>
      </c>
      <c r="H149" s="8"/>
    </row>
    <row r="150" spans="1:8" ht="21.75" customHeight="1">
      <c r="A150" s="6" t="s">
        <v>486</v>
      </c>
      <c r="B150" s="4" t="s">
        <v>105</v>
      </c>
      <c r="C150" s="4" t="s">
        <v>110</v>
      </c>
      <c r="D150" s="1"/>
      <c r="E150" s="1"/>
      <c r="F150" s="10"/>
      <c r="G150" s="8">
        <f>G151+G155</f>
        <v>2115</v>
      </c>
      <c r="H150" s="8">
        <f>H151+H155</f>
        <v>1269</v>
      </c>
    </row>
    <row r="151" spans="1:8" ht="21.75" customHeight="1">
      <c r="A151" s="7" t="s">
        <v>487</v>
      </c>
      <c r="B151" s="1" t="s">
        <v>105</v>
      </c>
      <c r="C151" s="1" t="s">
        <v>110</v>
      </c>
      <c r="D151" s="1" t="s">
        <v>492</v>
      </c>
      <c r="E151" s="1"/>
      <c r="F151" s="10"/>
      <c r="G151" s="8">
        <f>G152</f>
        <v>846</v>
      </c>
      <c r="H151" s="8"/>
    </row>
    <row r="152" spans="1:8" ht="34.5" customHeight="1">
      <c r="A152" s="7" t="s">
        <v>494</v>
      </c>
      <c r="B152" s="1" t="s">
        <v>105</v>
      </c>
      <c r="C152" s="1" t="s">
        <v>110</v>
      </c>
      <c r="D152" s="1" t="s">
        <v>493</v>
      </c>
      <c r="E152" s="1"/>
      <c r="F152" s="10"/>
      <c r="G152" s="8">
        <f>G153</f>
        <v>846</v>
      </c>
      <c r="H152" s="8"/>
    </row>
    <row r="153" spans="1:8" ht="36" customHeight="1">
      <c r="A153" s="7" t="s">
        <v>491</v>
      </c>
      <c r="B153" s="1" t="s">
        <v>105</v>
      </c>
      <c r="C153" s="1" t="s">
        <v>110</v>
      </c>
      <c r="D153" s="1" t="s">
        <v>495</v>
      </c>
      <c r="E153" s="1"/>
      <c r="F153" s="10"/>
      <c r="G153" s="8">
        <f>G154</f>
        <v>846</v>
      </c>
      <c r="H153" s="8"/>
    </row>
    <row r="154" spans="1:8" ht="33.75" customHeight="1">
      <c r="A154" s="7" t="s">
        <v>277</v>
      </c>
      <c r="B154" s="1" t="s">
        <v>105</v>
      </c>
      <c r="C154" s="1" t="s">
        <v>110</v>
      </c>
      <c r="D154" s="1" t="s">
        <v>495</v>
      </c>
      <c r="E154" s="1" t="s">
        <v>276</v>
      </c>
      <c r="F154" s="10" t="s">
        <v>276</v>
      </c>
      <c r="G154" s="8">
        <f>'Прилож №4'!H541</f>
        <v>846</v>
      </c>
      <c r="H154" s="8"/>
    </row>
    <row r="155" spans="1:8" ht="21.75" customHeight="1">
      <c r="A155" s="7" t="s">
        <v>360</v>
      </c>
      <c r="B155" s="1" t="s">
        <v>105</v>
      </c>
      <c r="C155" s="1" t="s">
        <v>110</v>
      </c>
      <c r="D155" s="1" t="s">
        <v>358</v>
      </c>
      <c r="E155" s="1"/>
      <c r="F155" s="10"/>
      <c r="G155" s="8">
        <f aca="true" t="shared" si="1" ref="G155:H157">G156</f>
        <v>1269</v>
      </c>
      <c r="H155" s="8">
        <f t="shared" si="1"/>
        <v>1269</v>
      </c>
    </row>
    <row r="156" spans="1:8" ht="48.75" customHeight="1">
      <c r="A156" s="7" t="s">
        <v>489</v>
      </c>
      <c r="B156" s="1" t="s">
        <v>105</v>
      </c>
      <c r="C156" s="1" t="s">
        <v>110</v>
      </c>
      <c r="D156" s="1" t="s">
        <v>488</v>
      </c>
      <c r="E156" s="1"/>
      <c r="F156" s="10"/>
      <c r="G156" s="8">
        <f t="shared" si="1"/>
        <v>1269</v>
      </c>
      <c r="H156" s="8">
        <f t="shared" si="1"/>
        <v>1269</v>
      </c>
    </row>
    <row r="157" spans="1:8" ht="34.5" customHeight="1">
      <c r="A157" s="7" t="s">
        <v>491</v>
      </c>
      <c r="B157" s="1" t="s">
        <v>105</v>
      </c>
      <c r="C157" s="1" t="s">
        <v>110</v>
      </c>
      <c r="D157" s="1" t="s">
        <v>490</v>
      </c>
      <c r="E157" s="1"/>
      <c r="F157" s="10"/>
      <c r="G157" s="8">
        <f t="shared" si="1"/>
        <v>1269</v>
      </c>
      <c r="H157" s="8">
        <f t="shared" si="1"/>
        <v>1269</v>
      </c>
    </row>
    <row r="158" spans="1:8" ht="36.75" customHeight="1">
      <c r="A158" s="7" t="s">
        <v>277</v>
      </c>
      <c r="B158" s="1" t="s">
        <v>105</v>
      </c>
      <c r="C158" s="1" t="s">
        <v>110</v>
      </c>
      <c r="D158" s="1" t="s">
        <v>490</v>
      </c>
      <c r="E158" s="1" t="s">
        <v>276</v>
      </c>
      <c r="F158" s="10" t="s">
        <v>276</v>
      </c>
      <c r="G158" s="8">
        <f>'Прилож №4'!H545</f>
        <v>1269</v>
      </c>
      <c r="H158" s="8">
        <f>'Прилож №4'!I545</f>
        <v>1269</v>
      </c>
    </row>
    <row r="159" spans="1:8" s="47" customFormat="1" ht="15">
      <c r="A159" s="3" t="s">
        <v>40</v>
      </c>
      <c r="B159" s="4" t="s">
        <v>105</v>
      </c>
      <c r="C159" s="4" t="s">
        <v>106</v>
      </c>
      <c r="D159" s="4"/>
      <c r="E159" s="4"/>
      <c r="F159" s="4"/>
      <c r="G159" s="5">
        <f>G160+G165+G168</f>
        <v>72735.6</v>
      </c>
      <c r="H159" s="5"/>
    </row>
    <row r="160" spans="1:8" s="47" customFormat="1" ht="29.25">
      <c r="A160" s="7" t="s">
        <v>64</v>
      </c>
      <c r="B160" s="1" t="s">
        <v>105</v>
      </c>
      <c r="C160" s="1" t="s">
        <v>106</v>
      </c>
      <c r="D160" s="1" t="s">
        <v>81</v>
      </c>
      <c r="E160" s="1"/>
      <c r="F160" s="17"/>
      <c r="G160" s="8">
        <f>G161</f>
        <v>69660.6</v>
      </c>
      <c r="H160" s="8"/>
    </row>
    <row r="161" spans="1:8" s="47" customFormat="1" ht="15">
      <c r="A161" s="9" t="s">
        <v>16</v>
      </c>
      <c r="B161" s="1" t="s">
        <v>105</v>
      </c>
      <c r="C161" s="1" t="s">
        <v>106</v>
      </c>
      <c r="D161" s="1" t="s">
        <v>190</v>
      </c>
      <c r="E161" s="1"/>
      <c r="F161" s="10"/>
      <c r="G161" s="8">
        <f>G163+G162+G164</f>
        <v>69660.6</v>
      </c>
      <c r="H161" s="8"/>
    </row>
    <row r="162" spans="1:8" s="47" customFormat="1" ht="29.25">
      <c r="A162" s="7" t="s">
        <v>270</v>
      </c>
      <c r="B162" s="1" t="s">
        <v>105</v>
      </c>
      <c r="C162" s="1" t="s">
        <v>106</v>
      </c>
      <c r="D162" s="1" t="s">
        <v>190</v>
      </c>
      <c r="E162" s="1" t="s">
        <v>260</v>
      </c>
      <c r="F162" s="10"/>
      <c r="G162" s="8">
        <f>'Прилож №4'!H110</f>
        <v>4820.2</v>
      </c>
      <c r="H162" s="8"/>
    </row>
    <row r="163" spans="1:8" s="47" customFormat="1" ht="43.5">
      <c r="A163" s="7" t="s">
        <v>268</v>
      </c>
      <c r="B163" s="1" t="s">
        <v>105</v>
      </c>
      <c r="C163" s="1" t="s">
        <v>106</v>
      </c>
      <c r="D163" s="1" t="s">
        <v>190</v>
      </c>
      <c r="E163" s="1" t="s">
        <v>242</v>
      </c>
      <c r="F163" s="10" t="s">
        <v>54</v>
      </c>
      <c r="G163" s="8">
        <f>'Прилож №4'!H111</f>
        <v>56630.4</v>
      </c>
      <c r="H163" s="8"/>
    </row>
    <row r="164" spans="1:8" s="47" customFormat="1" ht="15">
      <c r="A164" s="19" t="s">
        <v>238</v>
      </c>
      <c r="B164" s="1" t="s">
        <v>105</v>
      </c>
      <c r="C164" s="1" t="s">
        <v>106</v>
      </c>
      <c r="D164" s="1" t="s">
        <v>190</v>
      </c>
      <c r="E164" s="1" t="s">
        <v>237</v>
      </c>
      <c r="F164" s="10"/>
      <c r="G164" s="8">
        <f>'Прилож №4'!H112</f>
        <v>8210</v>
      </c>
      <c r="H164" s="8"/>
    </row>
    <row r="165" spans="1:8" s="47" customFormat="1" ht="29.25">
      <c r="A165" s="7" t="s">
        <v>67</v>
      </c>
      <c r="B165" s="1" t="s">
        <v>105</v>
      </c>
      <c r="C165" s="1" t="s">
        <v>106</v>
      </c>
      <c r="D165" s="1" t="s">
        <v>45</v>
      </c>
      <c r="E165" s="1"/>
      <c r="F165" s="10"/>
      <c r="G165" s="8">
        <f>G166</f>
        <v>1681</v>
      </c>
      <c r="H165" s="8"/>
    </row>
    <row r="166" spans="1:8" s="47" customFormat="1" ht="15">
      <c r="A166" s="7" t="s">
        <v>157</v>
      </c>
      <c r="B166" s="1" t="s">
        <v>105</v>
      </c>
      <c r="C166" s="1" t="s">
        <v>106</v>
      </c>
      <c r="D166" s="1" t="s">
        <v>158</v>
      </c>
      <c r="E166" s="1"/>
      <c r="F166" s="10"/>
      <c r="G166" s="8">
        <f>G167</f>
        <v>1681</v>
      </c>
      <c r="H166" s="8"/>
    </row>
    <row r="167" spans="1:8" s="47" customFormat="1" ht="21" customHeight="1">
      <c r="A167" s="7" t="s">
        <v>270</v>
      </c>
      <c r="B167" s="1" t="s">
        <v>105</v>
      </c>
      <c r="C167" s="1" t="s">
        <v>106</v>
      </c>
      <c r="D167" s="1" t="s">
        <v>158</v>
      </c>
      <c r="E167" s="1" t="s">
        <v>260</v>
      </c>
      <c r="F167" s="10" t="s">
        <v>139</v>
      </c>
      <c r="G167" s="8">
        <f>'Прилож №4'!H569+'Прилож №4'!H115</f>
        <v>1681</v>
      </c>
      <c r="H167" s="8"/>
    </row>
    <row r="168" spans="1:11" s="47" customFormat="1" ht="17.25" customHeight="1">
      <c r="A168" s="9" t="s">
        <v>77</v>
      </c>
      <c r="B168" s="1" t="s">
        <v>105</v>
      </c>
      <c r="C168" s="1" t="s">
        <v>106</v>
      </c>
      <c r="D168" s="1" t="s">
        <v>78</v>
      </c>
      <c r="E168" s="1"/>
      <c r="F168" s="10"/>
      <c r="G168" s="8">
        <f>G171+G169</f>
        <v>1394</v>
      </c>
      <c r="H168" s="8"/>
      <c r="K168" s="58"/>
    </row>
    <row r="169" spans="1:11" s="47" customFormat="1" ht="50.25" customHeight="1">
      <c r="A169" s="22" t="s">
        <v>400</v>
      </c>
      <c r="B169" s="1" t="s">
        <v>105</v>
      </c>
      <c r="C169" s="1" t="s">
        <v>106</v>
      </c>
      <c r="D169" s="1" t="s">
        <v>327</v>
      </c>
      <c r="E169" s="1"/>
      <c r="F169" s="10"/>
      <c r="G169" s="8">
        <f>G170</f>
        <v>1000</v>
      </c>
      <c r="H169" s="8"/>
      <c r="K169" s="58"/>
    </row>
    <row r="170" spans="1:11" s="47" customFormat="1" ht="17.25" customHeight="1">
      <c r="A170" s="7" t="s">
        <v>270</v>
      </c>
      <c r="B170" s="1" t="s">
        <v>105</v>
      </c>
      <c r="C170" s="1" t="s">
        <v>106</v>
      </c>
      <c r="D170" s="1" t="s">
        <v>327</v>
      </c>
      <c r="E170" s="1" t="s">
        <v>260</v>
      </c>
      <c r="F170" s="10"/>
      <c r="G170" s="8">
        <f>'Прилож №4'!H118</f>
        <v>1000</v>
      </c>
      <c r="H170" s="8"/>
      <c r="K170" s="58"/>
    </row>
    <row r="171" spans="1:8" ht="42.75">
      <c r="A171" s="18" t="s">
        <v>201</v>
      </c>
      <c r="B171" s="1" t="s">
        <v>105</v>
      </c>
      <c r="C171" s="1" t="s">
        <v>106</v>
      </c>
      <c r="D171" s="1" t="s">
        <v>136</v>
      </c>
      <c r="E171" s="1"/>
      <c r="F171" s="1"/>
      <c r="G171" s="8">
        <f>G172</f>
        <v>394</v>
      </c>
      <c r="H171" s="8"/>
    </row>
    <row r="172" spans="1:8" ht="24" customHeight="1">
      <c r="A172" s="7" t="s">
        <v>270</v>
      </c>
      <c r="B172" s="1" t="s">
        <v>105</v>
      </c>
      <c r="C172" s="1" t="s">
        <v>106</v>
      </c>
      <c r="D172" s="1" t="s">
        <v>136</v>
      </c>
      <c r="E172" s="1" t="s">
        <v>260</v>
      </c>
      <c r="F172" s="1"/>
      <c r="G172" s="8">
        <f>'Прилож №4'!H120</f>
        <v>394</v>
      </c>
      <c r="H172" s="8"/>
    </row>
    <row r="173" spans="1:8" ht="15">
      <c r="A173" s="3" t="s">
        <v>14</v>
      </c>
      <c r="B173" s="4" t="s">
        <v>113</v>
      </c>
      <c r="C173" s="4"/>
      <c r="D173" s="4"/>
      <c r="E173" s="4"/>
      <c r="F173" s="1"/>
      <c r="G173" s="5">
        <f>G174+G207+G191</f>
        <v>231249.69999999998</v>
      </c>
      <c r="H173" s="5">
        <f>H174+H207+H191</f>
        <v>140</v>
      </c>
    </row>
    <row r="174" spans="1:8" ht="15">
      <c r="A174" s="3" t="s">
        <v>42</v>
      </c>
      <c r="B174" s="4" t="s">
        <v>113</v>
      </c>
      <c r="C174" s="4" t="s">
        <v>103</v>
      </c>
      <c r="D174" s="4"/>
      <c r="E174" s="4"/>
      <c r="F174" s="4"/>
      <c r="G174" s="5">
        <f>G180+G175</f>
        <v>31889.1</v>
      </c>
      <c r="H174" s="5"/>
    </row>
    <row r="175" spans="1:8" ht="16.5" customHeight="1">
      <c r="A175" s="9" t="s">
        <v>223</v>
      </c>
      <c r="B175" s="1" t="s">
        <v>113</v>
      </c>
      <c r="C175" s="1" t="s">
        <v>103</v>
      </c>
      <c r="D175" s="1" t="s">
        <v>222</v>
      </c>
      <c r="E175" s="1"/>
      <c r="F175" s="10"/>
      <c r="G175" s="8">
        <f>G176</f>
        <v>1702.1</v>
      </c>
      <c r="H175" s="5"/>
    </row>
    <row r="176" spans="1:8" ht="16.5" customHeight="1">
      <c r="A176" s="9" t="s">
        <v>224</v>
      </c>
      <c r="B176" s="1" t="s">
        <v>113</v>
      </c>
      <c r="C176" s="1" t="s">
        <v>103</v>
      </c>
      <c r="D176" s="1" t="s">
        <v>225</v>
      </c>
      <c r="E176" s="1"/>
      <c r="F176" s="10"/>
      <c r="G176" s="8">
        <f>G178+G177+G179</f>
        <v>1702.1</v>
      </c>
      <c r="H176" s="5"/>
    </row>
    <row r="177" spans="1:8" ht="38.25" customHeight="1">
      <c r="A177" s="19" t="s">
        <v>271</v>
      </c>
      <c r="B177" s="1" t="s">
        <v>113</v>
      </c>
      <c r="C177" s="1" t="s">
        <v>103</v>
      </c>
      <c r="D177" s="1" t="s">
        <v>225</v>
      </c>
      <c r="E177" s="1" t="s">
        <v>263</v>
      </c>
      <c r="F177" s="10"/>
      <c r="G177" s="8">
        <f>'Прилож №4'!H125</f>
        <v>216.20000000000002</v>
      </c>
      <c r="H177" s="5"/>
    </row>
    <row r="178" spans="1:8" ht="19.5" customHeight="1">
      <c r="A178" s="7" t="s">
        <v>270</v>
      </c>
      <c r="B178" s="1" t="s">
        <v>113</v>
      </c>
      <c r="C178" s="1" t="s">
        <v>103</v>
      </c>
      <c r="D178" s="1" t="s">
        <v>225</v>
      </c>
      <c r="E178" s="1" t="s">
        <v>260</v>
      </c>
      <c r="F178" s="10"/>
      <c r="G178" s="8">
        <f>'Прилож №4'!H574+'Прилож №4'!H126</f>
        <v>1187</v>
      </c>
      <c r="H178" s="5"/>
    </row>
    <row r="179" spans="1:8" ht="47.25" customHeight="1">
      <c r="A179" s="52" t="s">
        <v>299</v>
      </c>
      <c r="B179" s="1" t="s">
        <v>113</v>
      </c>
      <c r="C179" s="1" t="s">
        <v>103</v>
      </c>
      <c r="D179" s="1" t="s">
        <v>225</v>
      </c>
      <c r="E179" s="1" t="s">
        <v>298</v>
      </c>
      <c r="F179" s="10"/>
      <c r="G179" s="8">
        <f>'Прилож №4'!H127</f>
        <v>298.9</v>
      </c>
      <c r="H179" s="5"/>
    </row>
    <row r="180" spans="1:11" ht="15">
      <c r="A180" s="9" t="s">
        <v>77</v>
      </c>
      <c r="B180" s="1" t="s">
        <v>113</v>
      </c>
      <c r="C180" s="1" t="s">
        <v>103</v>
      </c>
      <c r="D180" s="1" t="s">
        <v>78</v>
      </c>
      <c r="E180" s="1"/>
      <c r="F180" s="4"/>
      <c r="G180" s="8">
        <f>G182+G184+G188+G185</f>
        <v>30187</v>
      </c>
      <c r="H180" s="5"/>
      <c r="K180" s="56"/>
    </row>
    <row r="181" spans="1:8" ht="57.75">
      <c r="A181" s="7" t="s">
        <v>207</v>
      </c>
      <c r="B181" s="1" t="s">
        <v>113</v>
      </c>
      <c r="C181" s="1" t="s">
        <v>103</v>
      </c>
      <c r="D181" s="1" t="s">
        <v>137</v>
      </c>
      <c r="E181" s="1"/>
      <c r="F181" s="4"/>
      <c r="G181" s="8">
        <f>G182</f>
        <v>6401.4</v>
      </c>
      <c r="H181" s="5"/>
    </row>
    <row r="182" spans="1:8" ht="29.25">
      <c r="A182" s="19" t="s">
        <v>271</v>
      </c>
      <c r="B182" s="1" t="s">
        <v>113</v>
      </c>
      <c r="C182" s="1" t="s">
        <v>103</v>
      </c>
      <c r="D182" s="1" t="s">
        <v>137</v>
      </c>
      <c r="E182" s="1" t="s">
        <v>263</v>
      </c>
      <c r="F182" s="4"/>
      <c r="G182" s="8">
        <f>'Прилож №4'!H130</f>
        <v>6401.4</v>
      </c>
      <c r="H182" s="5"/>
    </row>
    <row r="183" spans="1:8" ht="58.5" customHeight="1">
      <c r="A183" s="20" t="s">
        <v>184</v>
      </c>
      <c r="B183" s="1" t="s">
        <v>113</v>
      </c>
      <c r="C183" s="1" t="s">
        <v>103</v>
      </c>
      <c r="D183" s="1" t="s">
        <v>209</v>
      </c>
      <c r="E183" s="1"/>
      <c r="F183" s="4"/>
      <c r="G183" s="8">
        <f>G184</f>
        <v>200</v>
      </c>
      <c r="H183" s="5"/>
    </row>
    <row r="184" spans="1:8" ht="29.25">
      <c r="A184" s="19" t="s">
        <v>271</v>
      </c>
      <c r="B184" s="1" t="s">
        <v>113</v>
      </c>
      <c r="C184" s="1" t="s">
        <v>103</v>
      </c>
      <c r="D184" s="1" t="s">
        <v>209</v>
      </c>
      <c r="E184" s="1" t="s">
        <v>263</v>
      </c>
      <c r="F184" s="4"/>
      <c r="G184" s="8">
        <f>'Прилож №4'!H132</f>
        <v>200</v>
      </c>
      <c r="H184" s="5"/>
    </row>
    <row r="185" spans="1:8" ht="42.75">
      <c r="A185" s="21" t="s">
        <v>208</v>
      </c>
      <c r="B185" s="1" t="s">
        <v>113</v>
      </c>
      <c r="C185" s="1" t="s">
        <v>103</v>
      </c>
      <c r="D185" s="1" t="s">
        <v>187</v>
      </c>
      <c r="E185" s="1"/>
      <c r="F185" s="4"/>
      <c r="G185" s="8">
        <f>G187+G186</f>
        <v>6523.1</v>
      </c>
      <c r="H185" s="5"/>
    </row>
    <row r="186" spans="1:8" ht="29.25">
      <c r="A186" s="19" t="s">
        <v>269</v>
      </c>
      <c r="B186" s="1" t="s">
        <v>113</v>
      </c>
      <c r="C186" s="1" t="s">
        <v>103</v>
      </c>
      <c r="D186" s="23" t="s">
        <v>187</v>
      </c>
      <c r="E186" s="1" t="s">
        <v>263</v>
      </c>
      <c r="F186" s="10" t="s">
        <v>263</v>
      </c>
      <c r="G186" s="8">
        <f>'Прилож №4'!H134</f>
        <v>6.2</v>
      </c>
      <c r="H186" s="5"/>
    </row>
    <row r="187" spans="1:8" ht="48" customHeight="1">
      <c r="A187" s="52" t="s">
        <v>299</v>
      </c>
      <c r="B187" s="1" t="s">
        <v>113</v>
      </c>
      <c r="C187" s="1" t="s">
        <v>103</v>
      </c>
      <c r="D187" s="1" t="s">
        <v>187</v>
      </c>
      <c r="E187" s="1" t="s">
        <v>298</v>
      </c>
      <c r="F187" s="1"/>
      <c r="G187" s="8">
        <f>'Прилож №4'!H135</f>
        <v>6516.900000000001</v>
      </c>
      <c r="H187" s="8"/>
    </row>
    <row r="188" spans="1:8" ht="57">
      <c r="A188" s="22" t="s">
        <v>338</v>
      </c>
      <c r="B188" s="1" t="s">
        <v>113</v>
      </c>
      <c r="C188" s="1" t="s">
        <v>103</v>
      </c>
      <c r="D188" s="1" t="s">
        <v>302</v>
      </c>
      <c r="E188" s="1"/>
      <c r="F188" s="10"/>
      <c r="G188" s="8">
        <f>G189+G190</f>
        <v>17062.5</v>
      </c>
      <c r="H188" s="8"/>
    </row>
    <row r="189" spans="1:8" ht="28.5">
      <c r="A189" s="19" t="s">
        <v>271</v>
      </c>
      <c r="B189" s="1" t="s">
        <v>113</v>
      </c>
      <c r="C189" s="1" t="s">
        <v>103</v>
      </c>
      <c r="D189" s="1" t="s">
        <v>302</v>
      </c>
      <c r="E189" s="1" t="s">
        <v>263</v>
      </c>
      <c r="F189" s="10" t="s">
        <v>139</v>
      </c>
      <c r="G189" s="8">
        <f>'Прилож №4'!H137</f>
        <v>16937.5</v>
      </c>
      <c r="H189" s="8"/>
    </row>
    <row r="190" spans="1:8" ht="29.25">
      <c r="A190" s="55" t="s">
        <v>414</v>
      </c>
      <c r="B190" s="1" t="s">
        <v>113</v>
      </c>
      <c r="C190" s="1" t="s">
        <v>103</v>
      </c>
      <c r="D190" s="1" t="s">
        <v>429</v>
      </c>
      <c r="E190" s="1" t="s">
        <v>246</v>
      </c>
      <c r="F190" s="10"/>
      <c r="G190" s="8">
        <f>'Прилож №4'!H138</f>
        <v>125</v>
      </c>
      <c r="H190" s="8"/>
    </row>
    <row r="191" spans="1:8" ht="15">
      <c r="A191" s="3" t="s">
        <v>193</v>
      </c>
      <c r="B191" s="4" t="s">
        <v>113</v>
      </c>
      <c r="C191" s="4" t="s">
        <v>104</v>
      </c>
      <c r="D191" s="4"/>
      <c r="E191" s="4"/>
      <c r="F191" s="17" t="s">
        <v>34</v>
      </c>
      <c r="G191" s="5">
        <f>G202+G196+G192</f>
        <v>126563.9</v>
      </c>
      <c r="H191" s="5"/>
    </row>
    <row r="192" spans="1:8" ht="15">
      <c r="A192" s="9" t="s">
        <v>421</v>
      </c>
      <c r="B192" s="1" t="s">
        <v>113</v>
      </c>
      <c r="C192" s="1" t="s">
        <v>104</v>
      </c>
      <c r="D192" s="1" t="s">
        <v>419</v>
      </c>
      <c r="E192" s="4"/>
      <c r="F192" s="4"/>
      <c r="G192" s="8">
        <f>G193</f>
        <v>50027.5</v>
      </c>
      <c r="H192" s="5"/>
    </row>
    <row r="193" spans="1:8" ht="15">
      <c r="A193" s="9" t="s">
        <v>422</v>
      </c>
      <c r="B193" s="1" t="s">
        <v>113</v>
      </c>
      <c r="C193" s="1" t="s">
        <v>104</v>
      </c>
      <c r="D193" s="1" t="s">
        <v>420</v>
      </c>
      <c r="E193" s="4"/>
      <c r="F193" s="4"/>
      <c r="G193" s="8">
        <f>G194+G195</f>
        <v>50027.5</v>
      </c>
      <c r="H193" s="5"/>
    </row>
    <row r="194" spans="1:8" ht="23.25" customHeight="1">
      <c r="A194" s="7" t="s">
        <v>270</v>
      </c>
      <c r="B194" s="1" t="s">
        <v>113</v>
      </c>
      <c r="C194" s="1" t="s">
        <v>104</v>
      </c>
      <c r="D194" s="1" t="s">
        <v>420</v>
      </c>
      <c r="E194" s="1" t="s">
        <v>260</v>
      </c>
      <c r="F194" s="1" t="s">
        <v>260</v>
      </c>
      <c r="G194" s="8">
        <f>'Прилож №4'!H142</f>
        <v>27.5</v>
      </c>
      <c r="H194" s="5"/>
    </row>
    <row r="195" spans="1:8" ht="51.75" customHeight="1">
      <c r="A195" s="52" t="s">
        <v>299</v>
      </c>
      <c r="B195" s="1" t="s">
        <v>113</v>
      </c>
      <c r="C195" s="1" t="s">
        <v>104</v>
      </c>
      <c r="D195" s="1" t="s">
        <v>420</v>
      </c>
      <c r="E195" s="1" t="s">
        <v>298</v>
      </c>
      <c r="F195" s="1"/>
      <c r="G195" s="8">
        <f>'Прилож №4'!H143</f>
        <v>50000</v>
      </c>
      <c r="H195" s="5"/>
    </row>
    <row r="196" spans="1:8" ht="15">
      <c r="A196" s="9" t="s">
        <v>360</v>
      </c>
      <c r="B196" s="1" t="s">
        <v>113</v>
      </c>
      <c r="C196" s="1" t="s">
        <v>104</v>
      </c>
      <c r="D196" s="1" t="s">
        <v>358</v>
      </c>
      <c r="E196" s="4"/>
      <c r="F196" s="17"/>
      <c r="G196" s="8">
        <f>G197</f>
        <v>41526.5</v>
      </c>
      <c r="H196" s="5"/>
    </row>
    <row r="197" spans="1:8" ht="29.25">
      <c r="A197" s="7" t="s">
        <v>388</v>
      </c>
      <c r="B197" s="1" t="s">
        <v>113</v>
      </c>
      <c r="C197" s="1" t="s">
        <v>104</v>
      </c>
      <c r="D197" s="1" t="s">
        <v>367</v>
      </c>
      <c r="E197" s="4"/>
      <c r="F197" s="17"/>
      <c r="G197" s="8">
        <f>G198+G200</f>
        <v>41526.5</v>
      </c>
      <c r="H197" s="5"/>
    </row>
    <row r="198" spans="1:8" ht="29.25">
      <c r="A198" s="7" t="s">
        <v>389</v>
      </c>
      <c r="B198" s="1" t="s">
        <v>113</v>
      </c>
      <c r="C198" s="1" t="s">
        <v>104</v>
      </c>
      <c r="D198" s="1" t="s">
        <v>365</v>
      </c>
      <c r="E198" s="4"/>
      <c r="F198" s="17"/>
      <c r="G198" s="8">
        <f>G199</f>
        <v>720.2</v>
      </c>
      <c r="H198" s="5"/>
    </row>
    <row r="199" spans="1:8" ht="58.5">
      <c r="A199" s="55" t="s">
        <v>390</v>
      </c>
      <c r="B199" s="1" t="s">
        <v>113</v>
      </c>
      <c r="C199" s="1" t="s">
        <v>104</v>
      </c>
      <c r="D199" s="1" t="s">
        <v>365</v>
      </c>
      <c r="E199" s="1" t="s">
        <v>246</v>
      </c>
      <c r="F199" s="17"/>
      <c r="G199" s="8">
        <f>'Прилож №4'!H147</f>
        <v>720.2</v>
      </c>
      <c r="H199" s="5"/>
    </row>
    <row r="200" spans="1:8" ht="36" customHeight="1">
      <c r="A200" s="22" t="str">
        <f>'Прилож №4'!A148</f>
        <v> Мероприятия по комплексному развитию коммунальной инфраструктуры с целью организации теплоснабжения </v>
      </c>
      <c r="B200" s="1" t="s">
        <v>113</v>
      </c>
      <c r="C200" s="1" t="s">
        <v>104</v>
      </c>
      <c r="D200" s="1" t="s">
        <v>366</v>
      </c>
      <c r="E200" s="1"/>
      <c r="F200" s="17"/>
      <c r="G200" s="8">
        <f>G201</f>
        <v>40806.3</v>
      </c>
      <c r="H200" s="5"/>
    </row>
    <row r="201" spans="1:8" ht="29.25">
      <c r="A201" s="18" t="s">
        <v>271</v>
      </c>
      <c r="B201" s="1" t="s">
        <v>113</v>
      </c>
      <c r="C201" s="1" t="s">
        <v>104</v>
      </c>
      <c r="D201" s="1" t="s">
        <v>366</v>
      </c>
      <c r="E201" s="1" t="s">
        <v>263</v>
      </c>
      <c r="F201" s="17"/>
      <c r="G201" s="8">
        <f>'Прилож №4'!H149</f>
        <v>40806.3</v>
      </c>
      <c r="H201" s="5"/>
    </row>
    <row r="202" spans="1:11" ht="14.25">
      <c r="A202" s="9" t="s">
        <v>77</v>
      </c>
      <c r="B202" s="1" t="s">
        <v>113</v>
      </c>
      <c r="C202" s="1" t="s">
        <v>104</v>
      </c>
      <c r="D202" s="1" t="s">
        <v>78</v>
      </c>
      <c r="E202" s="1"/>
      <c r="F202" s="10"/>
      <c r="G202" s="8">
        <f>G203</f>
        <v>35009.9</v>
      </c>
      <c r="H202" s="8"/>
      <c r="K202" s="56"/>
    </row>
    <row r="203" spans="1:8" ht="42.75">
      <c r="A203" s="19" t="s">
        <v>205</v>
      </c>
      <c r="B203" s="1" t="s">
        <v>113</v>
      </c>
      <c r="C203" s="1" t="s">
        <v>104</v>
      </c>
      <c r="D203" s="1" t="s">
        <v>185</v>
      </c>
      <c r="E203" s="1"/>
      <c r="F203" s="10"/>
      <c r="G203" s="8">
        <f>G205+G206+G204</f>
        <v>35009.9</v>
      </c>
      <c r="H203" s="8"/>
    </row>
    <row r="204" spans="1:8" ht="28.5">
      <c r="A204" s="18" t="s">
        <v>271</v>
      </c>
      <c r="B204" s="1" t="s">
        <v>113</v>
      </c>
      <c r="C204" s="1" t="s">
        <v>104</v>
      </c>
      <c r="D204" s="1" t="s">
        <v>185</v>
      </c>
      <c r="E204" s="1" t="s">
        <v>263</v>
      </c>
      <c r="F204" s="10"/>
      <c r="G204" s="8">
        <f>'Прилож №4'!H152</f>
        <v>9118.5</v>
      </c>
      <c r="H204" s="8"/>
    </row>
    <row r="205" spans="1:8" ht="43.5">
      <c r="A205" s="6" t="s">
        <v>300</v>
      </c>
      <c r="B205" s="1" t="s">
        <v>113</v>
      </c>
      <c r="C205" s="1" t="s">
        <v>104</v>
      </c>
      <c r="D205" s="1" t="s">
        <v>423</v>
      </c>
      <c r="E205" s="1" t="s">
        <v>246</v>
      </c>
      <c r="F205" s="10"/>
      <c r="G205" s="8">
        <f>'Прилож №4'!H154</f>
        <v>15891.4</v>
      </c>
      <c r="H205" s="8"/>
    </row>
    <row r="206" spans="1:8" ht="38.25" customHeight="1">
      <c r="A206" s="6" t="s">
        <v>301</v>
      </c>
      <c r="B206" s="1" t="s">
        <v>113</v>
      </c>
      <c r="C206" s="1" t="s">
        <v>104</v>
      </c>
      <c r="D206" s="1" t="s">
        <v>424</v>
      </c>
      <c r="E206" s="1" t="s">
        <v>246</v>
      </c>
      <c r="F206" s="10" t="s">
        <v>246</v>
      </c>
      <c r="G206" s="8">
        <f>'Прилож №4'!H155</f>
        <v>10000</v>
      </c>
      <c r="H206" s="8"/>
    </row>
    <row r="207" spans="1:8" s="47" customFormat="1" ht="15">
      <c r="A207" s="3" t="s">
        <v>80</v>
      </c>
      <c r="B207" s="4" t="s">
        <v>113</v>
      </c>
      <c r="C207" s="4" t="s">
        <v>108</v>
      </c>
      <c r="D207" s="4"/>
      <c r="E207" s="4"/>
      <c r="F207" s="4"/>
      <c r="G207" s="5">
        <f>G217+G208+G213</f>
        <v>72796.7</v>
      </c>
      <c r="H207" s="5">
        <f>H217+H208+H213</f>
        <v>140</v>
      </c>
    </row>
    <row r="208" spans="1:8" s="47" customFormat="1" ht="43.5">
      <c r="A208" s="7" t="s">
        <v>141</v>
      </c>
      <c r="B208" s="1" t="s">
        <v>113</v>
      </c>
      <c r="C208" s="1" t="s">
        <v>108</v>
      </c>
      <c r="D208" s="1" t="s">
        <v>138</v>
      </c>
      <c r="E208" s="4"/>
      <c r="F208" s="10"/>
      <c r="G208" s="8">
        <f>G209</f>
        <v>1500</v>
      </c>
      <c r="H208" s="5"/>
    </row>
    <row r="209" spans="1:8" s="47" customFormat="1" ht="15">
      <c r="A209" s="9" t="s">
        <v>16</v>
      </c>
      <c r="B209" s="1" t="s">
        <v>113</v>
      </c>
      <c r="C209" s="1" t="s">
        <v>108</v>
      </c>
      <c r="D209" s="1" t="s">
        <v>499</v>
      </c>
      <c r="E209" s="4"/>
      <c r="F209" s="10"/>
      <c r="G209" s="8">
        <f>G210+G212</f>
        <v>1500</v>
      </c>
      <c r="H209" s="5"/>
    </row>
    <row r="210" spans="1:8" s="47" customFormat="1" ht="15">
      <c r="A210" s="26" t="s">
        <v>387</v>
      </c>
      <c r="B210" s="1" t="s">
        <v>113</v>
      </c>
      <c r="C210" s="1" t="s">
        <v>108</v>
      </c>
      <c r="D210" s="1" t="s">
        <v>499</v>
      </c>
      <c r="E210" s="10" t="s">
        <v>364</v>
      </c>
      <c r="F210" s="10" t="s">
        <v>364</v>
      </c>
      <c r="G210" s="8">
        <f>G211</f>
        <v>1300</v>
      </c>
      <c r="H210" s="5"/>
    </row>
    <row r="211" spans="1:8" s="47" customFormat="1" ht="15">
      <c r="A211" s="26" t="s">
        <v>254</v>
      </c>
      <c r="B211" s="1" t="s">
        <v>113</v>
      </c>
      <c r="C211" s="1" t="s">
        <v>108</v>
      </c>
      <c r="D211" s="1" t="s">
        <v>499</v>
      </c>
      <c r="E211" s="10" t="s">
        <v>280</v>
      </c>
      <c r="F211" s="10" t="s">
        <v>280</v>
      </c>
      <c r="G211" s="8">
        <f>'Прилож №4'!H160</f>
        <v>1300</v>
      </c>
      <c r="H211" s="5"/>
    </row>
    <row r="212" spans="1:8" s="47" customFormat="1" ht="15">
      <c r="A212" s="26" t="s">
        <v>415</v>
      </c>
      <c r="B212" s="1" t="s">
        <v>113</v>
      </c>
      <c r="C212" s="1" t="s">
        <v>108</v>
      </c>
      <c r="D212" s="1" t="s">
        <v>499</v>
      </c>
      <c r="E212" s="10" t="s">
        <v>356</v>
      </c>
      <c r="F212" s="10" t="s">
        <v>356</v>
      </c>
      <c r="G212" s="8">
        <f>'Прилож №4'!H161</f>
        <v>200</v>
      </c>
      <c r="H212" s="5"/>
    </row>
    <row r="213" spans="1:8" s="47" customFormat="1" ht="15">
      <c r="A213" s="9" t="s">
        <v>74</v>
      </c>
      <c r="B213" s="1" t="s">
        <v>113</v>
      </c>
      <c r="C213" s="1" t="s">
        <v>108</v>
      </c>
      <c r="D213" s="1" t="s">
        <v>59</v>
      </c>
      <c r="E213" s="4"/>
      <c r="F213" s="10"/>
      <c r="G213" s="8">
        <f aca="true" t="shared" si="2" ref="G213:H215">G214</f>
        <v>140</v>
      </c>
      <c r="H213" s="8">
        <f t="shared" si="2"/>
        <v>140</v>
      </c>
    </row>
    <row r="214" spans="1:8" s="47" customFormat="1" ht="86.25">
      <c r="A214" s="22" t="s">
        <v>514</v>
      </c>
      <c r="B214" s="1" t="s">
        <v>113</v>
      </c>
      <c r="C214" s="1" t="s">
        <v>108</v>
      </c>
      <c r="D214" s="1" t="s">
        <v>513</v>
      </c>
      <c r="E214" s="4"/>
      <c r="F214" s="10"/>
      <c r="G214" s="8">
        <f t="shared" si="2"/>
        <v>140</v>
      </c>
      <c r="H214" s="8">
        <f t="shared" si="2"/>
        <v>140</v>
      </c>
    </row>
    <row r="215" spans="1:8" s="47" customFormat="1" ht="29.25">
      <c r="A215" s="22" t="s">
        <v>512</v>
      </c>
      <c r="B215" s="1" t="s">
        <v>113</v>
      </c>
      <c r="C215" s="1" t="s">
        <v>108</v>
      </c>
      <c r="D215" s="1" t="s">
        <v>511</v>
      </c>
      <c r="E215" s="4"/>
      <c r="F215" s="10"/>
      <c r="G215" s="8">
        <f t="shared" si="2"/>
        <v>140</v>
      </c>
      <c r="H215" s="8">
        <f t="shared" si="2"/>
        <v>140</v>
      </c>
    </row>
    <row r="216" spans="1:8" s="47" customFormat="1" ht="29.25">
      <c r="A216" s="22" t="s">
        <v>270</v>
      </c>
      <c r="B216" s="1" t="s">
        <v>113</v>
      </c>
      <c r="C216" s="1" t="s">
        <v>108</v>
      </c>
      <c r="D216" s="1" t="s">
        <v>511</v>
      </c>
      <c r="E216" s="1" t="s">
        <v>260</v>
      </c>
      <c r="F216" s="10" t="s">
        <v>260</v>
      </c>
      <c r="G216" s="8">
        <f>'Прилож №4'!H165</f>
        <v>140</v>
      </c>
      <c r="H216" s="8">
        <f>'Прилож №4'!I165</f>
        <v>140</v>
      </c>
    </row>
    <row r="217" spans="1:11" ht="14.25">
      <c r="A217" s="9" t="s">
        <v>77</v>
      </c>
      <c r="B217" s="1" t="s">
        <v>113</v>
      </c>
      <c r="C217" s="1" t="s">
        <v>108</v>
      </c>
      <c r="D217" s="1" t="s">
        <v>78</v>
      </c>
      <c r="E217" s="1"/>
      <c r="F217" s="1"/>
      <c r="G217" s="8">
        <f>G218+G220</f>
        <v>71156.7</v>
      </c>
      <c r="H217" s="8"/>
      <c r="K217" s="56"/>
    </row>
    <row r="218" spans="1:8" ht="28.5">
      <c r="A218" s="7" t="s">
        <v>210</v>
      </c>
      <c r="B218" s="1" t="s">
        <v>113</v>
      </c>
      <c r="C218" s="1" t="s">
        <v>108</v>
      </c>
      <c r="D218" s="1" t="s">
        <v>212</v>
      </c>
      <c r="E218" s="1"/>
      <c r="F218" s="1"/>
      <c r="G218" s="8">
        <f>G219</f>
        <v>61156.7</v>
      </c>
      <c r="H218" s="8"/>
    </row>
    <row r="219" spans="1:8" ht="21" customHeight="1">
      <c r="A219" s="7" t="s">
        <v>270</v>
      </c>
      <c r="B219" s="1" t="s">
        <v>113</v>
      </c>
      <c r="C219" s="1" t="s">
        <v>108</v>
      </c>
      <c r="D219" s="1" t="s">
        <v>212</v>
      </c>
      <c r="E219" s="1" t="s">
        <v>260</v>
      </c>
      <c r="F219" s="1"/>
      <c r="G219" s="8">
        <f>'Прилож №4'!H168+'Прилож №4'!H511</f>
        <v>61156.7</v>
      </c>
      <c r="H219" s="8"/>
    </row>
    <row r="220" spans="1:8" ht="81" customHeight="1">
      <c r="A220" s="22" t="s">
        <v>337</v>
      </c>
      <c r="B220" s="1" t="s">
        <v>113</v>
      </c>
      <c r="C220" s="1" t="s">
        <v>108</v>
      </c>
      <c r="D220" s="1" t="s">
        <v>219</v>
      </c>
      <c r="E220" s="1"/>
      <c r="F220" s="1"/>
      <c r="G220" s="8">
        <f>G221</f>
        <v>10000</v>
      </c>
      <c r="H220" s="8"/>
    </row>
    <row r="221" spans="1:8" ht="24.75" customHeight="1">
      <c r="A221" s="7" t="s">
        <v>270</v>
      </c>
      <c r="B221" s="1" t="s">
        <v>113</v>
      </c>
      <c r="C221" s="1" t="s">
        <v>108</v>
      </c>
      <c r="D221" s="1" t="s">
        <v>219</v>
      </c>
      <c r="E221" s="1" t="s">
        <v>260</v>
      </c>
      <c r="F221" s="1"/>
      <c r="G221" s="8">
        <f>'Прилож №4'!H170</f>
        <v>10000</v>
      </c>
      <c r="H221" s="8"/>
    </row>
    <row r="222" spans="1:8" ht="15">
      <c r="A222" s="3" t="s">
        <v>29</v>
      </c>
      <c r="B222" s="4" t="s">
        <v>116</v>
      </c>
      <c r="C222" s="4"/>
      <c r="D222" s="4"/>
      <c r="E222" s="4"/>
      <c r="F222" s="1"/>
      <c r="G222" s="5">
        <f>G223</f>
        <v>1400</v>
      </c>
      <c r="H222" s="5"/>
    </row>
    <row r="223" spans="1:8" ht="15">
      <c r="A223" s="3" t="s">
        <v>30</v>
      </c>
      <c r="B223" s="4" t="s">
        <v>116</v>
      </c>
      <c r="C223" s="4" t="s">
        <v>113</v>
      </c>
      <c r="D223" s="4"/>
      <c r="E223" s="4"/>
      <c r="F223" s="3"/>
      <c r="G223" s="5">
        <f>G224</f>
        <v>1400</v>
      </c>
      <c r="H223" s="5"/>
    </row>
    <row r="224" spans="1:11" ht="14.25">
      <c r="A224" s="9" t="s">
        <v>77</v>
      </c>
      <c r="B224" s="1" t="s">
        <v>116</v>
      </c>
      <c r="C224" s="1" t="s">
        <v>113</v>
      </c>
      <c r="D224" s="1" t="s">
        <v>78</v>
      </c>
      <c r="E224" s="1"/>
      <c r="F224" s="9"/>
      <c r="G224" s="8">
        <f>G225</f>
        <v>1400</v>
      </c>
      <c r="H224" s="8"/>
      <c r="K224" s="59"/>
    </row>
    <row r="225" spans="1:8" ht="56.25" customHeight="1">
      <c r="A225" s="18" t="s">
        <v>226</v>
      </c>
      <c r="B225" s="1" t="s">
        <v>116</v>
      </c>
      <c r="C225" s="1" t="s">
        <v>113</v>
      </c>
      <c r="D225" s="1" t="s">
        <v>213</v>
      </c>
      <c r="E225" s="1"/>
      <c r="F225" s="9"/>
      <c r="G225" s="8">
        <f>G226</f>
        <v>1400</v>
      </c>
      <c r="H225" s="8"/>
    </row>
    <row r="226" spans="1:8" ht="28.5">
      <c r="A226" s="7" t="s">
        <v>270</v>
      </c>
      <c r="B226" s="1" t="s">
        <v>116</v>
      </c>
      <c r="C226" s="1" t="s">
        <v>113</v>
      </c>
      <c r="D226" s="1" t="s">
        <v>213</v>
      </c>
      <c r="E226" s="1" t="s">
        <v>260</v>
      </c>
      <c r="F226" s="9"/>
      <c r="G226" s="8">
        <f>'Прилож №4'!H175+'Прилож №4'!H516</f>
        <v>1400</v>
      </c>
      <c r="H226" s="8"/>
    </row>
    <row r="227" spans="1:8" ht="15">
      <c r="A227" s="3" t="s">
        <v>4</v>
      </c>
      <c r="B227" s="4" t="s">
        <v>111</v>
      </c>
      <c r="C227" s="4"/>
      <c r="D227" s="4"/>
      <c r="E227" s="4"/>
      <c r="F227" s="1"/>
      <c r="G227" s="39">
        <f>G228+G262+G299+G316</f>
        <v>1642662.8</v>
      </c>
      <c r="H227" s="39">
        <f>H228+H262+H299+H316</f>
        <v>621223.7999999999</v>
      </c>
    </row>
    <row r="228" spans="1:8" ht="15">
      <c r="A228" s="3" t="s">
        <v>5</v>
      </c>
      <c r="B228" s="4" t="s">
        <v>111</v>
      </c>
      <c r="C228" s="4" t="s">
        <v>103</v>
      </c>
      <c r="D228" s="4"/>
      <c r="E228" s="4"/>
      <c r="F228" s="4"/>
      <c r="G228" s="39">
        <f>G229+G244+G253+G240+G235</f>
        <v>951642.8999999999</v>
      </c>
      <c r="H228" s="39">
        <f>H229+H244+H253+H240+H235</f>
        <v>188680.8</v>
      </c>
    </row>
    <row r="229" spans="1:8" ht="15">
      <c r="A229" s="9" t="s">
        <v>6</v>
      </c>
      <c r="B229" s="1" t="s">
        <v>111</v>
      </c>
      <c r="C229" s="1" t="s">
        <v>103</v>
      </c>
      <c r="D229" s="1" t="s">
        <v>15</v>
      </c>
      <c r="E229" s="4"/>
      <c r="F229" s="4"/>
      <c r="G229" s="39">
        <f>G232+G230</f>
        <v>402544.6</v>
      </c>
      <c r="H229" s="39">
        <f>H232+H230</f>
        <v>22293</v>
      </c>
    </row>
    <row r="230" spans="1:8" ht="43.5">
      <c r="A230" s="25" t="s">
        <v>285</v>
      </c>
      <c r="B230" s="1" t="s">
        <v>111</v>
      </c>
      <c r="C230" s="1" t="s">
        <v>103</v>
      </c>
      <c r="D230" s="1" t="s">
        <v>379</v>
      </c>
      <c r="E230" s="4"/>
      <c r="F230" s="4"/>
      <c r="G230" s="8">
        <f>G231</f>
        <v>22293</v>
      </c>
      <c r="H230" s="8">
        <f>H231</f>
        <v>22293</v>
      </c>
    </row>
    <row r="231" spans="1:8" ht="29.25">
      <c r="A231" s="22" t="s">
        <v>232</v>
      </c>
      <c r="B231" s="1" t="s">
        <v>111</v>
      </c>
      <c r="C231" s="1" t="s">
        <v>103</v>
      </c>
      <c r="D231" s="1" t="s">
        <v>379</v>
      </c>
      <c r="E231" s="1" t="s">
        <v>231</v>
      </c>
      <c r="F231" s="4"/>
      <c r="G231" s="8">
        <f>'Прилож №4'!H284</f>
        <v>22293</v>
      </c>
      <c r="H231" s="8">
        <f>'Прилож №4'!I284</f>
        <v>22293</v>
      </c>
    </row>
    <row r="232" spans="1:8" ht="20.25" customHeight="1">
      <c r="A232" s="9" t="s">
        <v>16</v>
      </c>
      <c r="B232" s="1" t="s">
        <v>111</v>
      </c>
      <c r="C232" s="1" t="s">
        <v>103</v>
      </c>
      <c r="D232" s="1" t="s">
        <v>118</v>
      </c>
      <c r="E232" s="10"/>
      <c r="F232" s="10"/>
      <c r="G232" s="8">
        <f>G233+G234</f>
        <v>380251.6</v>
      </c>
      <c r="H232" s="8"/>
    </row>
    <row r="233" spans="1:8" ht="42.75">
      <c r="A233" s="7" t="s">
        <v>268</v>
      </c>
      <c r="B233" s="1" t="s">
        <v>111</v>
      </c>
      <c r="C233" s="1" t="s">
        <v>103</v>
      </c>
      <c r="D233" s="1" t="s">
        <v>118</v>
      </c>
      <c r="E233" s="10" t="s">
        <v>242</v>
      </c>
      <c r="F233" s="10" t="s">
        <v>242</v>
      </c>
      <c r="G233" s="8">
        <f>'Прилож №4'!H286</f>
        <v>174011</v>
      </c>
      <c r="H233" s="8"/>
    </row>
    <row r="234" spans="1:8" ht="42.75">
      <c r="A234" s="19" t="s">
        <v>273</v>
      </c>
      <c r="B234" s="23" t="s">
        <v>111</v>
      </c>
      <c r="C234" s="23" t="s">
        <v>103</v>
      </c>
      <c r="D234" s="23" t="s">
        <v>118</v>
      </c>
      <c r="E234" s="24" t="s">
        <v>272</v>
      </c>
      <c r="F234" s="24" t="s">
        <v>272</v>
      </c>
      <c r="G234" s="8">
        <f>'Прилож №4'!H287</f>
        <v>206240.6</v>
      </c>
      <c r="H234" s="8"/>
    </row>
    <row r="235" spans="1:8" ht="14.25">
      <c r="A235" s="9" t="s">
        <v>74</v>
      </c>
      <c r="B235" s="1" t="s">
        <v>111</v>
      </c>
      <c r="C235" s="1" t="s">
        <v>103</v>
      </c>
      <c r="D235" s="1" t="s">
        <v>59</v>
      </c>
      <c r="E235" s="1"/>
      <c r="F235" s="24"/>
      <c r="G235" s="8">
        <f>G236</f>
        <v>2200</v>
      </c>
      <c r="H235" s="8">
        <f>H236</f>
        <v>2200</v>
      </c>
    </row>
    <row r="236" spans="1:8" ht="85.5">
      <c r="A236" s="22" t="s">
        <v>514</v>
      </c>
      <c r="B236" s="1" t="s">
        <v>111</v>
      </c>
      <c r="C236" s="1" t="s">
        <v>103</v>
      </c>
      <c r="D236" s="1" t="s">
        <v>513</v>
      </c>
      <c r="E236" s="1"/>
      <c r="F236" s="24"/>
      <c r="G236" s="8">
        <f>G237</f>
        <v>2200</v>
      </c>
      <c r="H236" s="8">
        <f>H237</f>
        <v>2200</v>
      </c>
    </row>
    <row r="237" spans="1:8" ht="28.5">
      <c r="A237" s="22" t="s">
        <v>512</v>
      </c>
      <c r="B237" s="1" t="s">
        <v>111</v>
      </c>
      <c r="C237" s="1" t="s">
        <v>103</v>
      </c>
      <c r="D237" s="1" t="s">
        <v>511</v>
      </c>
      <c r="E237" s="1"/>
      <c r="F237" s="24"/>
      <c r="G237" s="8">
        <f>G238+G239</f>
        <v>2200</v>
      </c>
      <c r="H237" s="8">
        <f>H238+H239</f>
        <v>2200</v>
      </c>
    </row>
    <row r="238" spans="1:8" ht="14.25">
      <c r="A238" s="18" t="s">
        <v>238</v>
      </c>
      <c r="B238" s="1" t="s">
        <v>111</v>
      </c>
      <c r="C238" s="1" t="s">
        <v>103</v>
      </c>
      <c r="D238" s="1" t="s">
        <v>511</v>
      </c>
      <c r="E238" s="1" t="s">
        <v>237</v>
      </c>
      <c r="F238" s="24" t="s">
        <v>237</v>
      </c>
      <c r="G238" s="8">
        <f>'Прилож №4'!H291</f>
        <v>1250</v>
      </c>
      <c r="H238" s="8">
        <f>'Прилож №4'!I291</f>
        <v>1250</v>
      </c>
    </row>
    <row r="239" spans="1:8" ht="14.25">
      <c r="A239" s="18" t="s">
        <v>267</v>
      </c>
      <c r="B239" s="1" t="s">
        <v>111</v>
      </c>
      <c r="C239" s="1" t="s">
        <v>103</v>
      </c>
      <c r="D239" s="1" t="s">
        <v>511</v>
      </c>
      <c r="E239" s="1" t="s">
        <v>266</v>
      </c>
      <c r="F239" s="24" t="s">
        <v>266</v>
      </c>
      <c r="G239" s="8">
        <f>'Прилож №4'!H292</f>
        <v>950</v>
      </c>
      <c r="H239" s="8">
        <f>'Прилож №4'!I292</f>
        <v>950</v>
      </c>
    </row>
    <row r="240" spans="1:8" ht="14.25">
      <c r="A240" s="9" t="s">
        <v>360</v>
      </c>
      <c r="B240" s="23" t="s">
        <v>111</v>
      </c>
      <c r="C240" s="23" t="s">
        <v>103</v>
      </c>
      <c r="D240" s="23" t="s">
        <v>358</v>
      </c>
      <c r="E240" s="24"/>
      <c r="F240" s="24"/>
      <c r="G240" s="8">
        <f>G241</f>
        <v>30811.2</v>
      </c>
      <c r="H240" s="8"/>
    </row>
    <row r="241" spans="1:8" ht="42.75">
      <c r="A241" s="7" t="s">
        <v>395</v>
      </c>
      <c r="B241" s="23" t="s">
        <v>111</v>
      </c>
      <c r="C241" s="23" t="s">
        <v>103</v>
      </c>
      <c r="D241" s="23" t="s">
        <v>393</v>
      </c>
      <c r="E241" s="24"/>
      <c r="F241" s="24"/>
      <c r="G241" s="8">
        <f>G242</f>
        <v>30811.2</v>
      </c>
      <c r="H241" s="8"/>
    </row>
    <row r="242" spans="1:8" ht="14.25">
      <c r="A242" s="7" t="s">
        <v>396</v>
      </c>
      <c r="B242" s="23" t="s">
        <v>241</v>
      </c>
      <c r="C242" s="23" t="s">
        <v>103</v>
      </c>
      <c r="D242" s="23" t="s">
        <v>394</v>
      </c>
      <c r="E242" s="24"/>
      <c r="F242" s="24"/>
      <c r="G242" s="8">
        <f>G243</f>
        <v>30811.2</v>
      </c>
      <c r="H242" s="8"/>
    </row>
    <row r="243" spans="1:8" ht="34.5" customHeight="1">
      <c r="A243" s="6" t="s">
        <v>348</v>
      </c>
      <c r="B243" s="23" t="s">
        <v>241</v>
      </c>
      <c r="C243" s="23" t="s">
        <v>103</v>
      </c>
      <c r="D243" s="23" t="s">
        <v>394</v>
      </c>
      <c r="E243" s="24" t="s">
        <v>246</v>
      </c>
      <c r="F243" s="24"/>
      <c r="G243" s="8">
        <f>'Прилож №4'!H181</f>
        <v>30811.2</v>
      </c>
      <c r="H243" s="8"/>
    </row>
    <row r="244" spans="1:8" ht="42.75">
      <c r="A244" s="7" t="s">
        <v>340</v>
      </c>
      <c r="B244" s="23" t="s">
        <v>111</v>
      </c>
      <c r="C244" s="23" t="s">
        <v>103</v>
      </c>
      <c r="D244" s="23" t="s">
        <v>339</v>
      </c>
      <c r="E244" s="24"/>
      <c r="F244" s="24"/>
      <c r="G244" s="8">
        <f>G245+G248+G251</f>
        <v>164187.8</v>
      </c>
      <c r="H244" s="8">
        <f>H245+H248+H251</f>
        <v>164187.8</v>
      </c>
    </row>
    <row r="245" spans="1:8" ht="28.5">
      <c r="A245" s="7" t="s">
        <v>346</v>
      </c>
      <c r="B245" s="23" t="s">
        <v>111</v>
      </c>
      <c r="C245" s="23" t="s">
        <v>103</v>
      </c>
      <c r="D245" s="23" t="s">
        <v>345</v>
      </c>
      <c r="E245" s="1"/>
      <c r="F245" s="10"/>
      <c r="G245" s="8">
        <f>G246+G247</f>
        <v>134897.8</v>
      </c>
      <c r="H245" s="8">
        <f>H246+H247</f>
        <v>134897.8</v>
      </c>
    </row>
    <row r="246" spans="1:8" ht="36.75" customHeight="1">
      <c r="A246" s="6" t="s">
        <v>348</v>
      </c>
      <c r="B246" s="23" t="s">
        <v>111</v>
      </c>
      <c r="C246" s="23" t="s">
        <v>103</v>
      </c>
      <c r="D246" s="23" t="s">
        <v>345</v>
      </c>
      <c r="E246" s="1" t="s">
        <v>246</v>
      </c>
      <c r="F246" s="10" t="s">
        <v>246</v>
      </c>
      <c r="G246" s="8">
        <f>'Прилож №4'!H184</f>
        <v>128378.8</v>
      </c>
      <c r="H246" s="8">
        <f>'Прилож №4'!I184</f>
        <v>128378.8</v>
      </c>
    </row>
    <row r="247" spans="1:8" ht="51" customHeight="1">
      <c r="A247" s="6" t="s">
        <v>496</v>
      </c>
      <c r="B247" s="23" t="s">
        <v>111</v>
      </c>
      <c r="C247" s="23" t="s">
        <v>103</v>
      </c>
      <c r="D247" s="23" t="s">
        <v>345</v>
      </c>
      <c r="E247" s="1" t="s">
        <v>246</v>
      </c>
      <c r="F247" s="10"/>
      <c r="G247" s="8">
        <f>'Прилож №4'!H185</f>
        <v>6519</v>
      </c>
      <c r="H247" s="8">
        <f>'Прилож №4'!I185</f>
        <v>6519</v>
      </c>
    </row>
    <row r="248" spans="1:8" ht="28.5">
      <c r="A248" s="22" t="s">
        <v>343</v>
      </c>
      <c r="B248" s="23" t="s">
        <v>111</v>
      </c>
      <c r="C248" s="23" t="s">
        <v>103</v>
      </c>
      <c r="D248" s="23" t="s">
        <v>342</v>
      </c>
      <c r="E248" s="24"/>
      <c r="F248" s="24"/>
      <c r="G248" s="8">
        <f>G249+G250</f>
        <v>24972</v>
      </c>
      <c r="H248" s="8">
        <f>H249+H250</f>
        <v>24972</v>
      </c>
    </row>
    <row r="249" spans="1:8" ht="14.25">
      <c r="A249" s="19" t="s">
        <v>238</v>
      </c>
      <c r="B249" s="23" t="s">
        <v>111</v>
      </c>
      <c r="C249" s="23" t="s">
        <v>103</v>
      </c>
      <c r="D249" s="23" t="s">
        <v>342</v>
      </c>
      <c r="E249" s="24" t="s">
        <v>237</v>
      </c>
      <c r="F249" s="24"/>
      <c r="G249" s="8">
        <f>'Прилож №4'!H295</f>
        <v>16224</v>
      </c>
      <c r="H249" s="8">
        <f>'Прилож №4'!I295</f>
        <v>16224</v>
      </c>
    </row>
    <row r="250" spans="1:8" ht="14.25">
      <c r="A250" s="19" t="s">
        <v>267</v>
      </c>
      <c r="B250" s="23" t="s">
        <v>111</v>
      </c>
      <c r="C250" s="23" t="s">
        <v>103</v>
      </c>
      <c r="D250" s="23" t="s">
        <v>342</v>
      </c>
      <c r="E250" s="24" t="s">
        <v>266</v>
      </c>
      <c r="F250" s="24"/>
      <c r="G250" s="8">
        <f>'Прилож №4'!H296</f>
        <v>8748</v>
      </c>
      <c r="H250" s="8">
        <f>'Прилож №4'!I296</f>
        <v>8748</v>
      </c>
    </row>
    <row r="251" spans="1:8" ht="114">
      <c r="A251" s="19" t="s">
        <v>485</v>
      </c>
      <c r="B251" s="23" t="s">
        <v>111</v>
      </c>
      <c r="C251" s="23" t="s">
        <v>103</v>
      </c>
      <c r="D251" s="23" t="s">
        <v>347</v>
      </c>
      <c r="E251" s="23"/>
      <c r="F251" s="24"/>
      <c r="G251" s="8">
        <f>G252</f>
        <v>4318</v>
      </c>
      <c r="H251" s="8">
        <f>H252</f>
        <v>4318</v>
      </c>
    </row>
    <row r="252" spans="1:8" ht="28.5">
      <c r="A252" s="22" t="s">
        <v>232</v>
      </c>
      <c r="B252" s="23" t="s">
        <v>111</v>
      </c>
      <c r="C252" s="23" t="s">
        <v>103</v>
      </c>
      <c r="D252" s="23" t="s">
        <v>347</v>
      </c>
      <c r="E252" s="23" t="s">
        <v>231</v>
      </c>
      <c r="F252" s="24" t="s">
        <v>231</v>
      </c>
      <c r="G252" s="8">
        <f>'Прилож №4'!H298</f>
        <v>4318</v>
      </c>
      <c r="H252" s="8">
        <f>'Прилож №4'!I298</f>
        <v>4318</v>
      </c>
    </row>
    <row r="253" spans="1:11" ht="14.25">
      <c r="A253" s="9" t="s">
        <v>77</v>
      </c>
      <c r="B253" s="1" t="s">
        <v>111</v>
      </c>
      <c r="C253" s="1" t="s">
        <v>103</v>
      </c>
      <c r="D253" s="1" t="s">
        <v>78</v>
      </c>
      <c r="E253" s="1"/>
      <c r="F253" s="10"/>
      <c r="G253" s="8">
        <f>G254</f>
        <v>351899.3</v>
      </c>
      <c r="H253" s="8"/>
      <c r="K253" s="56"/>
    </row>
    <row r="254" spans="1:8" ht="28.5">
      <c r="A254" s="22" t="s">
        <v>314</v>
      </c>
      <c r="B254" s="23" t="s">
        <v>111</v>
      </c>
      <c r="C254" s="23" t="s">
        <v>103</v>
      </c>
      <c r="D254" s="1" t="s">
        <v>215</v>
      </c>
      <c r="E254" s="1"/>
      <c r="F254" s="10"/>
      <c r="G254" s="8">
        <f>G256+G259+G260+G261+G255</f>
        <v>351899.3</v>
      </c>
      <c r="H254" s="8"/>
    </row>
    <row r="255" spans="1:8" ht="28.5">
      <c r="A255" s="7" t="s">
        <v>270</v>
      </c>
      <c r="B255" s="23" t="s">
        <v>111</v>
      </c>
      <c r="C255" s="23" t="s">
        <v>103</v>
      </c>
      <c r="D255" s="1" t="s">
        <v>215</v>
      </c>
      <c r="E255" s="1" t="s">
        <v>260</v>
      </c>
      <c r="F255" s="10"/>
      <c r="G255" s="8">
        <f>'Прилож №4'!H301</f>
        <v>1021.3</v>
      </c>
      <c r="H255" s="8"/>
    </row>
    <row r="256" spans="1:8" ht="15">
      <c r="A256" s="36" t="s">
        <v>117</v>
      </c>
      <c r="B256" s="23" t="s">
        <v>111</v>
      </c>
      <c r="C256" s="23" t="s">
        <v>103</v>
      </c>
      <c r="D256" s="1" t="s">
        <v>215</v>
      </c>
      <c r="E256" s="1" t="s">
        <v>246</v>
      </c>
      <c r="F256" s="10"/>
      <c r="G256" s="8">
        <f>G257+G258</f>
        <v>302465</v>
      </c>
      <c r="H256" s="8"/>
    </row>
    <row r="257" spans="1:8" ht="36.75" customHeight="1">
      <c r="A257" s="6" t="s">
        <v>348</v>
      </c>
      <c r="B257" s="23" t="s">
        <v>111</v>
      </c>
      <c r="C257" s="23" t="s">
        <v>103</v>
      </c>
      <c r="D257" s="1" t="s">
        <v>425</v>
      </c>
      <c r="E257" s="1" t="s">
        <v>246</v>
      </c>
      <c r="F257" s="24" t="s">
        <v>41</v>
      </c>
      <c r="G257" s="8">
        <f>'Прилож №4'!H188</f>
        <v>99984</v>
      </c>
      <c r="H257" s="8"/>
    </row>
    <row r="258" spans="1:8" ht="57.75">
      <c r="A258" s="6" t="s">
        <v>349</v>
      </c>
      <c r="B258" s="23" t="s">
        <v>111</v>
      </c>
      <c r="C258" s="23" t="s">
        <v>103</v>
      </c>
      <c r="D258" s="1" t="s">
        <v>426</v>
      </c>
      <c r="E258" s="1" t="s">
        <v>246</v>
      </c>
      <c r="F258" s="24"/>
      <c r="G258" s="8">
        <f>'Прилож №4'!H189</f>
        <v>202481</v>
      </c>
      <c r="H258" s="8"/>
    </row>
    <row r="259" spans="1:8" ht="14.25">
      <c r="A259" s="19" t="s">
        <v>238</v>
      </c>
      <c r="B259" s="23" t="s">
        <v>111</v>
      </c>
      <c r="C259" s="23" t="s">
        <v>103</v>
      </c>
      <c r="D259" s="1" t="s">
        <v>283</v>
      </c>
      <c r="E259" s="1" t="s">
        <v>237</v>
      </c>
      <c r="F259" s="10"/>
      <c r="G259" s="8">
        <f>'Прилож №4'!H302</f>
        <v>2260.5</v>
      </c>
      <c r="H259" s="8"/>
    </row>
    <row r="260" spans="1:8" ht="14.25">
      <c r="A260" s="19" t="s">
        <v>267</v>
      </c>
      <c r="B260" s="23" t="s">
        <v>111</v>
      </c>
      <c r="C260" s="23" t="s">
        <v>103</v>
      </c>
      <c r="D260" s="1" t="s">
        <v>283</v>
      </c>
      <c r="E260" s="1" t="s">
        <v>266</v>
      </c>
      <c r="F260" s="10"/>
      <c r="G260" s="8">
        <f>'Прилож №4'!H303</f>
        <v>45888.5</v>
      </c>
      <c r="H260" s="8"/>
    </row>
    <row r="261" spans="1:8" ht="28.5">
      <c r="A261" s="22" t="s">
        <v>232</v>
      </c>
      <c r="B261" s="23" t="s">
        <v>111</v>
      </c>
      <c r="C261" s="23" t="s">
        <v>103</v>
      </c>
      <c r="D261" s="1" t="s">
        <v>283</v>
      </c>
      <c r="E261" s="1" t="s">
        <v>231</v>
      </c>
      <c r="F261" s="10"/>
      <c r="G261" s="8">
        <f>'Прилож №4'!H304</f>
        <v>264</v>
      </c>
      <c r="H261" s="8"/>
    </row>
    <row r="262" spans="1:8" ht="15">
      <c r="A262" s="3" t="s">
        <v>7</v>
      </c>
      <c r="B262" s="4" t="s">
        <v>111</v>
      </c>
      <c r="C262" s="4" t="s">
        <v>104</v>
      </c>
      <c r="D262" s="4"/>
      <c r="E262" s="4"/>
      <c r="F262" s="4"/>
      <c r="G262" s="5">
        <f>G263+G274+G289+G296+G281</f>
        <v>600359.2000000001</v>
      </c>
      <c r="H262" s="5">
        <f>H263+H274+H289+H296+H281</f>
        <v>413918.4</v>
      </c>
    </row>
    <row r="263" spans="1:8" ht="33.75" customHeight="1">
      <c r="A263" s="7" t="s">
        <v>164</v>
      </c>
      <c r="B263" s="1" t="s">
        <v>111</v>
      </c>
      <c r="C263" s="1" t="s">
        <v>104</v>
      </c>
      <c r="D263" s="1" t="s">
        <v>17</v>
      </c>
      <c r="E263" s="10"/>
      <c r="F263" s="10"/>
      <c r="G263" s="8">
        <f>G264+G268+G271</f>
        <v>467560.5</v>
      </c>
      <c r="H263" s="8">
        <f>H264+H268+H271</f>
        <v>402839.4</v>
      </c>
    </row>
    <row r="264" spans="1:8" ht="144.75" customHeight="1">
      <c r="A264" s="7" t="s">
        <v>234</v>
      </c>
      <c r="B264" s="1" t="s">
        <v>111</v>
      </c>
      <c r="C264" s="1" t="s">
        <v>104</v>
      </c>
      <c r="D264" s="1" t="s">
        <v>380</v>
      </c>
      <c r="E264" s="10"/>
      <c r="F264" s="10"/>
      <c r="G264" s="8">
        <f>G265+G266+G267</f>
        <v>382282</v>
      </c>
      <c r="H264" s="8">
        <f>H265+H266+H267</f>
        <v>382282</v>
      </c>
    </row>
    <row r="265" spans="1:8" ht="16.5" customHeight="1">
      <c r="A265" s="7" t="s">
        <v>270</v>
      </c>
      <c r="B265" s="1" t="s">
        <v>111</v>
      </c>
      <c r="C265" s="1" t="s">
        <v>104</v>
      </c>
      <c r="D265" s="1" t="s">
        <v>380</v>
      </c>
      <c r="E265" s="10" t="s">
        <v>260</v>
      </c>
      <c r="F265" s="10" t="s">
        <v>260</v>
      </c>
      <c r="G265" s="8">
        <f>'Прилож №4'!H308</f>
        <v>13272</v>
      </c>
      <c r="H265" s="8">
        <f>'Прилож №4'!I308</f>
        <v>13272</v>
      </c>
    </row>
    <row r="266" spans="1:8" ht="45.75" customHeight="1">
      <c r="A266" s="7" t="s">
        <v>268</v>
      </c>
      <c r="B266" s="1" t="s">
        <v>111</v>
      </c>
      <c r="C266" s="1" t="s">
        <v>104</v>
      </c>
      <c r="D266" s="1" t="s">
        <v>380</v>
      </c>
      <c r="E266" s="10" t="s">
        <v>242</v>
      </c>
      <c r="F266" s="10" t="s">
        <v>242</v>
      </c>
      <c r="G266" s="8">
        <f>'Прилож №4'!H309</f>
        <v>65529</v>
      </c>
      <c r="H266" s="8">
        <f>'Прилож №4'!I309</f>
        <v>65529</v>
      </c>
    </row>
    <row r="267" spans="1:8" ht="51.75" customHeight="1">
      <c r="A267" s="19" t="s">
        <v>273</v>
      </c>
      <c r="B267" s="1" t="s">
        <v>111</v>
      </c>
      <c r="C267" s="1" t="s">
        <v>104</v>
      </c>
      <c r="D267" s="1" t="s">
        <v>380</v>
      </c>
      <c r="E267" s="10" t="s">
        <v>272</v>
      </c>
      <c r="F267" s="10" t="s">
        <v>272</v>
      </c>
      <c r="G267" s="8">
        <f>'Прилож №4'!H310</f>
        <v>303481</v>
      </c>
      <c r="H267" s="8">
        <f>'Прилож №4'!I310</f>
        <v>303481</v>
      </c>
    </row>
    <row r="268" spans="1:8" ht="63.75" customHeight="1">
      <c r="A268" s="22" t="s">
        <v>233</v>
      </c>
      <c r="B268" s="1" t="s">
        <v>111</v>
      </c>
      <c r="C268" s="1" t="s">
        <v>104</v>
      </c>
      <c r="D268" s="1" t="s">
        <v>381</v>
      </c>
      <c r="E268" s="10"/>
      <c r="F268" s="10"/>
      <c r="G268" s="8">
        <f>G269+G270</f>
        <v>20557.399999999998</v>
      </c>
      <c r="H268" s="8">
        <f>H269+H270</f>
        <v>20557.399999999998</v>
      </c>
    </row>
    <row r="269" spans="1:8" ht="52.5" customHeight="1">
      <c r="A269" s="7" t="s">
        <v>268</v>
      </c>
      <c r="B269" s="1" t="s">
        <v>111</v>
      </c>
      <c r="C269" s="1" t="s">
        <v>104</v>
      </c>
      <c r="D269" s="1" t="s">
        <v>381</v>
      </c>
      <c r="E269" s="10" t="s">
        <v>242</v>
      </c>
      <c r="F269" s="10" t="s">
        <v>242</v>
      </c>
      <c r="G269" s="8">
        <f>'Прилож №4'!H312</f>
        <v>3182.6</v>
      </c>
      <c r="H269" s="8">
        <f>'Прилож №4'!I312</f>
        <v>3182.6</v>
      </c>
    </row>
    <row r="270" spans="1:8" ht="50.25" customHeight="1">
      <c r="A270" s="19" t="s">
        <v>273</v>
      </c>
      <c r="B270" s="1" t="s">
        <v>111</v>
      </c>
      <c r="C270" s="1" t="s">
        <v>104</v>
      </c>
      <c r="D270" s="1" t="s">
        <v>381</v>
      </c>
      <c r="E270" s="10" t="s">
        <v>272</v>
      </c>
      <c r="F270" s="10" t="s">
        <v>272</v>
      </c>
      <c r="G270" s="8">
        <f>'Прилож №4'!H313</f>
        <v>17374.8</v>
      </c>
      <c r="H270" s="8">
        <f>'Прилож №4'!I313</f>
        <v>17374.8</v>
      </c>
    </row>
    <row r="271" spans="1:8" ht="17.25" customHeight="1">
      <c r="A271" s="9" t="s">
        <v>16</v>
      </c>
      <c r="B271" s="1" t="s">
        <v>111</v>
      </c>
      <c r="C271" s="1" t="s">
        <v>104</v>
      </c>
      <c r="D271" s="1" t="s">
        <v>119</v>
      </c>
      <c r="E271" s="10"/>
      <c r="F271" s="10"/>
      <c r="G271" s="8">
        <f>G272+G273</f>
        <v>64721.1</v>
      </c>
      <c r="H271" s="8">
        <f>H272+H273</f>
        <v>0</v>
      </c>
    </row>
    <row r="272" spans="1:8" ht="42.75">
      <c r="A272" s="7" t="s">
        <v>268</v>
      </c>
      <c r="B272" s="1" t="s">
        <v>111</v>
      </c>
      <c r="C272" s="1" t="s">
        <v>104</v>
      </c>
      <c r="D272" s="1" t="s">
        <v>119</v>
      </c>
      <c r="E272" s="10" t="s">
        <v>242</v>
      </c>
      <c r="F272" s="10" t="s">
        <v>242</v>
      </c>
      <c r="G272" s="8">
        <f>'Прилож №4'!H315</f>
        <v>17304.6</v>
      </c>
      <c r="H272" s="8">
        <f>'Прилож №4'!I315</f>
        <v>0</v>
      </c>
    </row>
    <row r="273" spans="1:8" ht="42.75">
      <c r="A273" s="19" t="s">
        <v>273</v>
      </c>
      <c r="B273" s="1" t="s">
        <v>111</v>
      </c>
      <c r="C273" s="1" t="s">
        <v>104</v>
      </c>
      <c r="D273" s="1" t="s">
        <v>119</v>
      </c>
      <c r="E273" s="10" t="s">
        <v>272</v>
      </c>
      <c r="F273" s="10" t="s">
        <v>272</v>
      </c>
      <c r="G273" s="8">
        <f>'Прилож №4'!H316</f>
        <v>47416.5</v>
      </c>
      <c r="H273" s="8">
        <f>'Прилож №4'!I316</f>
        <v>0</v>
      </c>
    </row>
    <row r="274" spans="1:8" ht="14.25">
      <c r="A274" s="9" t="s">
        <v>19</v>
      </c>
      <c r="B274" s="1" t="s">
        <v>111</v>
      </c>
      <c r="C274" s="1" t="s">
        <v>104</v>
      </c>
      <c r="D274" s="1" t="s">
        <v>20</v>
      </c>
      <c r="E274" s="1"/>
      <c r="F274" s="1"/>
      <c r="G274" s="8">
        <f>G278+G275</f>
        <v>95286.4</v>
      </c>
      <c r="H274" s="8"/>
    </row>
    <row r="275" spans="1:8" ht="14.25">
      <c r="A275" s="75" t="s">
        <v>200</v>
      </c>
      <c r="B275" s="1" t="s">
        <v>111</v>
      </c>
      <c r="C275" s="1" t="s">
        <v>104</v>
      </c>
      <c r="D275" s="1" t="s">
        <v>478</v>
      </c>
      <c r="E275" s="1"/>
      <c r="F275" s="1"/>
      <c r="G275" s="8">
        <f>G276+G277</f>
        <v>569.7</v>
      </c>
      <c r="H275" s="8"/>
    </row>
    <row r="276" spans="1:8" ht="42.75">
      <c r="A276" s="22" t="s">
        <v>417</v>
      </c>
      <c r="B276" s="1" t="s">
        <v>111</v>
      </c>
      <c r="C276" s="1" t="s">
        <v>104</v>
      </c>
      <c r="D276" s="1" t="s">
        <v>478</v>
      </c>
      <c r="E276" s="1" t="s">
        <v>242</v>
      </c>
      <c r="F276" s="1"/>
      <c r="G276" s="8">
        <f>'Прилож №4'!H391</f>
        <v>6.6</v>
      </c>
      <c r="H276" s="8"/>
    </row>
    <row r="277" spans="1:8" ht="42.75">
      <c r="A277" s="19" t="s">
        <v>273</v>
      </c>
      <c r="B277" s="1" t="s">
        <v>111</v>
      </c>
      <c r="C277" s="1" t="s">
        <v>104</v>
      </c>
      <c r="D277" s="1" t="s">
        <v>478</v>
      </c>
      <c r="E277" s="1" t="s">
        <v>272</v>
      </c>
      <c r="F277" s="1"/>
      <c r="G277" s="8">
        <f>'Прилож №4'!H392</f>
        <v>563.1</v>
      </c>
      <c r="H277" s="8"/>
    </row>
    <row r="278" spans="1:8" ht="14.25">
      <c r="A278" s="9" t="s">
        <v>16</v>
      </c>
      <c r="B278" s="1" t="s">
        <v>111</v>
      </c>
      <c r="C278" s="1" t="s">
        <v>104</v>
      </c>
      <c r="D278" s="1" t="s">
        <v>120</v>
      </c>
      <c r="E278" s="1"/>
      <c r="F278" s="1"/>
      <c r="G278" s="8">
        <f>G279+G280</f>
        <v>94716.7</v>
      </c>
      <c r="H278" s="8"/>
    </row>
    <row r="279" spans="1:8" ht="42.75">
      <c r="A279" s="7" t="s">
        <v>268</v>
      </c>
      <c r="B279" s="1" t="s">
        <v>111</v>
      </c>
      <c r="C279" s="1" t="s">
        <v>104</v>
      </c>
      <c r="D279" s="1" t="s">
        <v>120</v>
      </c>
      <c r="E279" s="1" t="s">
        <v>242</v>
      </c>
      <c r="F279" s="1"/>
      <c r="G279" s="8">
        <f>'Прилож №4'!H394+'Прилож №4'!H319</f>
        <v>67734.5</v>
      </c>
      <c r="H279" s="8"/>
    </row>
    <row r="280" spans="1:8" ht="42.75">
      <c r="A280" s="19" t="s">
        <v>274</v>
      </c>
      <c r="B280" s="1" t="s">
        <v>111</v>
      </c>
      <c r="C280" s="1" t="s">
        <v>104</v>
      </c>
      <c r="D280" s="1" t="s">
        <v>120</v>
      </c>
      <c r="E280" s="1" t="s">
        <v>272</v>
      </c>
      <c r="F280" s="1"/>
      <c r="G280" s="8">
        <f>'Прилож №4'!H395</f>
        <v>26982.2</v>
      </c>
      <c r="H280" s="8"/>
    </row>
    <row r="281" spans="1:8" ht="14.25">
      <c r="A281" s="9" t="s">
        <v>74</v>
      </c>
      <c r="B281" s="1" t="s">
        <v>111</v>
      </c>
      <c r="C281" s="1" t="s">
        <v>104</v>
      </c>
      <c r="D281" s="1" t="s">
        <v>59</v>
      </c>
      <c r="E281" s="1"/>
      <c r="F281" s="10"/>
      <c r="G281" s="8">
        <f>G286+G282</f>
        <v>6708</v>
      </c>
      <c r="H281" s="8">
        <f>H286+H282</f>
        <v>6708</v>
      </c>
    </row>
    <row r="282" spans="1:8" ht="85.5">
      <c r="A282" s="22" t="s">
        <v>514</v>
      </c>
      <c r="B282" s="1" t="s">
        <v>111</v>
      </c>
      <c r="C282" s="1" t="s">
        <v>104</v>
      </c>
      <c r="D282" s="1" t="s">
        <v>513</v>
      </c>
      <c r="E282" s="1"/>
      <c r="F282" s="24"/>
      <c r="G282" s="8">
        <f>G283</f>
        <v>2000</v>
      </c>
      <c r="H282" s="8">
        <f>H283</f>
        <v>2000</v>
      </c>
    </row>
    <row r="283" spans="1:8" ht="28.5">
      <c r="A283" s="22" t="s">
        <v>512</v>
      </c>
      <c r="B283" s="1" t="s">
        <v>111</v>
      </c>
      <c r="C283" s="1" t="s">
        <v>104</v>
      </c>
      <c r="D283" s="1" t="s">
        <v>511</v>
      </c>
      <c r="E283" s="1"/>
      <c r="F283" s="24"/>
      <c r="G283" s="8">
        <f>G284+G285</f>
        <v>2000</v>
      </c>
      <c r="H283" s="8">
        <f>H284+H285</f>
        <v>2000</v>
      </c>
    </row>
    <row r="284" spans="1:8" ht="14.25">
      <c r="A284" s="18" t="s">
        <v>238</v>
      </c>
      <c r="B284" s="1" t="s">
        <v>111</v>
      </c>
      <c r="C284" s="1" t="s">
        <v>104</v>
      </c>
      <c r="D284" s="1" t="s">
        <v>511</v>
      </c>
      <c r="E284" s="24" t="s">
        <v>237</v>
      </c>
      <c r="F284" s="24" t="s">
        <v>237</v>
      </c>
      <c r="G284" s="8">
        <f>'Прилож №4'!H326</f>
        <v>1200</v>
      </c>
      <c r="H284" s="8">
        <f>'Прилож №4'!I326</f>
        <v>1200</v>
      </c>
    </row>
    <row r="285" spans="1:8" ht="14.25">
      <c r="A285" s="18" t="s">
        <v>267</v>
      </c>
      <c r="B285" s="1" t="s">
        <v>111</v>
      </c>
      <c r="C285" s="1" t="s">
        <v>104</v>
      </c>
      <c r="D285" s="1" t="s">
        <v>511</v>
      </c>
      <c r="E285" s="24" t="s">
        <v>266</v>
      </c>
      <c r="F285" s="24" t="s">
        <v>266</v>
      </c>
      <c r="G285" s="8">
        <f>'Прилож №4'!H327</f>
        <v>800</v>
      </c>
      <c r="H285" s="8">
        <f>'Прилож №4'!I327</f>
        <v>800</v>
      </c>
    </row>
    <row r="286" spans="1:8" ht="28.5">
      <c r="A286" s="7" t="s">
        <v>475</v>
      </c>
      <c r="B286" s="1" t="s">
        <v>111</v>
      </c>
      <c r="C286" s="1" t="s">
        <v>104</v>
      </c>
      <c r="D286" s="1" t="s">
        <v>474</v>
      </c>
      <c r="E286" s="1"/>
      <c r="F286" s="10"/>
      <c r="G286" s="8">
        <f>G287+G288</f>
        <v>4708</v>
      </c>
      <c r="H286" s="8">
        <f>H287+H288</f>
        <v>4708</v>
      </c>
    </row>
    <row r="287" spans="1:8" ht="14.25">
      <c r="A287" s="19" t="s">
        <v>238</v>
      </c>
      <c r="B287" s="1" t="s">
        <v>111</v>
      </c>
      <c r="C287" s="1" t="s">
        <v>104</v>
      </c>
      <c r="D287" s="1" t="s">
        <v>474</v>
      </c>
      <c r="E287" s="1" t="s">
        <v>272</v>
      </c>
      <c r="F287" s="10" t="s">
        <v>242</v>
      </c>
      <c r="G287" s="8">
        <f>'Прилож №4'!H322</f>
        <v>823.6</v>
      </c>
      <c r="H287" s="8">
        <f>'Прилож №4'!I322</f>
        <v>823.6</v>
      </c>
    </row>
    <row r="288" spans="1:8" ht="14.25">
      <c r="A288" s="19" t="s">
        <v>267</v>
      </c>
      <c r="B288" s="1" t="s">
        <v>111</v>
      </c>
      <c r="C288" s="1" t="s">
        <v>104</v>
      </c>
      <c r="D288" s="1" t="s">
        <v>474</v>
      </c>
      <c r="E288" s="1" t="s">
        <v>266</v>
      </c>
      <c r="F288" s="10" t="s">
        <v>237</v>
      </c>
      <c r="G288" s="8">
        <f>'Прилож №4'!H323</f>
        <v>3884.4</v>
      </c>
      <c r="H288" s="8">
        <f>'Прилож №4'!I323</f>
        <v>3884.4</v>
      </c>
    </row>
    <row r="289" spans="1:8" ht="42.75">
      <c r="A289" s="7" t="s">
        <v>340</v>
      </c>
      <c r="B289" s="1" t="s">
        <v>111</v>
      </c>
      <c r="C289" s="1" t="s">
        <v>104</v>
      </c>
      <c r="D289" s="1" t="s">
        <v>339</v>
      </c>
      <c r="E289" s="1"/>
      <c r="F289" s="1"/>
      <c r="G289" s="8">
        <f>G290+G293</f>
        <v>4371</v>
      </c>
      <c r="H289" s="8">
        <f>H290+H293</f>
        <v>4371</v>
      </c>
    </row>
    <row r="290" spans="1:8" ht="14.25">
      <c r="A290" s="19" t="s">
        <v>344</v>
      </c>
      <c r="B290" s="1" t="s">
        <v>111</v>
      </c>
      <c r="C290" s="1" t="s">
        <v>104</v>
      </c>
      <c r="D290" s="1" t="s">
        <v>341</v>
      </c>
      <c r="E290" s="1"/>
      <c r="F290" s="1"/>
      <c r="G290" s="8">
        <f>G291+G292</f>
        <v>263</v>
      </c>
      <c r="H290" s="8">
        <f>H291+H292</f>
        <v>263</v>
      </c>
    </row>
    <row r="291" spans="1:8" ht="42.75">
      <c r="A291" s="7" t="s">
        <v>268</v>
      </c>
      <c r="B291" s="1" t="s">
        <v>111</v>
      </c>
      <c r="C291" s="1" t="s">
        <v>104</v>
      </c>
      <c r="D291" s="1" t="s">
        <v>341</v>
      </c>
      <c r="E291" s="1" t="s">
        <v>237</v>
      </c>
      <c r="F291" s="1"/>
      <c r="G291" s="8">
        <f>'Прилож №4'!H330</f>
        <v>116.4</v>
      </c>
      <c r="H291" s="8">
        <f>'Прилож №4'!I330</f>
        <v>116.4</v>
      </c>
    </row>
    <row r="292" spans="1:8" ht="42.75">
      <c r="A292" s="19" t="s">
        <v>273</v>
      </c>
      <c r="B292" s="1" t="s">
        <v>111</v>
      </c>
      <c r="C292" s="1" t="s">
        <v>104</v>
      </c>
      <c r="D292" s="1" t="s">
        <v>341</v>
      </c>
      <c r="E292" s="1" t="s">
        <v>266</v>
      </c>
      <c r="F292" s="1"/>
      <c r="G292" s="8">
        <f>'Прилож №4'!H331</f>
        <v>146.6</v>
      </c>
      <c r="H292" s="8">
        <f>'Прилож №4'!I331</f>
        <v>146.6</v>
      </c>
    </row>
    <row r="293" spans="1:8" ht="57">
      <c r="A293" s="19" t="s">
        <v>402</v>
      </c>
      <c r="B293" s="1" t="s">
        <v>111</v>
      </c>
      <c r="C293" s="1" t="s">
        <v>104</v>
      </c>
      <c r="D293" s="1" t="s">
        <v>401</v>
      </c>
      <c r="E293" s="1"/>
      <c r="F293" s="24"/>
      <c r="G293" s="8">
        <f>G294</f>
        <v>4108</v>
      </c>
      <c r="H293" s="8">
        <f>H294</f>
        <v>4108</v>
      </c>
    </row>
    <row r="294" spans="1:8" ht="28.5">
      <c r="A294" s="18" t="s">
        <v>271</v>
      </c>
      <c r="B294" s="1" t="s">
        <v>111</v>
      </c>
      <c r="C294" s="1" t="s">
        <v>104</v>
      </c>
      <c r="D294" s="1" t="s">
        <v>401</v>
      </c>
      <c r="E294" s="1" t="s">
        <v>263</v>
      </c>
      <c r="F294" s="24" t="s">
        <v>263</v>
      </c>
      <c r="G294" s="8">
        <f>'Прилож №4'!H333</f>
        <v>4108</v>
      </c>
      <c r="H294" s="8">
        <f>'Прилож №4'!I333</f>
        <v>4108</v>
      </c>
    </row>
    <row r="295" spans="1:11" ht="14.25">
      <c r="A295" s="9" t="s">
        <v>77</v>
      </c>
      <c r="B295" s="1" t="s">
        <v>111</v>
      </c>
      <c r="C295" s="1" t="s">
        <v>104</v>
      </c>
      <c r="D295" s="1" t="s">
        <v>78</v>
      </c>
      <c r="E295" s="1"/>
      <c r="F295" s="1"/>
      <c r="G295" s="8">
        <f>G296</f>
        <v>26433.300000000003</v>
      </c>
      <c r="H295" s="8"/>
      <c r="K295" s="45"/>
    </row>
    <row r="296" spans="1:8" ht="28.5">
      <c r="A296" s="22" t="s">
        <v>315</v>
      </c>
      <c r="B296" s="1" t="s">
        <v>111</v>
      </c>
      <c r="C296" s="1" t="s">
        <v>104</v>
      </c>
      <c r="D296" s="1" t="s">
        <v>215</v>
      </c>
      <c r="E296" s="1"/>
      <c r="F296" s="24"/>
      <c r="G296" s="8">
        <f>G297+G298</f>
        <v>26433.300000000003</v>
      </c>
      <c r="H296" s="8"/>
    </row>
    <row r="297" spans="1:8" ht="14.25">
      <c r="A297" s="19" t="s">
        <v>238</v>
      </c>
      <c r="B297" s="1" t="s">
        <v>111</v>
      </c>
      <c r="C297" s="1" t="s">
        <v>104</v>
      </c>
      <c r="D297" s="1" t="s">
        <v>215</v>
      </c>
      <c r="E297" s="24" t="s">
        <v>237</v>
      </c>
      <c r="F297" s="24" t="s">
        <v>266</v>
      </c>
      <c r="G297" s="8">
        <f>'Прилож №4'!H336</f>
        <v>9572.1</v>
      </c>
      <c r="H297" s="8"/>
    </row>
    <row r="298" spans="1:8" ht="14.25">
      <c r="A298" s="19" t="s">
        <v>267</v>
      </c>
      <c r="B298" s="1" t="s">
        <v>111</v>
      </c>
      <c r="C298" s="1" t="s">
        <v>104</v>
      </c>
      <c r="D298" s="1" t="s">
        <v>215</v>
      </c>
      <c r="E298" s="24" t="s">
        <v>266</v>
      </c>
      <c r="F298" s="1"/>
      <c r="G298" s="8">
        <f>'Прилож №4'!H337</f>
        <v>16861.2</v>
      </c>
      <c r="H298" s="8"/>
    </row>
    <row r="299" spans="1:8" ht="15">
      <c r="A299" s="3" t="s">
        <v>18</v>
      </c>
      <c r="B299" s="4" t="s">
        <v>111</v>
      </c>
      <c r="C299" s="4" t="s">
        <v>111</v>
      </c>
      <c r="D299" s="4"/>
      <c r="E299" s="4"/>
      <c r="F299" s="4"/>
      <c r="G299" s="5">
        <f>G308+G300+G305</f>
        <v>18697.9</v>
      </c>
      <c r="H299" s="5">
        <f>H308+H300+H305</f>
        <v>6663</v>
      </c>
    </row>
    <row r="300" spans="1:8" ht="15">
      <c r="A300" s="3" t="s">
        <v>57</v>
      </c>
      <c r="B300" s="1" t="s">
        <v>111</v>
      </c>
      <c r="C300" s="1" t="s">
        <v>111</v>
      </c>
      <c r="D300" s="1" t="s">
        <v>58</v>
      </c>
      <c r="E300" s="1"/>
      <c r="F300" s="10"/>
      <c r="G300" s="5">
        <f>G301+G303</f>
        <v>5917.5</v>
      </c>
      <c r="H300" s="5"/>
    </row>
    <row r="301" spans="1:8" ht="15">
      <c r="A301" s="75" t="s">
        <v>200</v>
      </c>
      <c r="B301" s="1" t="s">
        <v>111</v>
      </c>
      <c r="C301" s="1" t="s">
        <v>111</v>
      </c>
      <c r="D301" s="1" t="s">
        <v>479</v>
      </c>
      <c r="E301" s="4"/>
      <c r="F301" s="10"/>
      <c r="G301" s="8">
        <f>G302</f>
        <v>27.3</v>
      </c>
      <c r="H301" s="5"/>
    </row>
    <row r="302" spans="1:8" ht="43.5">
      <c r="A302" s="7" t="s">
        <v>268</v>
      </c>
      <c r="B302" s="1" t="s">
        <v>111</v>
      </c>
      <c r="C302" s="1" t="s">
        <v>111</v>
      </c>
      <c r="D302" s="1" t="s">
        <v>479</v>
      </c>
      <c r="E302" s="1" t="s">
        <v>242</v>
      </c>
      <c r="F302" s="10" t="s">
        <v>242</v>
      </c>
      <c r="G302" s="8">
        <f>'Прилож №4'!H399</f>
        <v>27.3</v>
      </c>
      <c r="H302" s="5"/>
    </row>
    <row r="303" spans="1:8" ht="15">
      <c r="A303" s="9" t="s">
        <v>16</v>
      </c>
      <c r="B303" s="1" t="s">
        <v>111</v>
      </c>
      <c r="C303" s="1" t="s">
        <v>111</v>
      </c>
      <c r="D303" s="1" t="s">
        <v>160</v>
      </c>
      <c r="E303" s="1"/>
      <c r="F303" s="10" t="s">
        <v>242</v>
      </c>
      <c r="G303" s="8">
        <f>G304</f>
        <v>5890.2</v>
      </c>
      <c r="H303" s="5"/>
    </row>
    <row r="304" spans="1:8" ht="43.5">
      <c r="A304" s="7" t="s">
        <v>268</v>
      </c>
      <c r="B304" s="1" t="s">
        <v>111</v>
      </c>
      <c r="C304" s="1" t="s">
        <v>111</v>
      </c>
      <c r="D304" s="1" t="s">
        <v>160</v>
      </c>
      <c r="E304" s="1" t="s">
        <v>242</v>
      </c>
      <c r="F304" s="4"/>
      <c r="G304" s="8">
        <f>'Прилож №4'!H401</f>
        <v>5890.2</v>
      </c>
      <c r="H304" s="5"/>
    </row>
    <row r="305" spans="1:8" ht="14.25">
      <c r="A305" s="9" t="s">
        <v>360</v>
      </c>
      <c r="B305" s="23" t="s">
        <v>111</v>
      </c>
      <c r="C305" s="23" t="s">
        <v>111</v>
      </c>
      <c r="D305" s="23" t="s">
        <v>358</v>
      </c>
      <c r="E305" s="23"/>
      <c r="F305" s="10"/>
      <c r="G305" s="8">
        <f>G306</f>
        <v>6663</v>
      </c>
      <c r="H305" s="8">
        <f>H306</f>
        <v>6663</v>
      </c>
    </row>
    <row r="306" spans="1:8" ht="42.75">
      <c r="A306" s="22" t="s">
        <v>515</v>
      </c>
      <c r="B306" s="23" t="s">
        <v>111</v>
      </c>
      <c r="C306" s="23" t="s">
        <v>111</v>
      </c>
      <c r="D306" s="23" t="s">
        <v>500</v>
      </c>
      <c r="E306" s="23"/>
      <c r="F306" s="10"/>
      <c r="G306" s="8">
        <f>G307</f>
        <v>6663</v>
      </c>
      <c r="H306" s="8">
        <f>H307</f>
        <v>6663</v>
      </c>
    </row>
    <row r="307" spans="1:8" ht="28.5">
      <c r="A307" s="7" t="s">
        <v>502</v>
      </c>
      <c r="B307" s="23" t="s">
        <v>111</v>
      </c>
      <c r="C307" s="23" t="s">
        <v>111</v>
      </c>
      <c r="D307" s="23" t="s">
        <v>501</v>
      </c>
      <c r="E307" s="23" t="s">
        <v>260</v>
      </c>
      <c r="F307" s="10" t="s">
        <v>260</v>
      </c>
      <c r="G307" s="8">
        <f>'Прилож №4'!H341</f>
        <v>6663</v>
      </c>
      <c r="H307" s="8">
        <f>'Прилож №4'!I341</f>
        <v>6663</v>
      </c>
    </row>
    <row r="308" spans="1:11" ht="14.25">
      <c r="A308" s="9" t="s">
        <v>77</v>
      </c>
      <c r="B308" s="1" t="s">
        <v>111</v>
      </c>
      <c r="C308" s="1" t="s">
        <v>111</v>
      </c>
      <c r="D308" s="1" t="s">
        <v>78</v>
      </c>
      <c r="E308" s="1"/>
      <c r="F308" s="10"/>
      <c r="G308" s="8">
        <f>G309+G312</f>
        <v>6117.4</v>
      </c>
      <c r="H308" s="8"/>
      <c r="K308" s="46"/>
    </row>
    <row r="309" spans="1:8" ht="28.5">
      <c r="A309" s="27" t="s">
        <v>188</v>
      </c>
      <c r="B309" s="1" t="s">
        <v>111</v>
      </c>
      <c r="C309" s="1" t="s">
        <v>111</v>
      </c>
      <c r="D309" s="1" t="s">
        <v>214</v>
      </c>
      <c r="E309" s="1"/>
      <c r="F309" s="10"/>
      <c r="G309" s="8">
        <f>G310+G311</f>
        <v>1875.1999999999998</v>
      </c>
      <c r="H309" s="8"/>
    </row>
    <row r="310" spans="1:8" ht="21.75" customHeight="1">
      <c r="A310" s="7" t="s">
        <v>270</v>
      </c>
      <c r="B310" s="1" t="s">
        <v>111</v>
      </c>
      <c r="C310" s="1" t="s">
        <v>111</v>
      </c>
      <c r="D310" s="1" t="s">
        <v>214</v>
      </c>
      <c r="E310" s="1" t="s">
        <v>260</v>
      </c>
      <c r="F310" s="10" t="s">
        <v>53</v>
      </c>
      <c r="G310" s="8">
        <f>'Прилож №4'!H193</f>
        <v>146</v>
      </c>
      <c r="H310" s="8"/>
    </row>
    <row r="311" spans="1:8" ht="19.5" customHeight="1">
      <c r="A311" s="19" t="s">
        <v>238</v>
      </c>
      <c r="B311" s="1" t="s">
        <v>111</v>
      </c>
      <c r="C311" s="1" t="s">
        <v>111</v>
      </c>
      <c r="D311" s="1" t="s">
        <v>214</v>
      </c>
      <c r="E311" s="1" t="s">
        <v>237</v>
      </c>
      <c r="F311" s="10"/>
      <c r="G311" s="8">
        <f>'Прилож №4'!H404</f>
        <v>1729.1999999999998</v>
      </c>
      <c r="H311" s="8"/>
    </row>
    <row r="312" spans="1:8" ht="28.5">
      <c r="A312" s="22" t="s">
        <v>218</v>
      </c>
      <c r="B312" s="1" t="s">
        <v>241</v>
      </c>
      <c r="C312" s="1" t="s">
        <v>111</v>
      </c>
      <c r="D312" s="1" t="s">
        <v>215</v>
      </c>
      <c r="E312" s="1"/>
      <c r="F312" s="10"/>
      <c r="G312" s="8">
        <f>G313+G314+G315</f>
        <v>4242.2</v>
      </c>
      <c r="H312" s="8"/>
    </row>
    <row r="313" spans="1:8" ht="21" customHeight="1">
      <c r="A313" s="7" t="s">
        <v>270</v>
      </c>
      <c r="B313" s="1" t="s">
        <v>241</v>
      </c>
      <c r="C313" s="1" t="s">
        <v>111</v>
      </c>
      <c r="D313" s="1" t="s">
        <v>215</v>
      </c>
      <c r="E313" s="1" t="s">
        <v>260</v>
      </c>
      <c r="F313" s="10"/>
      <c r="G313" s="8">
        <f>'Прилож №4'!H344</f>
        <v>687.5999999999999</v>
      </c>
      <c r="H313" s="8"/>
    </row>
    <row r="314" spans="1:8" ht="21" customHeight="1">
      <c r="A314" s="19" t="s">
        <v>238</v>
      </c>
      <c r="B314" s="23" t="s">
        <v>111</v>
      </c>
      <c r="C314" s="23" t="s">
        <v>111</v>
      </c>
      <c r="D314" s="23" t="s">
        <v>215</v>
      </c>
      <c r="E314" s="10" t="s">
        <v>237</v>
      </c>
      <c r="F314" s="10" t="s">
        <v>237</v>
      </c>
      <c r="G314" s="8">
        <f>'Прилож №4'!H345</f>
        <v>1513.6</v>
      </c>
      <c r="H314" s="8"/>
    </row>
    <row r="315" spans="1:8" ht="18" customHeight="1">
      <c r="A315" s="19" t="s">
        <v>267</v>
      </c>
      <c r="B315" s="23" t="s">
        <v>111</v>
      </c>
      <c r="C315" s="23" t="s">
        <v>111</v>
      </c>
      <c r="D315" s="23" t="s">
        <v>215</v>
      </c>
      <c r="E315" s="10" t="s">
        <v>266</v>
      </c>
      <c r="F315" s="10" t="s">
        <v>266</v>
      </c>
      <c r="G315" s="8">
        <f>'Прилож №4'!H346</f>
        <v>2041</v>
      </c>
      <c r="H315" s="8"/>
    </row>
    <row r="316" spans="1:8" ht="15">
      <c r="A316" s="3" t="s">
        <v>21</v>
      </c>
      <c r="B316" s="4" t="s">
        <v>111</v>
      </c>
      <c r="C316" s="4" t="s">
        <v>109</v>
      </c>
      <c r="D316" s="4" t="s">
        <v>32</v>
      </c>
      <c r="E316" s="4" t="s">
        <v>34</v>
      </c>
      <c r="F316" s="4"/>
      <c r="G316" s="5">
        <f>G317+G331+G336+G326</f>
        <v>71962.8</v>
      </c>
      <c r="H316" s="5">
        <f>H317+H331+H336+H326</f>
        <v>11961.6</v>
      </c>
    </row>
    <row r="317" spans="1:8" ht="42.75">
      <c r="A317" s="7" t="s">
        <v>141</v>
      </c>
      <c r="B317" s="1" t="s">
        <v>111</v>
      </c>
      <c r="C317" s="1" t="s">
        <v>109</v>
      </c>
      <c r="D317" s="1" t="s">
        <v>138</v>
      </c>
      <c r="E317" s="1"/>
      <c r="F317" s="1"/>
      <c r="G317" s="8">
        <f>G318</f>
        <v>14566.7</v>
      </c>
      <c r="H317" s="8"/>
    </row>
    <row r="318" spans="1:8" ht="14.25">
      <c r="A318" s="7" t="s">
        <v>35</v>
      </c>
      <c r="B318" s="1" t="s">
        <v>111</v>
      </c>
      <c r="C318" s="1" t="s">
        <v>109</v>
      </c>
      <c r="D318" s="1" t="s">
        <v>140</v>
      </c>
      <c r="E318" s="1"/>
      <c r="F318" s="1"/>
      <c r="G318" s="8">
        <f>G319+G322+G325</f>
        <v>14566.7</v>
      </c>
      <c r="H318" s="8"/>
    </row>
    <row r="319" spans="1:8" ht="14.25">
      <c r="A319" s="7" t="s">
        <v>355</v>
      </c>
      <c r="B319" s="1" t="s">
        <v>111</v>
      </c>
      <c r="C319" s="1" t="s">
        <v>109</v>
      </c>
      <c r="D319" s="1" t="s">
        <v>140</v>
      </c>
      <c r="E319" s="1" t="s">
        <v>227</v>
      </c>
      <c r="F319" s="1"/>
      <c r="G319" s="8">
        <f>G320+G321</f>
        <v>13958.4</v>
      </c>
      <c r="H319" s="8"/>
    </row>
    <row r="320" spans="1:8" ht="14.25">
      <c r="A320" s="9" t="s">
        <v>254</v>
      </c>
      <c r="B320" s="1" t="s">
        <v>111</v>
      </c>
      <c r="C320" s="1" t="s">
        <v>109</v>
      </c>
      <c r="D320" s="1" t="s">
        <v>140</v>
      </c>
      <c r="E320" s="1" t="s">
        <v>253</v>
      </c>
      <c r="F320" s="1"/>
      <c r="G320" s="8">
        <f>'Прилож №4'!H351</f>
        <v>13833.3</v>
      </c>
      <c r="H320" s="8"/>
    </row>
    <row r="321" spans="1:8" ht="14.25">
      <c r="A321" s="9" t="s">
        <v>256</v>
      </c>
      <c r="B321" s="1" t="s">
        <v>111</v>
      </c>
      <c r="C321" s="1" t="s">
        <v>109</v>
      </c>
      <c r="D321" s="1" t="s">
        <v>140</v>
      </c>
      <c r="E321" s="1" t="s">
        <v>255</v>
      </c>
      <c r="F321" s="1"/>
      <c r="G321" s="8">
        <f>'Прилож №4'!H352</f>
        <v>125.1</v>
      </c>
      <c r="H321" s="8"/>
    </row>
    <row r="322" spans="1:8" ht="14.25">
      <c r="A322" s="26" t="s">
        <v>415</v>
      </c>
      <c r="B322" s="1" t="s">
        <v>111</v>
      </c>
      <c r="C322" s="1" t="s">
        <v>109</v>
      </c>
      <c r="D322" s="1" t="s">
        <v>140</v>
      </c>
      <c r="E322" s="1" t="s">
        <v>356</v>
      </c>
      <c r="F322" s="1"/>
      <c r="G322" s="8">
        <f>G323+G324</f>
        <v>605.6</v>
      </c>
      <c r="H322" s="8"/>
    </row>
    <row r="323" spans="1:8" ht="28.5">
      <c r="A323" s="7" t="s">
        <v>277</v>
      </c>
      <c r="B323" s="1" t="s">
        <v>111</v>
      </c>
      <c r="C323" s="1" t="s">
        <v>109</v>
      </c>
      <c r="D323" s="1" t="s">
        <v>140</v>
      </c>
      <c r="E323" s="1" t="s">
        <v>276</v>
      </c>
      <c r="F323" s="1"/>
      <c r="G323" s="8">
        <f>'Прилож №4'!H354</f>
        <v>247.20000000000002</v>
      </c>
      <c r="H323" s="8"/>
    </row>
    <row r="324" spans="1:8" ht="24.75" customHeight="1">
      <c r="A324" s="7" t="s">
        <v>270</v>
      </c>
      <c r="B324" s="1" t="s">
        <v>111</v>
      </c>
      <c r="C324" s="1" t="s">
        <v>109</v>
      </c>
      <c r="D324" s="1" t="s">
        <v>140</v>
      </c>
      <c r="E324" s="1" t="s">
        <v>260</v>
      </c>
      <c r="F324" s="1"/>
      <c r="G324" s="8">
        <f>'Прилож №4'!H355</f>
        <v>358.4</v>
      </c>
      <c r="H324" s="8"/>
    </row>
    <row r="325" spans="1:8" ht="24" customHeight="1">
      <c r="A325" s="22" t="s">
        <v>200</v>
      </c>
      <c r="B325" s="1" t="s">
        <v>111</v>
      </c>
      <c r="C325" s="1" t="s">
        <v>109</v>
      </c>
      <c r="D325" s="1" t="s">
        <v>140</v>
      </c>
      <c r="E325" s="1" t="s">
        <v>257</v>
      </c>
      <c r="F325" s="1"/>
      <c r="G325" s="8">
        <f>'Прилож №4'!H356</f>
        <v>2.7</v>
      </c>
      <c r="H325" s="8"/>
    </row>
    <row r="326" spans="1:8" ht="28.5">
      <c r="A326" s="7" t="s">
        <v>164</v>
      </c>
      <c r="B326" s="1" t="s">
        <v>111</v>
      </c>
      <c r="C326" s="1" t="s">
        <v>109</v>
      </c>
      <c r="D326" s="1" t="s">
        <v>17</v>
      </c>
      <c r="E326" s="1"/>
      <c r="F326" s="1"/>
      <c r="G326" s="8">
        <f>G327+G329</f>
        <v>11087.6</v>
      </c>
      <c r="H326" s="8">
        <f>H327+H329</f>
        <v>11087.6</v>
      </c>
    </row>
    <row r="327" spans="1:8" ht="109.5" customHeight="1">
      <c r="A327" s="7" t="s">
        <v>240</v>
      </c>
      <c r="B327" s="1" t="s">
        <v>111</v>
      </c>
      <c r="C327" s="1" t="s">
        <v>109</v>
      </c>
      <c r="D327" s="1" t="s">
        <v>235</v>
      </c>
      <c r="E327" s="1"/>
      <c r="F327" s="10"/>
      <c r="G327" s="8">
        <f>G328</f>
        <v>10494</v>
      </c>
      <c r="H327" s="8">
        <f>H328</f>
        <v>10494</v>
      </c>
    </row>
    <row r="328" spans="1:8" ht="32.25" customHeight="1">
      <c r="A328" s="22" t="s">
        <v>232</v>
      </c>
      <c r="B328" s="1" t="s">
        <v>111</v>
      </c>
      <c r="C328" s="1" t="s">
        <v>109</v>
      </c>
      <c r="D328" s="1" t="s">
        <v>235</v>
      </c>
      <c r="E328" s="1" t="s">
        <v>231</v>
      </c>
      <c r="F328" s="10" t="s">
        <v>231</v>
      </c>
      <c r="G328" s="8">
        <f>'Прилож №4'!H359</f>
        <v>10494</v>
      </c>
      <c r="H328" s="8">
        <f>'Прилож №4'!I359</f>
        <v>10494</v>
      </c>
    </row>
    <row r="329" spans="1:8" ht="64.5" customHeight="1">
      <c r="A329" s="22" t="s">
        <v>233</v>
      </c>
      <c r="B329" s="1" t="s">
        <v>111</v>
      </c>
      <c r="C329" s="1" t="s">
        <v>104</v>
      </c>
      <c r="D329" s="1" t="s">
        <v>381</v>
      </c>
      <c r="E329" s="1"/>
      <c r="F329" s="10"/>
      <c r="G329" s="8">
        <f>G330</f>
        <v>593.6</v>
      </c>
      <c r="H329" s="8">
        <f>H330</f>
        <v>593.6</v>
      </c>
    </row>
    <row r="330" spans="1:8" ht="37.5" customHeight="1">
      <c r="A330" s="22" t="s">
        <v>232</v>
      </c>
      <c r="B330" s="1" t="s">
        <v>111</v>
      </c>
      <c r="C330" s="1" t="s">
        <v>104</v>
      </c>
      <c r="D330" s="1" t="s">
        <v>381</v>
      </c>
      <c r="E330" s="1" t="s">
        <v>231</v>
      </c>
      <c r="F330" s="10" t="s">
        <v>231</v>
      </c>
      <c r="G330" s="8">
        <f>'Прилож №4'!H361</f>
        <v>593.6</v>
      </c>
      <c r="H330" s="8">
        <f>'Прилож №4'!I361</f>
        <v>593.6</v>
      </c>
    </row>
    <row r="331" spans="1:8" ht="57">
      <c r="A331" s="7" t="s">
        <v>68</v>
      </c>
      <c r="B331" s="1" t="s">
        <v>111</v>
      </c>
      <c r="C331" s="1" t="s">
        <v>109</v>
      </c>
      <c r="D331" s="1" t="s">
        <v>27</v>
      </c>
      <c r="E331" s="1"/>
      <c r="F331" s="1"/>
      <c r="G331" s="8">
        <f>G332+G334</f>
        <v>27550</v>
      </c>
      <c r="H331" s="8">
        <f>H332+H334</f>
        <v>874</v>
      </c>
    </row>
    <row r="332" spans="1:8" ht="28.5">
      <c r="A332" s="7" t="s">
        <v>236</v>
      </c>
      <c r="B332" s="1" t="s">
        <v>111</v>
      </c>
      <c r="C332" s="1" t="s">
        <v>109</v>
      </c>
      <c r="D332" s="1" t="s">
        <v>384</v>
      </c>
      <c r="E332" s="1"/>
      <c r="F332" s="10"/>
      <c r="G332" s="8">
        <f>G333</f>
        <v>874</v>
      </c>
      <c r="H332" s="8">
        <f>H333</f>
        <v>874</v>
      </c>
    </row>
    <row r="333" spans="1:8" ht="42.75">
      <c r="A333" s="7" t="s">
        <v>268</v>
      </c>
      <c r="B333" s="1" t="s">
        <v>111</v>
      </c>
      <c r="C333" s="1" t="s">
        <v>109</v>
      </c>
      <c r="D333" s="1" t="s">
        <v>384</v>
      </c>
      <c r="E333" s="1" t="s">
        <v>242</v>
      </c>
      <c r="F333" s="10" t="s">
        <v>230</v>
      </c>
      <c r="G333" s="8">
        <f>'Прилож №4'!H364</f>
        <v>874</v>
      </c>
      <c r="H333" s="8">
        <f>'Прилож №4'!I364</f>
        <v>874</v>
      </c>
    </row>
    <row r="334" spans="1:8" ht="18" customHeight="1">
      <c r="A334" s="9" t="s">
        <v>16</v>
      </c>
      <c r="B334" s="1" t="s">
        <v>111</v>
      </c>
      <c r="C334" s="1" t="s">
        <v>109</v>
      </c>
      <c r="D334" s="1" t="s">
        <v>121</v>
      </c>
      <c r="E334" s="1"/>
      <c r="F334" s="10"/>
      <c r="G334" s="8">
        <f>G335</f>
        <v>26676</v>
      </c>
      <c r="H334" s="8"/>
    </row>
    <row r="335" spans="1:8" ht="42.75">
      <c r="A335" s="7" t="s">
        <v>268</v>
      </c>
      <c r="B335" s="1" t="s">
        <v>111</v>
      </c>
      <c r="C335" s="1" t="s">
        <v>109</v>
      </c>
      <c r="D335" s="1" t="s">
        <v>121</v>
      </c>
      <c r="E335" s="1" t="s">
        <v>242</v>
      </c>
      <c r="F335" s="10" t="s">
        <v>53</v>
      </c>
      <c r="G335" s="8">
        <f>'Прилож №4'!H366</f>
        <v>26676</v>
      </c>
      <c r="H335" s="8"/>
    </row>
    <row r="336" spans="1:11" ht="14.25">
      <c r="A336" s="9" t="s">
        <v>77</v>
      </c>
      <c r="B336" s="1" t="s">
        <v>111</v>
      </c>
      <c r="C336" s="1" t="s">
        <v>109</v>
      </c>
      <c r="D336" s="1" t="s">
        <v>78</v>
      </c>
      <c r="E336" s="1"/>
      <c r="F336" s="1"/>
      <c r="G336" s="8">
        <f>G337+G342</f>
        <v>18758.5</v>
      </c>
      <c r="H336" s="8"/>
      <c r="K336" s="45"/>
    </row>
    <row r="337" spans="1:8" ht="42.75">
      <c r="A337" s="7" t="s">
        <v>197</v>
      </c>
      <c r="B337" s="23" t="s">
        <v>111</v>
      </c>
      <c r="C337" s="23" t="s">
        <v>109</v>
      </c>
      <c r="D337" s="1" t="s">
        <v>122</v>
      </c>
      <c r="E337" s="23"/>
      <c r="F337" s="23"/>
      <c r="G337" s="28">
        <f>G338+G339</f>
        <v>3372.9</v>
      </c>
      <c r="H337" s="28"/>
    </row>
    <row r="338" spans="1:8" ht="14.25">
      <c r="A338" s="9" t="s">
        <v>256</v>
      </c>
      <c r="B338" s="23" t="s">
        <v>111</v>
      </c>
      <c r="C338" s="23" t="s">
        <v>109</v>
      </c>
      <c r="D338" s="1" t="s">
        <v>122</v>
      </c>
      <c r="E338" s="23" t="s">
        <v>255</v>
      </c>
      <c r="F338" s="23"/>
      <c r="G338" s="28">
        <f>'Прилож №4'!H369</f>
        <v>2478.3</v>
      </c>
      <c r="H338" s="28"/>
    </row>
    <row r="339" spans="1:8" ht="14.25">
      <c r="A339" s="26" t="s">
        <v>415</v>
      </c>
      <c r="B339" s="23" t="s">
        <v>111</v>
      </c>
      <c r="C339" s="23" t="s">
        <v>109</v>
      </c>
      <c r="D339" s="1" t="s">
        <v>122</v>
      </c>
      <c r="E339" s="23" t="s">
        <v>356</v>
      </c>
      <c r="F339" s="23"/>
      <c r="G339" s="28">
        <f>G340+G341</f>
        <v>894.6</v>
      </c>
      <c r="H339" s="28"/>
    </row>
    <row r="340" spans="1:8" ht="28.5">
      <c r="A340" s="7" t="s">
        <v>277</v>
      </c>
      <c r="B340" s="23" t="s">
        <v>111</v>
      </c>
      <c r="C340" s="23" t="s">
        <v>109</v>
      </c>
      <c r="D340" s="1" t="s">
        <v>122</v>
      </c>
      <c r="E340" s="23" t="s">
        <v>276</v>
      </c>
      <c r="F340" s="23"/>
      <c r="G340" s="28">
        <f>'Прилож №4'!H371</f>
        <v>26.5</v>
      </c>
      <c r="H340" s="28"/>
    </row>
    <row r="341" spans="1:8" ht="30.75" customHeight="1">
      <c r="A341" s="7" t="s">
        <v>270</v>
      </c>
      <c r="B341" s="23" t="s">
        <v>111</v>
      </c>
      <c r="C341" s="23" t="s">
        <v>109</v>
      </c>
      <c r="D341" s="1" t="s">
        <v>122</v>
      </c>
      <c r="E341" s="23" t="s">
        <v>260</v>
      </c>
      <c r="F341" s="23"/>
      <c r="G341" s="28">
        <f>'Прилож №4'!H372</f>
        <v>868.1</v>
      </c>
      <c r="H341" s="28"/>
    </row>
    <row r="342" spans="1:8" ht="28.5">
      <c r="A342" s="22" t="s">
        <v>218</v>
      </c>
      <c r="B342" s="23" t="s">
        <v>111</v>
      </c>
      <c r="C342" s="23" t="s">
        <v>109</v>
      </c>
      <c r="D342" s="1" t="s">
        <v>215</v>
      </c>
      <c r="E342" s="23"/>
      <c r="F342" s="23"/>
      <c r="G342" s="28">
        <f>G343+G344</f>
        <v>15385.599999999999</v>
      </c>
      <c r="H342" s="28"/>
    </row>
    <row r="343" spans="1:8" ht="24" customHeight="1">
      <c r="A343" s="7" t="s">
        <v>270</v>
      </c>
      <c r="B343" s="23" t="s">
        <v>111</v>
      </c>
      <c r="C343" s="23" t="s">
        <v>109</v>
      </c>
      <c r="D343" s="1" t="s">
        <v>215</v>
      </c>
      <c r="E343" s="24" t="s">
        <v>260</v>
      </c>
      <c r="F343" s="23"/>
      <c r="G343" s="28">
        <f>'Прилож №4'!H374+'Прилож №4'!H197</f>
        <v>3385.5999999999995</v>
      </c>
      <c r="H343" s="28"/>
    </row>
    <row r="344" spans="1:8" ht="28.5">
      <c r="A344" s="19" t="s">
        <v>248</v>
      </c>
      <c r="B344" s="23" t="s">
        <v>111</v>
      </c>
      <c r="C344" s="23" t="s">
        <v>109</v>
      </c>
      <c r="D344" s="1" t="s">
        <v>215</v>
      </c>
      <c r="E344" s="10" t="s">
        <v>247</v>
      </c>
      <c r="F344" s="23"/>
      <c r="G344" s="28">
        <f>'Прилож №4'!H375</f>
        <v>12000</v>
      </c>
      <c r="H344" s="28"/>
    </row>
    <row r="345" spans="1:8" ht="15">
      <c r="A345" s="3" t="s">
        <v>192</v>
      </c>
      <c r="B345" s="4" t="s">
        <v>112</v>
      </c>
      <c r="C345" s="4"/>
      <c r="D345" s="4"/>
      <c r="E345" s="4"/>
      <c r="F345" s="1"/>
      <c r="G345" s="5">
        <f>G346+G373</f>
        <v>127847.9</v>
      </c>
      <c r="H345" s="5"/>
    </row>
    <row r="346" spans="1:8" ht="15">
      <c r="A346" s="3" t="s">
        <v>22</v>
      </c>
      <c r="B346" s="4" t="s">
        <v>112</v>
      </c>
      <c r="C346" s="4" t="s">
        <v>103</v>
      </c>
      <c r="D346" s="4"/>
      <c r="E346" s="4"/>
      <c r="F346" s="4" t="s">
        <v>8</v>
      </c>
      <c r="G346" s="5">
        <f>G357+G365+G370+G347</f>
        <v>101400.5</v>
      </c>
      <c r="H346" s="5"/>
    </row>
    <row r="347" spans="1:8" ht="28.5">
      <c r="A347" s="7" t="s">
        <v>72</v>
      </c>
      <c r="B347" s="1" t="s">
        <v>112</v>
      </c>
      <c r="C347" s="1" t="s">
        <v>103</v>
      </c>
      <c r="D347" s="1" t="s">
        <v>23</v>
      </c>
      <c r="E347" s="1"/>
      <c r="F347" s="1"/>
      <c r="G347" s="8">
        <f>G354+G351+G348</f>
        <v>65205.200000000004</v>
      </c>
      <c r="H347" s="8"/>
    </row>
    <row r="348" spans="1:8" ht="23.25" customHeight="1">
      <c r="A348" s="7" t="s">
        <v>117</v>
      </c>
      <c r="B348" s="1" t="s">
        <v>112</v>
      </c>
      <c r="C348" s="1" t="s">
        <v>103</v>
      </c>
      <c r="D348" s="1" t="s">
        <v>503</v>
      </c>
      <c r="E348" s="10" t="s">
        <v>246</v>
      </c>
      <c r="F348" s="10" t="s">
        <v>246</v>
      </c>
      <c r="G348" s="8">
        <f>G349</f>
        <v>25000</v>
      </c>
      <c r="H348" s="8"/>
    </row>
    <row r="349" spans="1:8" ht="33.75" customHeight="1">
      <c r="A349" s="7" t="s">
        <v>498</v>
      </c>
      <c r="B349" s="1" t="s">
        <v>112</v>
      </c>
      <c r="C349" s="1" t="s">
        <v>103</v>
      </c>
      <c r="D349" s="1" t="s">
        <v>503</v>
      </c>
      <c r="E349" s="10" t="s">
        <v>497</v>
      </c>
      <c r="F349" s="10" t="s">
        <v>497</v>
      </c>
      <c r="G349" s="8">
        <f>G350</f>
        <v>25000</v>
      </c>
      <c r="H349" s="8"/>
    </row>
    <row r="350" spans="1:8" ht="47.25" customHeight="1">
      <c r="A350" s="6" t="s">
        <v>505</v>
      </c>
      <c r="B350" s="1" t="s">
        <v>112</v>
      </c>
      <c r="C350" s="1" t="s">
        <v>103</v>
      </c>
      <c r="D350" s="1" t="s">
        <v>503</v>
      </c>
      <c r="E350" s="10" t="s">
        <v>504</v>
      </c>
      <c r="F350" s="10" t="s">
        <v>504</v>
      </c>
      <c r="G350" s="8">
        <f>'Прилож №4'!H580</f>
        <v>25000</v>
      </c>
      <c r="H350" s="8"/>
    </row>
    <row r="351" spans="1:8" ht="14.25">
      <c r="A351" s="75" t="s">
        <v>200</v>
      </c>
      <c r="B351" s="1" t="s">
        <v>112</v>
      </c>
      <c r="C351" s="1" t="s">
        <v>103</v>
      </c>
      <c r="D351" s="1" t="s">
        <v>480</v>
      </c>
      <c r="E351" s="1"/>
      <c r="F351" s="1"/>
      <c r="G351" s="8">
        <f>G352+G353</f>
        <v>1960.1</v>
      </c>
      <c r="H351" s="8"/>
    </row>
    <row r="352" spans="1:8" ht="42.75">
      <c r="A352" s="22" t="s">
        <v>417</v>
      </c>
      <c r="B352" s="1" t="s">
        <v>112</v>
      </c>
      <c r="C352" s="1" t="s">
        <v>103</v>
      </c>
      <c r="D352" s="1" t="s">
        <v>480</v>
      </c>
      <c r="E352" s="1" t="s">
        <v>242</v>
      </c>
      <c r="F352" s="1"/>
      <c r="G352" s="8">
        <f>'Прилож №4'!H409</f>
        <v>1008.1</v>
      </c>
      <c r="H352" s="8"/>
    </row>
    <row r="353" spans="1:8" ht="42.75">
      <c r="A353" s="22" t="s">
        <v>481</v>
      </c>
      <c r="B353" s="1" t="s">
        <v>112</v>
      </c>
      <c r="C353" s="1" t="s">
        <v>103</v>
      </c>
      <c r="D353" s="1" t="s">
        <v>480</v>
      </c>
      <c r="E353" s="1" t="s">
        <v>272</v>
      </c>
      <c r="F353" s="1"/>
      <c r="G353" s="8">
        <f>'Прилож №4'!H410</f>
        <v>952</v>
      </c>
      <c r="H353" s="8"/>
    </row>
    <row r="354" spans="1:8" ht="15">
      <c r="A354" s="9" t="s">
        <v>16</v>
      </c>
      <c r="B354" s="1" t="s">
        <v>112</v>
      </c>
      <c r="C354" s="1" t="s">
        <v>103</v>
      </c>
      <c r="D354" s="1" t="s">
        <v>123</v>
      </c>
      <c r="E354" s="1"/>
      <c r="F354" s="10"/>
      <c r="G354" s="8">
        <f>G355+G356</f>
        <v>38245.100000000006</v>
      </c>
      <c r="H354" s="5"/>
    </row>
    <row r="355" spans="1:8" ht="47.25" customHeight="1">
      <c r="A355" s="7" t="s">
        <v>268</v>
      </c>
      <c r="B355" s="1" t="s">
        <v>112</v>
      </c>
      <c r="C355" s="1" t="s">
        <v>103</v>
      </c>
      <c r="D355" s="1" t="s">
        <v>123</v>
      </c>
      <c r="E355" s="1" t="s">
        <v>242</v>
      </c>
      <c r="F355" s="10" t="s">
        <v>242</v>
      </c>
      <c r="G355" s="8">
        <f>'Прилож №4'!H412</f>
        <v>16932.100000000002</v>
      </c>
      <c r="H355" s="8"/>
    </row>
    <row r="356" spans="1:8" ht="42.75">
      <c r="A356" s="19" t="s">
        <v>273</v>
      </c>
      <c r="B356" s="1" t="s">
        <v>112</v>
      </c>
      <c r="C356" s="1" t="s">
        <v>103</v>
      </c>
      <c r="D356" s="1" t="s">
        <v>123</v>
      </c>
      <c r="E356" s="1" t="s">
        <v>272</v>
      </c>
      <c r="F356" s="10" t="s">
        <v>272</v>
      </c>
      <c r="G356" s="8">
        <f>'Прилож №4'!H413</f>
        <v>21313</v>
      </c>
      <c r="H356" s="8"/>
    </row>
    <row r="357" spans="1:8" ht="15">
      <c r="A357" s="3" t="s">
        <v>9</v>
      </c>
      <c r="B357" s="4" t="s">
        <v>112</v>
      </c>
      <c r="C357" s="4" t="s">
        <v>103</v>
      </c>
      <c r="D357" s="4" t="s">
        <v>24</v>
      </c>
      <c r="E357" s="4"/>
      <c r="F357" s="4"/>
      <c r="G357" s="5">
        <f>G363+G361+G358</f>
        <v>13993.7</v>
      </c>
      <c r="H357" s="5"/>
    </row>
    <row r="358" spans="1:8" ht="15">
      <c r="A358" s="7" t="s">
        <v>117</v>
      </c>
      <c r="B358" s="1" t="s">
        <v>112</v>
      </c>
      <c r="C358" s="1" t="s">
        <v>103</v>
      </c>
      <c r="D358" s="1" t="s">
        <v>506</v>
      </c>
      <c r="E358" s="1"/>
      <c r="F358" s="10" t="s">
        <v>246</v>
      </c>
      <c r="G358" s="8">
        <f>G359</f>
        <v>10000</v>
      </c>
      <c r="H358" s="5"/>
    </row>
    <row r="359" spans="1:8" ht="29.25">
      <c r="A359" s="7" t="s">
        <v>498</v>
      </c>
      <c r="B359" s="1" t="s">
        <v>112</v>
      </c>
      <c r="C359" s="1" t="s">
        <v>103</v>
      </c>
      <c r="D359" s="1" t="s">
        <v>506</v>
      </c>
      <c r="E359" s="10" t="s">
        <v>246</v>
      </c>
      <c r="F359" s="10" t="s">
        <v>497</v>
      </c>
      <c r="G359" s="8">
        <f>G360</f>
        <v>10000</v>
      </c>
      <c r="H359" s="5"/>
    </row>
    <row r="360" spans="1:8" ht="58.5">
      <c r="A360" s="6" t="s">
        <v>507</v>
      </c>
      <c r="B360" s="1" t="s">
        <v>112</v>
      </c>
      <c r="C360" s="1" t="s">
        <v>103</v>
      </c>
      <c r="D360" s="1" t="s">
        <v>506</v>
      </c>
      <c r="E360" s="10" t="s">
        <v>497</v>
      </c>
      <c r="F360" s="10" t="s">
        <v>504</v>
      </c>
      <c r="G360" s="8">
        <f>'Прилож №4'!H584</f>
        <v>10000</v>
      </c>
      <c r="H360" s="5"/>
    </row>
    <row r="361" spans="1:8" ht="15">
      <c r="A361" s="75" t="s">
        <v>200</v>
      </c>
      <c r="B361" s="1" t="s">
        <v>112</v>
      </c>
      <c r="C361" s="1" t="s">
        <v>103</v>
      </c>
      <c r="D361" s="1" t="s">
        <v>482</v>
      </c>
      <c r="E361" s="10" t="s">
        <v>504</v>
      </c>
      <c r="F361" s="10"/>
      <c r="G361" s="8">
        <f>G362</f>
        <v>4</v>
      </c>
      <c r="H361" s="5"/>
    </row>
    <row r="362" spans="1:8" ht="43.5">
      <c r="A362" s="22" t="s">
        <v>417</v>
      </c>
      <c r="B362" s="1" t="s">
        <v>112</v>
      </c>
      <c r="C362" s="1" t="s">
        <v>103</v>
      </c>
      <c r="D362" s="1" t="s">
        <v>482</v>
      </c>
      <c r="E362" s="1" t="s">
        <v>242</v>
      </c>
      <c r="F362" s="10" t="s">
        <v>242</v>
      </c>
      <c r="G362" s="8">
        <f>'Прилож №4'!H416</f>
        <v>4</v>
      </c>
      <c r="H362" s="5"/>
    </row>
    <row r="363" spans="1:8" ht="21" customHeight="1">
      <c r="A363" s="9" t="s">
        <v>16</v>
      </c>
      <c r="B363" s="1" t="s">
        <v>112</v>
      </c>
      <c r="C363" s="1" t="s">
        <v>103</v>
      </c>
      <c r="D363" s="1" t="s">
        <v>124</v>
      </c>
      <c r="E363" s="4"/>
      <c r="F363" s="1"/>
      <c r="G363" s="8">
        <f>G364</f>
        <v>3989.7</v>
      </c>
      <c r="H363" s="8"/>
    </row>
    <row r="364" spans="1:8" ht="42.75">
      <c r="A364" s="7" t="s">
        <v>268</v>
      </c>
      <c r="B364" s="1" t="s">
        <v>112</v>
      </c>
      <c r="C364" s="1" t="s">
        <v>103</v>
      </c>
      <c r="D364" s="1" t="s">
        <v>124</v>
      </c>
      <c r="E364" s="1" t="s">
        <v>242</v>
      </c>
      <c r="F364" s="1"/>
      <c r="G364" s="8">
        <f>'Прилож №4'!H418</f>
        <v>3989.7</v>
      </c>
      <c r="H364" s="8"/>
    </row>
    <row r="365" spans="1:8" ht="15">
      <c r="A365" s="3" t="s">
        <v>10</v>
      </c>
      <c r="B365" s="4" t="s">
        <v>112</v>
      </c>
      <c r="C365" s="4" t="s">
        <v>103</v>
      </c>
      <c r="D365" s="4" t="s">
        <v>25</v>
      </c>
      <c r="E365" s="4"/>
      <c r="F365" s="4"/>
      <c r="G365" s="5">
        <f>G368+G366</f>
        <v>12887.8</v>
      </c>
      <c r="H365" s="5"/>
    </row>
    <row r="366" spans="1:8" ht="15">
      <c r="A366" s="75" t="s">
        <v>200</v>
      </c>
      <c r="B366" s="30" t="s">
        <v>112</v>
      </c>
      <c r="C366" s="30" t="s">
        <v>103</v>
      </c>
      <c r="D366" s="30" t="s">
        <v>483</v>
      </c>
      <c r="E366" s="29"/>
      <c r="F366" s="34"/>
      <c r="G366" s="8">
        <f>G367</f>
        <v>11</v>
      </c>
      <c r="H366" s="5"/>
    </row>
    <row r="367" spans="1:8" ht="43.5">
      <c r="A367" s="22" t="s">
        <v>417</v>
      </c>
      <c r="B367" s="30" t="s">
        <v>112</v>
      </c>
      <c r="C367" s="30" t="s">
        <v>103</v>
      </c>
      <c r="D367" s="30" t="s">
        <v>483</v>
      </c>
      <c r="E367" s="30" t="s">
        <v>242</v>
      </c>
      <c r="F367" s="34" t="s">
        <v>242</v>
      </c>
      <c r="G367" s="8">
        <f>'Прилож №4'!H421</f>
        <v>11</v>
      </c>
      <c r="H367" s="5"/>
    </row>
    <row r="368" spans="1:8" ht="15">
      <c r="A368" s="9" t="s">
        <v>16</v>
      </c>
      <c r="B368" s="29" t="s">
        <v>112</v>
      </c>
      <c r="C368" s="29" t="s">
        <v>103</v>
      </c>
      <c r="D368" s="30" t="s">
        <v>125</v>
      </c>
      <c r="E368" s="29"/>
      <c r="F368" s="31"/>
      <c r="G368" s="32">
        <f>G369</f>
        <v>12876.8</v>
      </c>
      <c r="H368" s="33"/>
    </row>
    <row r="369" spans="1:8" ht="43.5">
      <c r="A369" s="7" t="s">
        <v>268</v>
      </c>
      <c r="B369" s="29" t="s">
        <v>112</v>
      </c>
      <c r="C369" s="29" t="s">
        <v>103</v>
      </c>
      <c r="D369" s="30" t="s">
        <v>125</v>
      </c>
      <c r="E369" s="30" t="s">
        <v>242</v>
      </c>
      <c r="F369" s="34" t="s">
        <v>237</v>
      </c>
      <c r="G369" s="32">
        <f>'Прилож №4'!H423</f>
        <v>12876.8</v>
      </c>
      <c r="H369" s="33"/>
    </row>
    <row r="370" spans="1:8" ht="30">
      <c r="A370" s="6" t="s">
        <v>69</v>
      </c>
      <c r="B370" s="4" t="s">
        <v>112</v>
      </c>
      <c r="C370" s="4" t="s">
        <v>103</v>
      </c>
      <c r="D370" s="4" t="s">
        <v>26</v>
      </c>
      <c r="E370" s="4"/>
      <c r="F370" s="4"/>
      <c r="G370" s="5">
        <f>G371</f>
        <v>9313.8</v>
      </c>
      <c r="H370" s="5"/>
    </row>
    <row r="371" spans="1:8" ht="18" customHeight="1">
      <c r="A371" s="9" t="s">
        <v>16</v>
      </c>
      <c r="B371" s="1" t="s">
        <v>112</v>
      </c>
      <c r="C371" s="1" t="s">
        <v>103</v>
      </c>
      <c r="D371" s="1" t="s">
        <v>126</v>
      </c>
      <c r="E371" s="1"/>
      <c r="F371" s="4"/>
      <c r="G371" s="8">
        <f>G372</f>
        <v>9313.8</v>
      </c>
      <c r="H371" s="8"/>
    </row>
    <row r="372" spans="1:8" ht="43.5">
      <c r="A372" s="19" t="s">
        <v>273</v>
      </c>
      <c r="B372" s="1" t="s">
        <v>112</v>
      </c>
      <c r="C372" s="1" t="s">
        <v>103</v>
      </c>
      <c r="D372" s="1" t="s">
        <v>126</v>
      </c>
      <c r="E372" s="1" t="s">
        <v>272</v>
      </c>
      <c r="F372" s="4"/>
      <c r="G372" s="8">
        <f>'Прилож №4'!H426</f>
        <v>9313.8</v>
      </c>
      <c r="H372" s="8"/>
    </row>
    <row r="373" spans="1:8" ht="15">
      <c r="A373" s="3" t="s">
        <v>194</v>
      </c>
      <c r="B373" s="4" t="s">
        <v>112</v>
      </c>
      <c r="C373" s="4" t="s">
        <v>105</v>
      </c>
      <c r="D373" s="4"/>
      <c r="E373" s="4"/>
      <c r="F373" s="17" t="s">
        <v>34</v>
      </c>
      <c r="G373" s="8">
        <f>G374+G382+G388</f>
        <v>26447.4</v>
      </c>
      <c r="H373" s="8"/>
    </row>
    <row r="374" spans="1:8" ht="43.5">
      <c r="A374" s="7" t="s">
        <v>141</v>
      </c>
      <c r="B374" s="1" t="s">
        <v>112</v>
      </c>
      <c r="C374" s="1" t="s">
        <v>105</v>
      </c>
      <c r="D374" s="1" t="s">
        <v>138</v>
      </c>
      <c r="E374" s="4"/>
      <c r="F374" s="17"/>
      <c r="G374" s="8">
        <f>G375</f>
        <v>7862.8</v>
      </c>
      <c r="H374" s="8"/>
    </row>
    <row r="375" spans="1:8" ht="15">
      <c r="A375" s="7" t="s">
        <v>35</v>
      </c>
      <c r="B375" s="1" t="s">
        <v>112</v>
      </c>
      <c r="C375" s="1" t="s">
        <v>105</v>
      </c>
      <c r="D375" s="1" t="s">
        <v>140</v>
      </c>
      <c r="E375" s="4"/>
      <c r="F375" s="17"/>
      <c r="G375" s="8">
        <f>G376+G379</f>
        <v>7862.8</v>
      </c>
      <c r="H375" s="8"/>
    </row>
    <row r="376" spans="1:8" ht="15">
      <c r="A376" s="7" t="s">
        <v>355</v>
      </c>
      <c r="B376" s="1" t="s">
        <v>112</v>
      </c>
      <c r="C376" s="1" t="s">
        <v>105</v>
      </c>
      <c r="D376" s="1" t="s">
        <v>140</v>
      </c>
      <c r="E376" s="1" t="s">
        <v>227</v>
      </c>
      <c r="F376" s="17"/>
      <c r="G376" s="8">
        <f>G377+G378</f>
        <v>7656</v>
      </c>
      <c r="H376" s="8"/>
    </row>
    <row r="377" spans="1:8" ht="15">
      <c r="A377" s="9" t="s">
        <v>254</v>
      </c>
      <c r="B377" s="1" t="s">
        <v>112</v>
      </c>
      <c r="C377" s="1" t="s">
        <v>105</v>
      </c>
      <c r="D377" s="1" t="s">
        <v>140</v>
      </c>
      <c r="E377" s="1" t="s">
        <v>253</v>
      </c>
      <c r="F377" s="17"/>
      <c r="G377" s="8">
        <f>'Прилож №4'!H431</f>
        <v>7606.2</v>
      </c>
      <c r="H377" s="8"/>
    </row>
    <row r="378" spans="1:8" ht="15">
      <c r="A378" s="9" t="s">
        <v>256</v>
      </c>
      <c r="B378" s="1" t="s">
        <v>112</v>
      </c>
      <c r="C378" s="1" t="s">
        <v>105</v>
      </c>
      <c r="D378" s="1" t="s">
        <v>140</v>
      </c>
      <c r="E378" s="1" t="s">
        <v>255</v>
      </c>
      <c r="F378" s="17"/>
      <c r="G378" s="8">
        <f>'Прилож №4'!H432</f>
        <v>49.8</v>
      </c>
      <c r="H378" s="8"/>
    </row>
    <row r="379" spans="1:8" ht="15">
      <c r="A379" s="26" t="s">
        <v>415</v>
      </c>
      <c r="B379" s="1" t="s">
        <v>112</v>
      </c>
      <c r="C379" s="1" t="s">
        <v>105</v>
      </c>
      <c r="D379" s="1" t="s">
        <v>140</v>
      </c>
      <c r="E379" s="1" t="s">
        <v>356</v>
      </c>
      <c r="F379" s="17"/>
      <c r="G379" s="8">
        <f>G380+G381</f>
        <v>206.8</v>
      </c>
      <c r="H379" s="8"/>
    </row>
    <row r="380" spans="1:8" ht="28.5">
      <c r="A380" s="7" t="s">
        <v>277</v>
      </c>
      <c r="B380" s="1" t="s">
        <v>112</v>
      </c>
      <c r="C380" s="1" t="s">
        <v>105</v>
      </c>
      <c r="D380" s="1" t="s">
        <v>140</v>
      </c>
      <c r="E380" s="1" t="s">
        <v>276</v>
      </c>
      <c r="F380" s="10" t="s">
        <v>139</v>
      </c>
      <c r="G380" s="8">
        <f>'Прилож №4'!H434</f>
        <v>50</v>
      </c>
      <c r="H380" s="8"/>
    </row>
    <row r="381" spans="1:8" ht="22.5" customHeight="1">
      <c r="A381" s="7" t="s">
        <v>270</v>
      </c>
      <c r="B381" s="1" t="s">
        <v>112</v>
      </c>
      <c r="C381" s="1" t="s">
        <v>105</v>
      </c>
      <c r="D381" s="1" t="s">
        <v>140</v>
      </c>
      <c r="E381" s="1" t="s">
        <v>260</v>
      </c>
      <c r="F381" s="10"/>
      <c r="G381" s="8">
        <f>'Прилож №4'!H435</f>
        <v>156.8</v>
      </c>
      <c r="H381" s="8"/>
    </row>
    <row r="382" spans="1:8" ht="57">
      <c r="A382" s="7" t="s">
        <v>68</v>
      </c>
      <c r="B382" s="1" t="s">
        <v>112</v>
      </c>
      <c r="C382" s="1" t="s">
        <v>105</v>
      </c>
      <c r="D382" s="1" t="s">
        <v>27</v>
      </c>
      <c r="E382" s="1"/>
      <c r="F382" s="10"/>
      <c r="G382" s="8">
        <f>G385+G383</f>
        <v>6942</v>
      </c>
      <c r="H382" s="8"/>
    </row>
    <row r="383" spans="1:8" ht="42.75">
      <c r="A383" s="22" t="s">
        <v>417</v>
      </c>
      <c r="B383" s="1" t="s">
        <v>112</v>
      </c>
      <c r="C383" s="1" t="s">
        <v>105</v>
      </c>
      <c r="D383" s="1" t="s">
        <v>484</v>
      </c>
      <c r="E383" s="1"/>
      <c r="F383" s="10"/>
      <c r="G383" s="8">
        <f>G384</f>
        <v>73.5</v>
      </c>
      <c r="H383" s="8"/>
    </row>
    <row r="384" spans="1:8" ht="14.25">
      <c r="A384" s="9" t="s">
        <v>16</v>
      </c>
      <c r="B384" s="1" t="s">
        <v>112</v>
      </c>
      <c r="C384" s="1" t="s">
        <v>105</v>
      </c>
      <c r="D384" s="1" t="s">
        <v>484</v>
      </c>
      <c r="E384" s="1" t="s">
        <v>242</v>
      </c>
      <c r="F384" s="10" t="s">
        <v>242</v>
      </c>
      <c r="G384" s="8">
        <f>'Прилож №4'!H439</f>
        <v>73.5</v>
      </c>
      <c r="H384" s="8"/>
    </row>
    <row r="385" spans="1:8" ht="18" customHeight="1">
      <c r="A385" s="9" t="s">
        <v>16</v>
      </c>
      <c r="B385" s="1" t="s">
        <v>112</v>
      </c>
      <c r="C385" s="1" t="s">
        <v>105</v>
      </c>
      <c r="D385" s="1" t="s">
        <v>121</v>
      </c>
      <c r="E385" s="1"/>
      <c r="F385" s="10"/>
      <c r="G385" s="8">
        <f>G386+G387</f>
        <v>6868.5</v>
      </c>
      <c r="H385" s="8"/>
    </row>
    <row r="386" spans="1:8" ht="42.75">
      <c r="A386" s="22" t="s">
        <v>275</v>
      </c>
      <c r="B386" s="1" t="s">
        <v>112</v>
      </c>
      <c r="C386" s="1" t="s">
        <v>105</v>
      </c>
      <c r="D386" s="1" t="s">
        <v>121</v>
      </c>
      <c r="E386" s="1" t="s">
        <v>242</v>
      </c>
      <c r="F386" s="10"/>
      <c r="G386" s="8">
        <f>'Прилож №4'!H441</f>
        <v>6748.5</v>
      </c>
      <c r="H386" s="8"/>
    </row>
    <row r="387" spans="1:8" ht="14.25">
      <c r="A387" s="19" t="s">
        <v>238</v>
      </c>
      <c r="B387" s="1"/>
      <c r="C387" s="1"/>
      <c r="D387" s="1"/>
      <c r="E387" s="1" t="s">
        <v>237</v>
      </c>
      <c r="F387" s="10"/>
      <c r="G387" s="8">
        <f>'Прилож №4'!H442</f>
        <v>120</v>
      </c>
      <c r="H387" s="8"/>
    </row>
    <row r="388" spans="1:11" ht="14.25">
      <c r="A388" s="9" t="s">
        <v>77</v>
      </c>
      <c r="B388" s="1" t="s">
        <v>112</v>
      </c>
      <c r="C388" s="1" t="s">
        <v>105</v>
      </c>
      <c r="D388" s="1" t="s">
        <v>78</v>
      </c>
      <c r="E388" s="1"/>
      <c r="F388" s="10"/>
      <c r="G388" s="8">
        <f>G389+G392</f>
        <v>11642.6</v>
      </c>
      <c r="H388" s="8"/>
      <c r="K388" s="45"/>
    </row>
    <row r="389" spans="1:8" ht="42.75">
      <c r="A389" s="7" t="s">
        <v>197</v>
      </c>
      <c r="B389" s="1" t="s">
        <v>112</v>
      </c>
      <c r="C389" s="1" t="s">
        <v>105</v>
      </c>
      <c r="D389" s="1" t="s">
        <v>122</v>
      </c>
      <c r="E389" s="1"/>
      <c r="F389" s="10"/>
      <c r="G389" s="8">
        <f>G390+G391</f>
        <v>1969.5</v>
      </c>
      <c r="H389" s="8"/>
    </row>
    <row r="390" spans="1:8" ht="14.25">
      <c r="A390" s="9" t="s">
        <v>256</v>
      </c>
      <c r="B390" s="1" t="s">
        <v>112</v>
      </c>
      <c r="C390" s="1" t="s">
        <v>105</v>
      </c>
      <c r="D390" s="1" t="s">
        <v>122</v>
      </c>
      <c r="E390" s="1" t="s">
        <v>255</v>
      </c>
      <c r="F390" s="10"/>
      <c r="G390" s="8">
        <f>'Прилож №4'!H445</f>
        <v>1562</v>
      </c>
      <c r="H390" s="8"/>
    </row>
    <row r="391" spans="1:8" ht="24.75" customHeight="1">
      <c r="A391" s="7" t="s">
        <v>270</v>
      </c>
      <c r="B391" s="1" t="s">
        <v>112</v>
      </c>
      <c r="C391" s="1" t="s">
        <v>105</v>
      </c>
      <c r="D391" s="1" t="s">
        <v>122</v>
      </c>
      <c r="E391" s="1" t="s">
        <v>260</v>
      </c>
      <c r="F391" s="10"/>
      <c r="G391" s="8">
        <f>'Прилож №4'!H446</f>
        <v>407.5</v>
      </c>
      <c r="H391" s="8"/>
    </row>
    <row r="392" spans="1:8" ht="28.5">
      <c r="A392" s="7" t="s">
        <v>186</v>
      </c>
      <c r="B392" s="1" t="s">
        <v>112</v>
      </c>
      <c r="C392" s="1" t="s">
        <v>105</v>
      </c>
      <c r="D392" s="1" t="s">
        <v>216</v>
      </c>
      <c r="E392" s="1"/>
      <c r="F392" s="10"/>
      <c r="G392" s="8">
        <f>G393+G395+G396+G394</f>
        <v>9673.1</v>
      </c>
      <c r="H392" s="8"/>
    </row>
    <row r="393" spans="1:8" ht="17.25" customHeight="1">
      <c r="A393" s="7" t="s">
        <v>270</v>
      </c>
      <c r="B393" s="1" t="s">
        <v>112</v>
      </c>
      <c r="C393" s="1" t="s">
        <v>105</v>
      </c>
      <c r="D393" s="1" t="s">
        <v>216</v>
      </c>
      <c r="E393" s="1" t="s">
        <v>260</v>
      </c>
      <c r="F393" s="10"/>
      <c r="G393" s="8">
        <f>'Прилож №4'!H448+'Прилож №4'!H201</f>
        <v>2844.3</v>
      </c>
      <c r="H393" s="8"/>
    </row>
    <row r="394" spans="1:8" ht="30.75" customHeight="1">
      <c r="A394" s="7" t="str">
        <f>'Прилож №4'!A449</f>
        <v>Пособия и компенсации гражданам и иные социальные выплаты, кроме публичных нормативных обязательств</v>
      </c>
      <c r="B394" s="1" t="s">
        <v>112</v>
      </c>
      <c r="C394" s="1" t="s">
        <v>105</v>
      </c>
      <c r="D394" s="1" t="s">
        <v>216</v>
      </c>
      <c r="E394" s="1" t="s">
        <v>247</v>
      </c>
      <c r="F394" s="10"/>
      <c r="G394" s="8">
        <f>'Прилож №4'!H449</f>
        <v>14</v>
      </c>
      <c r="H394" s="8"/>
    </row>
    <row r="395" spans="1:8" ht="14.25">
      <c r="A395" s="19" t="s">
        <v>238</v>
      </c>
      <c r="B395" s="1" t="s">
        <v>112</v>
      </c>
      <c r="C395" s="1" t="s">
        <v>105</v>
      </c>
      <c r="D395" s="1" t="s">
        <v>216</v>
      </c>
      <c r="E395" s="1" t="s">
        <v>237</v>
      </c>
      <c r="F395" s="10"/>
      <c r="G395" s="8">
        <f>'Прилож №4'!H450</f>
        <v>2409.2</v>
      </c>
      <c r="H395" s="8"/>
    </row>
    <row r="396" spans="1:8" ht="21.75" customHeight="1">
      <c r="A396" s="19" t="s">
        <v>267</v>
      </c>
      <c r="B396" s="1" t="s">
        <v>112</v>
      </c>
      <c r="C396" s="1" t="s">
        <v>105</v>
      </c>
      <c r="D396" s="1" t="s">
        <v>216</v>
      </c>
      <c r="E396" s="1" t="s">
        <v>266</v>
      </c>
      <c r="F396" s="10"/>
      <c r="G396" s="8">
        <f>'Прилож №4'!H451</f>
        <v>4405.6</v>
      </c>
      <c r="H396" s="8"/>
    </row>
    <row r="397" spans="1:8" ht="15">
      <c r="A397" s="3" t="s">
        <v>173</v>
      </c>
      <c r="B397" s="4" t="s">
        <v>109</v>
      </c>
      <c r="C397" s="4"/>
      <c r="D397" s="4"/>
      <c r="E397" s="4"/>
      <c r="F397" s="1"/>
      <c r="G397" s="5">
        <f>G398+G412+G423+G427</f>
        <v>154945</v>
      </c>
      <c r="H397" s="5">
        <f>H398+H412+H423+H427</f>
        <v>151865</v>
      </c>
    </row>
    <row r="398" spans="1:8" ht="15">
      <c r="A398" s="3" t="s">
        <v>127</v>
      </c>
      <c r="B398" s="4" t="s">
        <v>109</v>
      </c>
      <c r="C398" s="4" t="s">
        <v>103</v>
      </c>
      <c r="D398" s="4"/>
      <c r="E398" s="4"/>
      <c r="F398" s="4"/>
      <c r="G398" s="5">
        <f>G399+G404+G409</f>
        <v>51548.5</v>
      </c>
      <c r="H398" s="5">
        <f>H399+H404+H409</f>
        <v>51548.5</v>
      </c>
    </row>
    <row r="399" spans="1:8" ht="14.25">
      <c r="A399" s="9" t="s">
        <v>165</v>
      </c>
      <c r="B399" s="1" t="s">
        <v>109</v>
      </c>
      <c r="C399" s="1" t="s">
        <v>103</v>
      </c>
      <c r="D399" s="1" t="s">
        <v>28</v>
      </c>
      <c r="E399" s="1"/>
      <c r="F399" s="1"/>
      <c r="G399" s="8">
        <f>G400+G402</f>
        <v>49135.5</v>
      </c>
      <c r="H399" s="8">
        <f>H400+H402</f>
        <v>49135.5</v>
      </c>
    </row>
    <row r="400" spans="1:8" ht="42.75">
      <c r="A400" s="7" t="s">
        <v>438</v>
      </c>
      <c r="B400" s="1" t="s">
        <v>109</v>
      </c>
      <c r="C400" s="1" t="s">
        <v>103</v>
      </c>
      <c r="D400" s="1" t="s">
        <v>368</v>
      </c>
      <c r="E400" s="1"/>
      <c r="F400" s="10"/>
      <c r="G400" s="8">
        <f>G401</f>
        <v>47760.5</v>
      </c>
      <c r="H400" s="8">
        <f>H401</f>
        <v>47760.5</v>
      </c>
    </row>
    <row r="401" spans="1:8" ht="42.75">
      <c r="A401" s="7" t="s">
        <v>268</v>
      </c>
      <c r="B401" s="1" t="s">
        <v>109</v>
      </c>
      <c r="C401" s="1" t="s">
        <v>103</v>
      </c>
      <c r="D401" s="1" t="s">
        <v>368</v>
      </c>
      <c r="E401" s="1" t="s">
        <v>242</v>
      </c>
      <c r="F401" s="10" t="s">
        <v>230</v>
      </c>
      <c r="G401" s="8">
        <f>'Прилож №4'!H206</f>
        <v>47760.5</v>
      </c>
      <c r="H401" s="8">
        <f>'Прилож №4'!I206</f>
        <v>47760.5</v>
      </c>
    </row>
    <row r="402" spans="1:8" ht="42.75">
      <c r="A402" s="7" t="s">
        <v>446</v>
      </c>
      <c r="B402" s="1" t="s">
        <v>109</v>
      </c>
      <c r="C402" s="1" t="s">
        <v>103</v>
      </c>
      <c r="D402" s="1" t="s">
        <v>369</v>
      </c>
      <c r="E402" s="1"/>
      <c r="F402" s="10"/>
      <c r="G402" s="8">
        <f>G403</f>
        <v>1375</v>
      </c>
      <c r="H402" s="8">
        <f>H403</f>
        <v>1375</v>
      </c>
    </row>
    <row r="403" spans="1:8" ht="42.75">
      <c r="A403" s="7" t="s">
        <v>268</v>
      </c>
      <c r="B403" s="1" t="s">
        <v>109</v>
      </c>
      <c r="C403" s="1" t="s">
        <v>103</v>
      </c>
      <c r="D403" s="1" t="s">
        <v>369</v>
      </c>
      <c r="E403" s="1" t="s">
        <v>242</v>
      </c>
      <c r="F403" s="10" t="s">
        <v>242</v>
      </c>
      <c r="G403" s="8">
        <f>'Прилож №4'!H208</f>
        <v>1375</v>
      </c>
      <c r="H403" s="8">
        <f>'Прилож №4'!I208</f>
        <v>1375</v>
      </c>
    </row>
    <row r="404" spans="1:8" ht="15">
      <c r="A404" s="3" t="s">
        <v>148</v>
      </c>
      <c r="B404" s="4" t="s">
        <v>109</v>
      </c>
      <c r="C404" s="4" t="s">
        <v>103</v>
      </c>
      <c r="D404" s="4" t="s">
        <v>149</v>
      </c>
      <c r="E404" s="4"/>
      <c r="F404" s="4"/>
      <c r="G404" s="5">
        <f>G405+G407</f>
        <v>1540</v>
      </c>
      <c r="H404" s="5">
        <f>H405+H407</f>
        <v>1540</v>
      </c>
    </row>
    <row r="405" spans="1:8" ht="28.5">
      <c r="A405" s="7" t="s">
        <v>439</v>
      </c>
      <c r="B405" s="1" t="s">
        <v>109</v>
      </c>
      <c r="C405" s="1" t="s">
        <v>103</v>
      </c>
      <c r="D405" s="1" t="s">
        <v>370</v>
      </c>
      <c r="E405" s="1"/>
      <c r="F405" s="10"/>
      <c r="G405" s="8">
        <f>G406</f>
        <v>1458</v>
      </c>
      <c r="H405" s="8">
        <f>H406</f>
        <v>1458</v>
      </c>
    </row>
    <row r="406" spans="1:8" ht="42.75">
      <c r="A406" s="7" t="s">
        <v>268</v>
      </c>
      <c r="B406" s="1" t="s">
        <v>109</v>
      </c>
      <c r="C406" s="1" t="s">
        <v>103</v>
      </c>
      <c r="D406" s="1" t="s">
        <v>370</v>
      </c>
      <c r="E406" s="1" t="s">
        <v>242</v>
      </c>
      <c r="F406" s="10" t="s">
        <v>230</v>
      </c>
      <c r="G406" s="8">
        <f>'Прилож №4'!H211</f>
        <v>1458</v>
      </c>
      <c r="H406" s="8">
        <f>'Прилож №4'!I211</f>
        <v>1458</v>
      </c>
    </row>
    <row r="407" spans="1:8" ht="42.75">
      <c r="A407" s="7" t="s">
        <v>447</v>
      </c>
      <c r="B407" s="1" t="s">
        <v>109</v>
      </c>
      <c r="C407" s="1" t="s">
        <v>103</v>
      </c>
      <c r="D407" s="1" t="s">
        <v>371</v>
      </c>
      <c r="E407" s="1"/>
      <c r="F407" s="10"/>
      <c r="G407" s="8">
        <f>G408</f>
        <v>82</v>
      </c>
      <c r="H407" s="8">
        <f>H408</f>
        <v>82</v>
      </c>
    </row>
    <row r="408" spans="1:8" ht="42.75">
      <c r="A408" s="7" t="s">
        <v>268</v>
      </c>
      <c r="B408" s="1" t="s">
        <v>109</v>
      </c>
      <c r="C408" s="1" t="s">
        <v>103</v>
      </c>
      <c r="D408" s="1" t="s">
        <v>371</v>
      </c>
      <c r="E408" s="1" t="s">
        <v>242</v>
      </c>
      <c r="F408" s="10" t="s">
        <v>242</v>
      </c>
      <c r="G408" s="8">
        <f>'Прилож №4'!H213</f>
        <v>82</v>
      </c>
      <c r="H408" s="8">
        <f>'Прилож №4'!I213</f>
        <v>82</v>
      </c>
    </row>
    <row r="409" spans="1:8" ht="14.25">
      <c r="A409" s="26" t="s">
        <v>360</v>
      </c>
      <c r="B409" s="1" t="s">
        <v>109</v>
      </c>
      <c r="C409" s="1" t="s">
        <v>103</v>
      </c>
      <c r="D409" s="1" t="s">
        <v>358</v>
      </c>
      <c r="E409" s="1"/>
      <c r="F409" s="10"/>
      <c r="G409" s="8">
        <f>G410</f>
        <v>873</v>
      </c>
      <c r="H409" s="8">
        <f>H410</f>
        <v>873</v>
      </c>
    </row>
    <row r="410" spans="1:8" ht="57">
      <c r="A410" s="22" t="s">
        <v>373</v>
      </c>
      <c r="B410" s="1" t="s">
        <v>109</v>
      </c>
      <c r="C410" s="1" t="s">
        <v>103</v>
      </c>
      <c r="D410" s="1" t="s">
        <v>372</v>
      </c>
      <c r="E410" s="1"/>
      <c r="F410" s="10"/>
      <c r="G410" s="8">
        <f>G411</f>
        <v>873</v>
      </c>
      <c r="H410" s="8">
        <f>H411</f>
        <v>873</v>
      </c>
    </row>
    <row r="411" spans="1:8" ht="42.75">
      <c r="A411" s="7" t="s">
        <v>268</v>
      </c>
      <c r="B411" s="1" t="s">
        <v>109</v>
      </c>
      <c r="C411" s="1" t="s">
        <v>103</v>
      </c>
      <c r="D411" s="1" t="s">
        <v>372</v>
      </c>
      <c r="E411" s="1" t="s">
        <v>242</v>
      </c>
      <c r="F411" s="10" t="s">
        <v>242</v>
      </c>
      <c r="G411" s="8">
        <f>'Прилож №4'!H217</f>
        <v>873</v>
      </c>
      <c r="H411" s="8">
        <f>'Прилож №4'!I217</f>
        <v>873</v>
      </c>
    </row>
    <row r="412" spans="1:8" s="47" customFormat="1" ht="15">
      <c r="A412" s="3" t="s">
        <v>150</v>
      </c>
      <c r="B412" s="4" t="s">
        <v>109</v>
      </c>
      <c r="C412" s="4" t="s">
        <v>104</v>
      </c>
      <c r="D412" s="4"/>
      <c r="E412" s="4"/>
      <c r="F412" s="17"/>
      <c r="G412" s="5">
        <f>G413+G420</f>
        <v>97529.5</v>
      </c>
      <c r="H412" s="5">
        <f>H413+H420</f>
        <v>96449.5</v>
      </c>
    </row>
    <row r="413" spans="1:8" s="47" customFormat="1" ht="15">
      <c r="A413" s="9" t="s">
        <v>151</v>
      </c>
      <c r="B413" s="1" t="s">
        <v>109</v>
      </c>
      <c r="C413" s="1" t="s">
        <v>104</v>
      </c>
      <c r="D413" s="1" t="s">
        <v>152</v>
      </c>
      <c r="E413" s="1"/>
      <c r="F413" s="10"/>
      <c r="G413" s="8">
        <f>G414+G416+G418</f>
        <v>86506.5</v>
      </c>
      <c r="H413" s="8">
        <f>H414+H416+H418</f>
        <v>85426.5</v>
      </c>
    </row>
    <row r="414" spans="1:8" s="47" customFormat="1" ht="43.5">
      <c r="A414" s="7" t="s">
        <v>440</v>
      </c>
      <c r="B414" s="1" t="s">
        <v>109</v>
      </c>
      <c r="C414" s="1" t="s">
        <v>104</v>
      </c>
      <c r="D414" s="1" t="s">
        <v>376</v>
      </c>
      <c r="E414" s="1"/>
      <c r="F414" s="10" t="s">
        <v>230</v>
      </c>
      <c r="G414" s="8">
        <f>G415</f>
        <v>83126.5</v>
      </c>
      <c r="H414" s="8">
        <f>H415</f>
        <v>83126.5</v>
      </c>
    </row>
    <row r="415" spans="1:8" s="47" customFormat="1" ht="43.5">
      <c r="A415" s="7" t="s">
        <v>268</v>
      </c>
      <c r="B415" s="1" t="s">
        <v>109</v>
      </c>
      <c r="C415" s="1" t="s">
        <v>104</v>
      </c>
      <c r="D415" s="1" t="s">
        <v>374</v>
      </c>
      <c r="E415" s="1" t="s">
        <v>242</v>
      </c>
      <c r="F415" s="10"/>
      <c r="G415" s="8">
        <f>'Прилож №4'!H220</f>
        <v>83126.5</v>
      </c>
      <c r="H415" s="8">
        <f>'Прилож №4'!I220</f>
        <v>83126.5</v>
      </c>
    </row>
    <row r="416" spans="1:8" s="47" customFormat="1" ht="49.5" customHeight="1">
      <c r="A416" s="7" t="s">
        <v>451</v>
      </c>
      <c r="B416" s="1" t="s">
        <v>109</v>
      </c>
      <c r="C416" s="1" t="s">
        <v>104</v>
      </c>
      <c r="D416" s="1" t="s">
        <v>375</v>
      </c>
      <c r="E416" s="1"/>
      <c r="F416" s="10"/>
      <c r="G416" s="8">
        <f>G417</f>
        <v>2300</v>
      </c>
      <c r="H416" s="8">
        <f>H417</f>
        <v>2300</v>
      </c>
    </row>
    <row r="417" spans="1:8" s="47" customFormat="1" ht="43.5">
      <c r="A417" s="7" t="s">
        <v>268</v>
      </c>
      <c r="B417" s="1" t="s">
        <v>109</v>
      </c>
      <c r="C417" s="1" t="s">
        <v>104</v>
      </c>
      <c r="D417" s="1" t="s">
        <v>375</v>
      </c>
      <c r="E417" s="1" t="s">
        <v>242</v>
      </c>
      <c r="F417" s="10" t="s">
        <v>242</v>
      </c>
      <c r="G417" s="8">
        <f>'Прилож №4'!H223</f>
        <v>2300</v>
      </c>
      <c r="H417" s="8">
        <f>'Прилож №4'!I223</f>
        <v>2300</v>
      </c>
    </row>
    <row r="418" spans="1:8" s="47" customFormat="1" ht="15">
      <c r="A418" s="9" t="s">
        <v>16</v>
      </c>
      <c r="B418" s="1" t="s">
        <v>109</v>
      </c>
      <c r="C418" s="1" t="s">
        <v>104</v>
      </c>
      <c r="D418" s="1" t="s">
        <v>284</v>
      </c>
      <c r="E418" s="1"/>
      <c r="F418" s="10"/>
      <c r="G418" s="8">
        <f>G419</f>
        <v>1080</v>
      </c>
      <c r="H418" s="8"/>
    </row>
    <row r="419" spans="1:8" s="47" customFormat="1" ht="15">
      <c r="A419" s="19" t="s">
        <v>238</v>
      </c>
      <c r="B419" s="1" t="s">
        <v>109</v>
      </c>
      <c r="C419" s="1" t="s">
        <v>104</v>
      </c>
      <c r="D419" s="1" t="s">
        <v>284</v>
      </c>
      <c r="E419" s="1" t="s">
        <v>237</v>
      </c>
      <c r="F419" s="10" t="s">
        <v>242</v>
      </c>
      <c r="G419" s="8">
        <f>'Прилож №4'!H225</f>
        <v>1080</v>
      </c>
      <c r="H419" s="8"/>
    </row>
    <row r="420" spans="1:8" s="47" customFormat="1" ht="15">
      <c r="A420" s="26" t="s">
        <v>360</v>
      </c>
      <c r="B420" s="1" t="s">
        <v>109</v>
      </c>
      <c r="C420" s="1" t="s">
        <v>104</v>
      </c>
      <c r="D420" s="1" t="s">
        <v>358</v>
      </c>
      <c r="E420" s="1"/>
      <c r="F420" s="10"/>
      <c r="G420" s="8">
        <f>G421</f>
        <v>11023</v>
      </c>
      <c r="H420" s="8">
        <f>H421</f>
        <v>11023</v>
      </c>
    </row>
    <row r="421" spans="1:8" s="47" customFormat="1" ht="57.75">
      <c r="A421" s="22" t="s">
        <v>373</v>
      </c>
      <c r="B421" s="1" t="s">
        <v>109</v>
      </c>
      <c r="C421" s="1" t="s">
        <v>104</v>
      </c>
      <c r="D421" s="1" t="s">
        <v>372</v>
      </c>
      <c r="E421" s="1"/>
      <c r="F421" s="10"/>
      <c r="G421" s="8">
        <f>G422</f>
        <v>11023</v>
      </c>
      <c r="H421" s="8">
        <f>H422</f>
        <v>11023</v>
      </c>
    </row>
    <row r="422" spans="1:8" s="47" customFormat="1" ht="43.5">
      <c r="A422" s="7" t="s">
        <v>268</v>
      </c>
      <c r="B422" s="1" t="s">
        <v>109</v>
      </c>
      <c r="C422" s="1" t="s">
        <v>104</v>
      </c>
      <c r="D422" s="1" t="s">
        <v>372</v>
      </c>
      <c r="E422" s="1" t="s">
        <v>242</v>
      </c>
      <c r="F422" s="10" t="s">
        <v>242</v>
      </c>
      <c r="G422" s="8">
        <f>'Прилож №4'!H229</f>
        <v>11023</v>
      </c>
      <c r="H422" s="8">
        <f>'Прилож №4'!I229</f>
        <v>11023</v>
      </c>
    </row>
    <row r="423" spans="1:8" s="47" customFormat="1" ht="15">
      <c r="A423" s="3" t="s">
        <v>153</v>
      </c>
      <c r="B423" s="4" t="s">
        <v>109</v>
      </c>
      <c r="C423" s="4" t="s">
        <v>108</v>
      </c>
      <c r="D423" s="4"/>
      <c r="E423" s="4"/>
      <c r="F423" s="4"/>
      <c r="G423" s="5">
        <f>G425</f>
        <v>210.9</v>
      </c>
      <c r="H423" s="5">
        <f>H425</f>
        <v>210.9</v>
      </c>
    </row>
    <row r="424" spans="1:8" s="47" customFormat="1" ht="15">
      <c r="A424" s="9" t="s">
        <v>165</v>
      </c>
      <c r="B424" s="1" t="s">
        <v>109</v>
      </c>
      <c r="C424" s="1" t="s">
        <v>108</v>
      </c>
      <c r="D424" s="1" t="s">
        <v>28</v>
      </c>
      <c r="E424" s="4"/>
      <c r="F424" s="4"/>
      <c r="G424" s="8">
        <f>G425</f>
        <v>210.9</v>
      </c>
      <c r="H424" s="8">
        <f>H425</f>
        <v>210.9</v>
      </c>
    </row>
    <row r="425" spans="1:8" s="47" customFormat="1" ht="43.5">
      <c r="A425" s="7" t="s">
        <v>441</v>
      </c>
      <c r="B425" s="1" t="s">
        <v>109</v>
      </c>
      <c r="C425" s="1" t="s">
        <v>108</v>
      </c>
      <c r="D425" s="1" t="s">
        <v>368</v>
      </c>
      <c r="E425" s="4"/>
      <c r="F425" s="4"/>
      <c r="G425" s="8">
        <f>G426</f>
        <v>210.9</v>
      </c>
      <c r="H425" s="8">
        <f>H426</f>
        <v>210.9</v>
      </c>
    </row>
    <row r="426" spans="1:8" s="47" customFormat="1" ht="43.5">
      <c r="A426" s="7" t="s">
        <v>268</v>
      </c>
      <c r="B426" s="1" t="s">
        <v>109</v>
      </c>
      <c r="C426" s="1" t="s">
        <v>108</v>
      </c>
      <c r="D426" s="1" t="s">
        <v>368</v>
      </c>
      <c r="E426" s="1" t="s">
        <v>242</v>
      </c>
      <c r="F426" s="1"/>
      <c r="G426" s="8">
        <f>'Прилож №4'!H233</f>
        <v>210.9</v>
      </c>
      <c r="H426" s="8">
        <f>'Прилож №4'!I233</f>
        <v>210.9</v>
      </c>
    </row>
    <row r="427" spans="1:8" s="47" customFormat="1" ht="15">
      <c r="A427" s="3" t="s">
        <v>154</v>
      </c>
      <c r="B427" s="4" t="s">
        <v>109</v>
      </c>
      <c r="C427" s="4" t="s">
        <v>105</v>
      </c>
      <c r="D427" s="4"/>
      <c r="E427" s="1"/>
      <c r="F427" s="10"/>
      <c r="G427" s="5">
        <f>G428</f>
        <v>5656.1</v>
      </c>
      <c r="H427" s="5">
        <f>H428</f>
        <v>3656.1</v>
      </c>
    </row>
    <row r="428" spans="1:8" s="47" customFormat="1" ht="15">
      <c r="A428" s="9" t="s">
        <v>155</v>
      </c>
      <c r="B428" s="1" t="s">
        <v>109</v>
      </c>
      <c r="C428" s="1" t="s">
        <v>105</v>
      </c>
      <c r="D428" s="1" t="s">
        <v>156</v>
      </c>
      <c r="E428" s="1"/>
      <c r="F428" s="10"/>
      <c r="G428" s="8">
        <f>G430+G432+G429</f>
        <v>5656.1</v>
      </c>
      <c r="H428" s="8">
        <f>H430+H432</f>
        <v>3656.1</v>
      </c>
    </row>
    <row r="429" spans="1:8" s="47" customFormat="1" ht="15">
      <c r="A429" s="9" t="s">
        <v>431</v>
      </c>
      <c r="B429" s="1" t="s">
        <v>109</v>
      </c>
      <c r="C429" s="1" t="s">
        <v>105</v>
      </c>
      <c r="D429" s="1" t="s">
        <v>156</v>
      </c>
      <c r="E429" s="1" t="s">
        <v>246</v>
      </c>
      <c r="F429" s="10" t="s">
        <v>246</v>
      </c>
      <c r="G429" s="8">
        <f>'Прилож №4'!H236</f>
        <v>2000</v>
      </c>
      <c r="H429" s="8"/>
    </row>
    <row r="430" spans="1:8" s="47" customFormat="1" ht="37.5" customHeight="1">
      <c r="A430" s="7" t="s">
        <v>442</v>
      </c>
      <c r="B430" s="1" t="s">
        <v>109</v>
      </c>
      <c r="C430" s="1" t="s">
        <v>105</v>
      </c>
      <c r="D430" s="1" t="s">
        <v>377</v>
      </c>
      <c r="E430" s="1"/>
      <c r="F430" s="10"/>
      <c r="G430" s="8">
        <f>G431</f>
        <v>3628</v>
      </c>
      <c r="H430" s="8">
        <f>H431</f>
        <v>3628</v>
      </c>
    </row>
    <row r="431" spans="1:8" s="47" customFormat="1" ht="43.5">
      <c r="A431" s="7" t="s">
        <v>268</v>
      </c>
      <c r="B431" s="1" t="s">
        <v>109</v>
      </c>
      <c r="C431" s="1" t="s">
        <v>105</v>
      </c>
      <c r="D431" s="1" t="s">
        <v>377</v>
      </c>
      <c r="E431" s="1" t="s">
        <v>242</v>
      </c>
      <c r="F431" s="10" t="s">
        <v>230</v>
      </c>
      <c r="G431" s="8">
        <f>'Прилож №4'!H238</f>
        <v>3628</v>
      </c>
      <c r="H431" s="8">
        <f>'Прилож №4'!I238</f>
        <v>3628</v>
      </c>
    </row>
    <row r="432" spans="1:8" s="47" customFormat="1" ht="43.5">
      <c r="A432" s="7" t="s">
        <v>453</v>
      </c>
      <c r="B432" s="1" t="s">
        <v>109</v>
      </c>
      <c r="C432" s="1" t="s">
        <v>105</v>
      </c>
      <c r="D432" s="1" t="s">
        <v>378</v>
      </c>
      <c r="E432" s="1"/>
      <c r="F432" s="10"/>
      <c r="G432" s="8">
        <f>G433</f>
        <v>28.1</v>
      </c>
      <c r="H432" s="8">
        <f>H433</f>
        <v>28.1</v>
      </c>
    </row>
    <row r="433" spans="1:8" s="47" customFormat="1" ht="43.5">
      <c r="A433" s="7" t="s">
        <v>268</v>
      </c>
      <c r="B433" s="1" t="s">
        <v>109</v>
      </c>
      <c r="C433" s="1" t="s">
        <v>105</v>
      </c>
      <c r="D433" s="1" t="s">
        <v>378</v>
      </c>
      <c r="E433" s="1" t="s">
        <v>242</v>
      </c>
      <c r="F433" s="10" t="s">
        <v>242</v>
      </c>
      <c r="G433" s="8">
        <f>'Прилож №4'!H240</f>
        <v>28.1</v>
      </c>
      <c r="H433" s="8">
        <f>'Прилож №4'!I240</f>
        <v>28.1</v>
      </c>
    </row>
    <row r="434" spans="1:8" ht="15">
      <c r="A434" s="3" t="s">
        <v>3</v>
      </c>
      <c r="B434" s="4" t="s">
        <v>110</v>
      </c>
      <c r="C434" s="4"/>
      <c r="D434" s="4"/>
      <c r="E434" s="4"/>
      <c r="F434" s="17" t="s">
        <v>139</v>
      </c>
      <c r="G434" s="5">
        <f>G435+G439+G472+G465</f>
        <v>115180.19999999998</v>
      </c>
      <c r="H434" s="5">
        <f>H435+H439+H472+H465</f>
        <v>79022.6</v>
      </c>
    </row>
    <row r="435" spans="1:8" ht="15">
      <c r="A435" s="3" t="s">
        <v>31</v>
      </c>
      <c r="B435" s="4" t="s">
        <v>110</v>
      </c>
      <c r="C435" s="4" t="s">
        <v>103</v>
      </c>
      <c r="D435" s="4"/>
      <c r="E435" s="4"/>
      <c r="F435" s="4"/>
      <c r="G435" s="5">
        <f>G436</f>
        <v>1634.5</v>
      </c>
      <c r="H435" s="5"/>
    </row>
    <row r="436" spans="1:8" ht="14.25">
      <c r="A436" s="9" t="s">
        <v>130</v>
      </c>
      <c r="B436" s="1" t="s">
        <v>110</v>
      </c>
      <c r="C436" s="1" t="s">
        <v>103</v>
      </c>
      <c r="D436" s="1" t="s">
        <v>131</v>
      </c>
      <c r="E436" s="1"/>
      <c r="F436" s="1"/>
      <c r="G436" s="8">
        <f>G437</f>
        <v>1634.5</v>
      </c>
      <c r="H436" s="8"/>
    </row>
    <row r="437" spans="1:8" ht="28.5">
      <c r="A437" s="7" t="s">
        <v>70</v>
      </c>
      <c r="B437" s="1" t="s">
        <v>110</v>
      </c>
      <c r="C437" s="1" t="s">
        <v>103</v>
      </c>
      <c r="D437" s="1" t="s">
        <v>132</v>
      </c>
      <c r="E437" s="1"/>
      <c r="F437" s="1"/>
      <c r="G437" s="8">
        <f>G438</f>
        <v>1634.5</v>
      </c>
      <c r="H437" s="8"/>
    </row>
    <row r="438" spans="1:8" ht="14.25">
      <c r="A438" s="7" t="s">
        <v>265</v>
      </c>
      <c r="B438" s="1" t="s">
        <v>110</v>
      </c>
      <c r="C438" s="1" t="s">
        <v>103</v>
      </c>
      <c r="D438" s="1" t="s">
        <v>132</v>
      </c>
      <c r="E438" s="1" t="s">
        <v>264</v>
      </c>
      <c r="F438" s="1"/>
      <c r="G438" s="8">
        <f>'Прилож №4'!H245</f>
        <v>1634.5</v>
      </c>
      <c r="H438" s="8"/>
    </row>
    <row r="439" spans="1:8" ht="15">
      <c r="A439" s="3" t="s">
        <v>60</v>
      </c>
      <c r="B439" s="4" t="s">
        <v>110</v>
      </c>
      <c r="C439" s="4" t="s">
        <v>108</v>
      </c>
      <c r="D439" s="1"/>
      <c r="E439" s="1"/>
      <c r="F439" s="1"/>
      <c r="G439" s="8">
        <f>G445+G440+G453+G457+G462</f>
        <v>80659.09999999999</v>
      </c>
      <c r="H439" s="8">
        <f>H445+H440+H453+H457+H462</f>
        <v>55032.6</v>
      </c>
    </row>
    <row r="440" spans="1:8" ht="14.25">
      <c r="A440" s="9" t="s">
        <v>405</v>
      </c>
      <c r="B440" s="1" t="s">
        <v>110</v>
      </c>
      <c r="C440" s="1" t="s">
        <v>108</v>
      </c>
      <c r="D440" s="1" t="s">
        <v>409</v>
      </c>
      <c r="E440" s="1"/>
      <c r="F440" s="1"/>
      <c r="G440" s="8">
        <f>G441</f>
        <v>17193.3</v>
      </c>
      <c r="H440" s="8"/>
    </row>
    <row r="441" spans="1:8" ht="14.25">
      <c r="A441" s="7" t="s">
        <v>406</v>
      </c>
      <c r="B441" s="1" t="s">
        <v>110</v>
      </c>
      <c r="C441" s="1" t="s">
        <v>108</v>
      </c>
      <c r="D441" s="1" t="s">
        <v>410</v>
      </c>
      <c r="E441" s="1"/>
      <c r="F441" s="1"/>
      <c r="G441" s="8">
        <f>G443+G442</f>
        <v>17193.3</v>
      </c>
      <c r="H441" s="8"/>
    </row>
    <row r="442" spans="1:8" ht="36.75" customHeight="1">
      <c r="A442" s="7" t="str">
        <f>'Прилож №4'!A589</f>
        <v>Обеспечение жильем граждан, уволенных с  военной службы (службы), и приравненных к ним лицам</v>
      </c>
      <c r="B442" s="1" t="s">
        <v>110</v>
      </c>
      <c r="C442" s="1" t="s">
        <v>108</v>
      </c>
      <c r="D442" s="1" t="s">
        <v>463</v>
      </c>
      <c r="E442" s="1"/>
      <c r="F442" s="1"/>
      <c r="G442" s="8">
        <f>'Прилож №4'!H589</f>
        <v>15903</v>
      </c>
      <c r="H442" s="8"/>
    </row>
    <row r="443" spans="1:8" ht="14.25">
      <c r="A443" s="9" t="s">
        <v>407</v>
      </c>
      <c r="B443" s="1" t="s">
        <v>110</v>
      </c>
      <c r="C443" s="1" t="s">
        <v>108</v>
      </c>
      <c r="D443" s="1" t="s">
        <v>411</v>
      </c>
      <c r="E443" s="1"/>
      <c r="F443" s="1"/>
      <c r="G443" s="8">
        <f>G444</f>
        <v>1290.3</v>
      </c>
      <c r="H443" s="8"/>
    </row>
    <row r="444" spans="1:8" ht="28.5">
      <c r="A444" s="7" t="s">
        <v>248</v>
      </c>
      <c r="B444" s="1" t="s">
        <v>110</v>
      </c>
      <c r="C444" s="1" t="s">
        <v>108</v>
      </c>
      <c r="D444" s="1" t="s">
        <v>411</v>
      </c>
      <c r="E444" s="1" t="s">
        <v>247</v>
      </c>
      <c r="F444" s="1"/>
      <c r="G444" s="8">
        <f>'Прилож №4'!H591</f>
        <v>1290.3</v>
      </c>
      <c r="H444" s="8"/>
    </row>
    <row r="445" spans="1:8" ht="14.25">
      <c r="A445" s="7" t="s">
        <v>133</v>
      </c>
      <c r="B445" s="1" t="s">
        <v>110</v>
      </c>
      <c r="C445" s="1" t="s">
        <v>108</v>
      </c>
      <c r="D445" s="1" t="s">
        <v>55</v>
      </c>
      <c r="E445" s="1"/>
      <c r="F445" s="1"/>
      <c r="G445" s="8">
        <f>G451+G446</f>
        <v>4347.6</v>
      </c>
      <c r="H445" s="8">
        <f>H451+H446</f>
        <v>1758.6</v>
      </c>
    </row>
    <row r="446" spans="1:8" ht="128.25">
      <c r="A446" s="74" t="s">
        <v>470</v>
      </c>
      <c r="B446" s="1" t="s">
        <v>110</v>
      </c>
      <c r="C446" s="1" t="s">
        <v>108</v>
      </c>
      <c r="D446" s="1" t="s">
        <v>467</v>
      </c>
      <c r="E446" s="1"/>
      <c r="F446" s="10"/>
      <c r="G446" s="8">
        <f>G447+G449</f>
        <v>3432.6</v>
      </c>
      <c r="H446" s="8">
        <f>H447+H449</f>
        <v>1758.6</v>
      </c>
    </row>
    <row r="447" spans="1:8" ht="71.25">
      <c r="A447" s="73" t="s">
        <v>469</v>
      </c>
      <c r="B447" s="1" t="s">
        <v>110</v>
      </c>
      <c r="C447" s="1" t="s">
        <v>108</v>
      </c>
      <c r="D447" s="1" t="s">
        <v>468</v>
      </c>
      <c r="E447" s="1"/>
      <c r="F447" s="10"/>
      <c r="G447" s="8">
        <f>G448</f>
        <v>1674</v>
      </c>
      <c r="H447" s="8">
        <f>H448</f>
        <v>0</v>
      </c>
    </row>
    <row r="448" spans="1:8" ht="14.25">
      <c r="A448" s="22" t="s">
        <v>117</v>
      </c>
      <c r="B448" s="1" t="s">
        <v>110</v>
      </c>
      <c r="C448" s="1" t="s">
        <v>108</v>
      </c>
      <c r="D448" s="1" t="s">
        <v>468</v>
      </c>
      <c r="E448" s="1" t="s">
        <v>246</v>
      </c>
      <c r="F448" s="10" t="s">
        <v>246</v>
      </c>
      <c r="G448" s="8">
        <f>'Прилож №4'!H595</f>
        <v>1674</v>
      </c>
      <c r="H448" s="8">
        <f>'Прилож №4'!I595</f>
        <v>0</v>
      </c>
    </row>
    <row r="449" spans="1:8" ht="57">
      <c r="A449" s="22" t="s">
        <v>509</v>
      </c>
      <c r="B449" s="1" t="s">
        <v>110</v>
      </c>
      <c r="C449" s="1" t="s">
        <v>108</v>
      </c>
      <c r="D449" s="1" t="s">
        <v>510</v>
      </c>
      <c r="E449" s="1"/>
      <c r="F449" s="10"/>
      <c r="G449" s="8">
        <f>G450</f>
        <v>1758.6</v>
      </c>
      <c r="H449" s="8">
        <f>H450</f>
        <v>1758.6</v>
      </c>
    </row>
    <row r="450" spans="1:8" ht="14.25">
      <c r="A450" s="22" t="s">
        <v>117</v>
      </c>
      <c r="B450" s="1" t="s">
        <v>110</v>
      </c>
      <c r="C450" s="1" t="s">
        <v>108</v>
      </c>
      <c r="D450" s="1" t="s">
        <v>510</v>
      </c>
      <c r="E450" s="1"/>
      <c r="F450" s="10" t="s">
        <v>246</v>
      </c>
      <c r="G450" s="8">
        <f>'Прилож №4'!H597</f>
        <v>1758.6</v>
      </c>
      <c r="H450" s="8">
        <f>'Прилож №4'!I597</f>
        <v>1758.6</v>
      </c>
    </row>
    <row r="451" spans="1:8" ht="14.25">
      <c r="A451" s="9" t="s">
        <v>134</v>
      </c>
      <c r="B451" s="1" t="s">
        <v>110</v>
      </c>
      <c r="C451" s="1" t="s">
        <v>108</v>
      </c>
      <c r="D451" s="1" t="s">
        <v>161</v>
      </c>
      <c r="E451" s="1"/>
      <c r="F451" s="9">
        <v>483</v>
      </c>
      <c r="G451" s="8">
        <f>G452</f>
        <v>915</v>
      </c>
      <c r="H451" s="8"/>
    </row>
    <row r="452" spans="1:8" ht="33.75" customHeight="1">
      <c r="A452" s="7" t="s">
        <v>295</v>
      </c>
      <c r="B452" s="1" t="s">
        <v>110</v>
      </c>
      <c r="C452" s="1" t="s">
        <v>108</v>
      </c>
      <c r="D452" s="1" t="s">
        <v>161</v>
      </c>
      <c r="E452" s="1" t="s">
        <v>294</v>
      </c>
      <c r="F452" s="9"/>
      <c r="G452" s="8">
        <f>'Прилож №4'!H249</f>
        <v>915</v>
      </c>
      <c r="H452" s="8"/>
    </row>
    <row r="453" spans="1:8" ht="21.75" customHeight="1">
      <c r="A453" s="7" t="s">
        <v>360</v>
      </c>
      <c r="B453" s="1" t="s">
        <v>110</v>
      </c>
      <c r="C453" s="1" t="s">
        <v>108</v>
      </c>
      <c r="D453" s="1" t="s">
        <v>358</v>
      </c>
      <c r="E453" s="1"/>
      <c r="F453" s="9"/>
      <c r="G453" s="8">
        <f>G454</f>
        <v>1996</v>
      </c>
      <c r="H453" s="8"/>
    </row>
    <row r="454" spans="1:8" ht="33" customHeight="1">
      <c r="A454" s="7" t="s">
        <v>388</v>
      </c>
      <c r="B454" s="1" t="s">
        <v>110</v>
      </c>
      <c r="C454" s="1" t="s">
        <v>108</v>
      </c>
      <c r="D454" s="1" t="s">
        <v>367</v>
      </c>
      <c r="E454" s="1"/>
      <c r="F454" s="9"/>
      <c r="G454" s="8">
        <f>G455</f>
        <v>1996</v>
      </c>
      <c r="H454" s="8"/>
    </row>
    <row r="455" spans="1:8" ht="17.25" customHeight="1">
      <c r="A455" s="9" t="s">
        <v>412</v>
      </c>
      <c r="B455" s="1" t="s">
        <v>110</v>
      </c>
      <c r="C455" s="1" t="s">
        <v>108</v>
      </c>
      <c r="D455" s="1" t="s">
        <v>413</v>
      </c>
      <c r="E455" s="1"/>
      <c r="F455" s="9"/>
      <c r="G455" s="8">
        <f>G456</f>
        <v>1996</v>
      </c>
      <c r="H455" s="8"/>
    </row>
    <row r="456" spans="1:8" ht="33" customHeight="1">
      <c r="A456" s="7" t="s">
        <v>248</v>
      </c>
      <c r="B456" s="1" t="s">
        <v>110</v>
      </c>
      <c r="C456" s="1" t="s">
        <v>108</v>
      </c>
      <c r="D456" s="1" t="s">
        <v>413</v>
      </c>
      <c r="E456" s="1" t="s">
        <v>247</v>
      </c>
      <c r="F456" s="9"/>
      <c r="G456" s="8">
        <f>'Прилож №4'!H601</f>
        <v>1996</v>
      </c>
      <c r="H456" s="8"/>
    </row>
    <row r="457" spans="1:8" ht="44.25" customHeight="1">
      <c r="A457" s="18" t="s">
        <v>386</v>
      </c>
      <c r="B457" s="1" t="s">
        <v>110</v>
      </c>
      <c r="C457" s="1" t="s">
        <v>108</v>
      </c>
      <c r="D457" s="1" t="s">
        <v>361</v>
      </c>
      <c r="E457" s="1"/>
      <c r="F457" s="10"/>
      <c r="G457" s="8">
        <f>G458</f>
        <v>53274</v>
      </c>
      <c r="H457" s="8">
        <f>H458</f>
        <v>53274</v>
      </c>
    </row>
    <row r="458" spans="1:8" ht="33" customHeight="1">
      <c r="A458" s="22" t="s">
        <v>435</v>
      </c>
      <c r="B458" s="1" t="s">
        <v>110</v>
      </c>
      <c r="C458" s="1" t="s">
        <v>108</v>
      </c>
      <c r="D458" s="1" t="s">
        <v>434</v>
      </c>
      <c r="E458" s="1"/>
      <c r="F458" s="10"/>
      <c r="G458" s="8">
        <f>G459</f>
        <v>53274</v>
      </c>
      <c r="H458" s="8">
        <f>H459</f>
        <v>53274</v>
      </c>
    </row>
    <row r="459" spans="1:8" ht="33" customHeight="1">
      <c r="A459" s="22" t="s">
        <v>87</v>
      </c>
      <c r="B459" s="1" t="s">
        <v>110</v>
      </c>
      <c r="C459" s="1" t="s">
        <v>108</v>
      </c>
      <c r="D459" s="1" t="s">
        <v>473</v>
      </c>
      <c r="E459" s="1"/>
      <c r="F459" s="10"/>
      <c r="G459" s="8">
        <f>G460+G461</f>
        <v>53274</v>
      </c>
      <c r="H459" s="8">
        <f>H460+H461</f>
        <v>53274</v>
      </c>
    </row>
    <row r="460" spans="1:8" ht="21.75" customHeight="1">
      <c r="A460" s="22" t="s">
        <v>270</v>
      </c>
      <c r="B460" s="1" t="s">
        <v>110</v>
      </c>
      <c r="C460" s="1" t="s">
        <v>108</v>
      </c>
      <c r="D460" s="1" t="s">
        <v>473</v>
      </c>
      <c r="E460" s="10" t="s">
        <v>260</v>
      </c>
      <c r="F460" s="10" t="s">
        <v>260</v>
      </c>
      <c r="G460" s="8">
        <f>'Прилож №4'!H253</f>
        <v>408</v>
      </c>
      <c r="H460" s="8">
        <f>'Прилож №4'!I253</f>
        <v>408</v>
      </c>
    </row>
    <row r="461" spans="1:8" ht="39" customHeight="1">
      <c r="A461" s="7" t="s">
        <v>248</v>
      </c>
      <c r="B461" s="1" t="s">
        <v>110</v>
      </c>
      <c r="C461" s="1" t="s">
        <v>108</v>
      </c>
      <c r="D461" s="1" t="s">
        <v>473</v>
      </c>
      <c r="E461" s="10" t="s">
        <v>247</v>
      </c>
      <c r="F461" s="10" t="s">
        <v>247</v>
      </c>
      <c r="G461" s="8">
        <f>'Прилож №4'!H254</f>
        <v>52866</v>
      </c>
      <c r="H461" s="8">
        <f>'Прилож №4'!I254</f>
        <v>52866</v>
      </c>
    </row>
    <row r="462" spans="1:8" ht="23.25" customHeight="1">
      <c r="A462" s="9" t="s">
        <v>77</v>
      </c>
      <c r="B462" s="1" t="s">
        <v>110</v>
      </c>
      <c r="C462" s="1" t="s">
        <v>108</v>
      </c>
      <c r="D462" s="1" t="s">
        <v>78</v>
      </c>
      <c r="E462" s="1"/>
      <c r="F462" s="10"/>
      <c r="G462" s="8">
        <f>G463</f>
        <v>3848.2</v>
      </c>
      <c r="H462" s="8"/>
    </row>
    <row r="463" spans="1:8" ht="33" customHeight="1">
      <c r="A463" s="7" t="s">
        <v>403</v>
      </c>
      <c r="B463" s="1" t="s">
        <v>110</v>
      </c>
      <c r="C463" s="1" t="s">
        <v>108</v>
      </c>
      <c r="D463" s="1" t="s">
        <v>331</v>
      </c>
      <c r="E463" s="1"/>
      <c r="F463" s="10"/>
      <c r="G463" s="8">
        <f>G464</f>
        <v>3848.2</v>
      </c>
      <c r="H463" s="8"/>
    </row>
    <row r="464" spans="1:8" ht="36.75" customHeight="1">
      <c r="A464" s="7" t="str">
        <f>'Прилож №4'!A604</f>
        <v>Пособия и компенсации гражданам и иные социальные выплаты, по публичным нормативным обязательствам</v>
      </c>
      <c r="B464" s="1" t="s">
        <v>404</v>
      </c>
      <c r="C464" s="1" t="s">
        <v>108</v>
      </c>
      <c r="D464" s="1" t="s">
        <v>331</v>
      </c>
      <c r="E464" s="10" t="s">
        <v>296</v>
      </c>
      <c r="F464" s="10" t="s">
        <v>418</v>
      </c>
      <c r="G464" s="8">
        <f>'Прилож №4'!H604</f>
        <v>3848.2</v>
      </c>
      <c r="H464" s="8"/>
    </row>
    <row r="465" spans="1:8" ht="15" customHeight="1">
      <c r="A465" s="7" t="s">
        <v>133</v>
      </c>
      <c r="B465" s="1" t="s">
        <v>110</v>
      </c>
      <c r="C465" s="1" t="s">
        <v>105</v>
      </c>
      <c r="D465" s="1" t="s">
        <v>55</v>
      </c>
      <c r="E465" s="1"/>
      <c r="F465" s="10"/>
      <c r="G465" s="8">
        <f>G466+G469</f>
        <v>26466.2</v>
      </c>
      <c r="H465" s="8">
        <f>H466+H469</f>
        <v>23990</v>
      </c>
    </row>
    <row r="466" spans="1:8" ht="50.25" customHeight="1">
      <c r="A466" s="7" t="s">
        <v>471</v>
      </c>
      <c r="B466" s="1" t="s">
        <v>110</v>
      </c>
      <c r="C466" s="1" t="s">
        <v>105</v>
      </c>
      <c r="D466" s="1" t="s">
        <v>465</v>
      </c>
      <c r="E466" s="1"/>
      <c r="F466" s="10"/>
      <c r="G466" s="8">
        <f>G467</f>
        <v>6076.2</v>
      </c>
      <c r="H466" s="8">
        <f>H467</f>
        <v>3600</v>
      </c>
    </row>
    <row r="467" spans="1:8" ht="66.75" customHeight="1">
      <c r="A467" s="7" t="s">
        <v>472</v>
      </c>
      <c r="B467" s="1" t="s">
        <v>110</v>
      </c>
      <c r="C467" s="1" t="s">
        <v>105</v>
      </c>
      <c r="D467" s="1" t="s">
        <v>466</v>
      </c>
      <c r="E467" s="1"/>
      <c r="F467" s="10"/>
      <c r="G467" s="8">
        <f>G468</f>
        <v>6076.2</v>
      </c>
      <c r="H467" s="8">
        <f>H468</f>
        <v>3600</v>
      </c>
    </row>
    <row r="468" spans="1:8" ht="15" customHeight="1">
      <c r="A468" s="22" t="s">
        <v>117</v>
      </c>
      <c r="B468" s="1" t="s">
        <v>110</v>
      </c>
      <c r="C468" s="1" t="s">
        <v>105</v>
      </c>
      <c r="D468" s="1" t="s">
        <v>466</v>
      </c>
      <c r="E468" s="1" t="s">
        <v>246</v>
      </c>
      <c r="F468" s="10" t="s">
        <v>246</v>
      </c>
      <c r="G468" s="8">
        <f>'Прилож №4'!H609</f>
        <v>6076.2</v>
      </c>
      <c r="H468" s="8">
        <f>'Прилож №4'!I609</f>
        <v>3600</v>
      </c>
    </row>
    <row r="469" spans="1:13" ht="108.75" customHeight="1">
      <c r="A469" s="7" t="s">
        <v>477</v>
      </c>
      <c r="B469" s="1" t="s">
        <v>110</v>
      </c>
      <c r="C469" s="1" t="s">
        <v>105</v>
      </c>
      <c r="D469" s="1" t="s">
        <v>476</v>
      </c>
      <c r="E469" s="1"/>
      <c r="F469" s="10"/>
      <c r="G469" s="8">
        <f>G470+G471</f>
        <v>20390</v>
      </c>
      <c r="H469" s="8">
        <f>H470+H471</f>
        <v>20390</v>
      </c>
      <c r="M469" s="47"/>
    </row>
    <row r="470" spans="1:13" ht="20.25" customHeight="1">
      <c r="A470" s="7" t="s">
        <v>270</v>
      </c>
      <c r="B470" s="1" t="s">
        <v>110</v>
      </c>
      <c r="C470" s="1" t="s">
        <v>105</v>
      </c>
      <c r="D470" s="1" t="s">
        <v>476</v>
      </c>
      <c r="E470" s="1" t="s">
        <v>260</v>
      </c>
      <c r="F470" s="10" t="s">
        <v>260</v>
      </c>
      <c r="G470" s="8">
        <f>'Прилож №4'!H380</f>
        <v>400</v>
      </c>
      <c r="H470" s="8">
        <f>'Прилож №4'!I380</f>
        <v>400</v>
      </c>
      <c r="M470" s="47"/>
    </row>
    <row r="471" spans="1:8" ht="33.75" customHeight="1">
      <c r="A471" s="7" t="s">
        <v>245</v>
      </c>
      <c r="B471" s="1" t="s">
        <v>110</v>
      </c>
      <c r="C471" s="1" t="s">
        <v>105</v>
      </c>
      <c r="D471" s="1" t="s">
        <v>476</v>
      </c>
      <c r="E471" s="1" t="s">
        <v>244</v>
      </c>
      <c r="F471" s="10" t="s">
        <v>244</v>
      </c>
      <c r="G471" s="8">
        <f>'Прилож №4'!H381</f>
        <v>19990</v>
      </c>
      <c r="H471" s="8">
        <f>'Прилож №4'!I381</f>
        <v>19990</v>
      </c>
    </row>
    <row r="472" spans="1:11" ht="14.25">
      <c r="A472" s="9" t="s">
        <v>77</v>
      </c>
      <c r="B472" s="1" t="s">
        <v>110</v>
      </c>
      <c r="C472" s="1" t="s">
        <v>116</v>
      </c>
      <c r="D472" s="1" t="s">
        <v>78</v>
      </c>
      <c r="E472" s="1"/>
      <c r="F472" s="1"/>
      <c r="G472" s="8">
        <f>G473</f>
        <v>6420.4</v>
      </c>
      <c r="H472" s="8"/>
      <c r="K472" s="45"/>
    </row>
    <row r="473" spans="1:8" ht="54" customHeight="1">
      <c r="A473" s="35" t="s">
        <v>201</v>
      </c>
      <c r="B473" s="30" t="s">
        <v>110</v>
      </c>
      <c r="C473" s="30" t="s">
        <v>116</v>
      </c>
      <c r="D473" s="30" t="s">
        <v>136</v>
      </c>
      <c r="E473" s="30"/>
      <c r="F473" s="30"/>
      <c r="G473" s="32">
        <f>G475+G476+G477+G478+G474</f>
        <v>6420.4</v>
      </c>
      <c r="H473" s="32"/>
    </row>
    <row r="474" spans="1:8" ht="20.25" customHeight="1">
      <c r="A474" s="7" t="s">
        <v>270</v>
      </c>
      <c r="B474" s="30" t="s">
        <v>110</v>
      </c>
      <c r="C474" s="30" t="s">
        <v>116</v>
      </c>
      <c r="D474" s="30" t="s">
        <v>136</v>
      </c>
      <c r="E474" s="30" t="s">
        <v>260</v>
      </c>
      <c r="F474" s="30"/>
      <c r="G474" s="32">
        <f>'Прилож №4'!H258</f>
        <v>823</v>
      </c>
      <c r="H474" s="32"/>
    </row>
    <row r="475" spans="1:8" ht="32.25" customHeight="1">
      <c r="A475" s="25" t="s">
        <v>297</v>
      </c>
      <c r="B475" s="30" t="s">
        <v>110</v>
      </c>
      <c r="C475" s="30" t="s">
        <v>116</v>
      </c>
      <c r="D475" s="30" t="s">
        <v>136</v>
      </c>
      <c r="E475" s="30" t="s">
        <v>296</v>
      </c>
      <c r="F475" s="30"/>
      <c r="G475" s="32">
        <f>'Прилож №4'!H384+'Прилож №4'!H259</f>
        <v>997.4</v>
      </c>
      <c r="H475" s="32"/>
    </row>
    <row r="476" spans="1:8" ht="32.25" customHeight="1">
      <c r="A476" s="18" t="s">
        <v>295</v>
      </c>
      <c r="B476" s="30" t="s">
        <v>110</v>
      </c>
      <c r="C476" s="30" t="s">
        <v>116</v>
      </c>
      <c r="D476" s="30" t="s">
        <v>136</v>
      </c>
      <c r="E476" s="30" t="s">
        <v>294</v>
      </c>
      <c r="F476" s="30"/>
      <c r="G476" s="32">
        <f>'Прилож №4'!H260</f>
        <v>2575</v>
      </c>
      <c r="H476" s="32"/>
    </row>
    <row r="477" spans="1:8" ht="15" customHeight="1">
      <c r="A477" s="7" t="s">
        <v>262</v>
      </c>
      <c r="B477" s="1" t="s">
        <v>110</v>
      </c>
      <c r="C477" s="1" t="s">
        <v>116</v>
      </c>
      <c r="D477" s="1" t="s">
        <v>136</v>
      </c>
      <c r="E477" s="34" t="s">
        <v>261</v>
      </c>
      <c r="F477" s="1"/>
      <c r="G477" s="8">
        <f>'Прилож №4'!H261</f>
        <v>1695</v>
      </c>
      <c r="H477" s="8"/>
    </row>
    <row r="478" spans="1:8" ht="15" customHeight="1">
      <c r="A478" s="19" t="s">
        <v>267</v>
      </c>
      <c r="B478" s="1" t="s">
        <v>110</v>
      </c>
      <c r="C478" s="1" t="s">
        <v>116</v>
      </c>
      <c r="D478" s="1" t="s">
        <v>136</v>
      </c>
      <c r="E478" s="34" t="s">
        <v>266</v>
      </c>
      <c r="F478" s="1"/>
      <c r="G478" s="8">
        <f>'Прилож №4'!H385</f>
        <v>330</v>
      </c>
      <c r="H478" s="8"/>
    </row>
    <row r="479" spans="1:8" s="47" customFormat="1" ht="15">
      <c r="A479" s="3" t="s">
        <v>128</v>
      </c>
      <c r="B479" s="4" t="s">
        <v>170</v>
      </c>
      <c r="C479" s="4"/>
      <c r="D479" s="4"/>
      <c r="E479" s="4"/>
      <c r="F479" s="4"/>
      <c r="G479" s="5">
        <f>G480</f>
        <v>441366.8</v>
      </c>
      <c r="H479" s="5">
        <f>H480</f>
        <v>312520</v>
      </c>
    </row>
    <row r="480" spans="1:8" s="47" customFormat="1" ht="15">
      <c r="A480" s="3" t="s">
        <v>171</v>
      </c>
      <c r="B480" s="4" t="s">
        <v>170</v>
      </c>
      <c r="C480" s="4" t="s">
        <v>103</v>
      </c>
      <c r="D480" s="4"/>
      <c r="E480" s="4"/>
      <c r="F480" s="4"/>
      <c r="G480" s="5">
        <f>G481+G490+G486</f>
        <v>441366.8</v>
      </c>
      <c r="H480" s="5">
        <f>H481+H490+H486</f>
        <v>312520</v>
      </c>
    </row>
    <row r="481" spans="1:8" ht="14.25">
      <c r="A481" s="9" t="s">
        <v>47</v>
      </c>
      <c r="B481" s="1" t="s">
        <v>170</v>
      </c>
      <c r="C481" s="1" t="s">
        <v>103</v>
      </c>
      <c r="D481" s="1" t="s">
        <v>48</v>
      </c>
      <c r="E481" s="1"/>
      <c r="F481" s="1"/>
      <c r="G481" s="8">
        <f>G484+G482</f>
        <v>26251.5</v>
      </c>
      <c r="H481" s="8"/>
    </row>
    <row r="482" spans="1:8" ht="14.25">
      <c r="A482" s="22" t="s">
        <v>200</v>
      </c>
      <c r="B482" s="1" t="s">
        <v>170</v>
      </c>
      <c r="C482" s="1" t="s">
        <v>103</v>
      </c>
      <c r="D482" s="1" t="s">
        <v>416</v>
      </c>
      <c r="E482" s="1"/>
      <c r="F482" s="10"/>
      <c r="G482" s="8">
        <f>G483</f>
        <v>11000</v>
      </c>
      <c r="H482" s="8"/>
    </row>
    <row r="483" spans="1:8" ht="42.75">
      <c r="A483" s="22" t="s">
        <v>417</v>
      </c>
      <c r="B483" s="1" t="s">
        <v>170</v>
      </c>
      <c r="C483" s="1" t="s">
        <v>103</v>
      </c>
      <c r="D483" s="1" t="s">
        <v>416</v>
      </c>
      <c r="E483" s="1" t="s">
        <v>242</v>
      </c>
      <c r="F483" s="10" t="s">
        <v>242</v>
      </c>
      <c r="G483" s="8">
        <f>'Прилож №4'!H456</f>
        <v>11000</v>
      </c>
      <c r="H483" s="8"/>
    </row>
    <row r="484" spans="1:8" ht="14.25">
      <c r="A484" s="9" t="s">
        <v>16</v>
      </c>
      <c r="B484" s="1" t="s">
        <v>170</v>
      </c>
      <c r="C484" s="1" t="s">
        <v>103</v>
      </c>
      <c r="D484" s="1" t="s">
        <v>129</v>
      </c>
      <c r="E484" s="1"/>
      <c r="F484" s="1"/>
      <c r="G484" s="8">
        <f>G485</f>
        <v>15251.5</v>
      </c>
      <c r="H484" s="8"/>
    </row>
    <row r="485" spans="1:8" ht="42.75">
      <c r="A485" s="22" t="s">
        <v>249</v>
      </c>
      <c r="B485" s="1" t="s">
        <v>170</v>
      </c>
      <c r="C485" s="1" t="s">
        <v>103</v>
      </c>
      <c r="D485" s="1" t="s">
        <v>129</v>
      </c>
      <c r="E485" s="1" t="s">
        <v>242</v>
      </c>
      <c r="F485" s="1"/>
      <c r="G485" s="8">
        <f>'Прилож №4'!H458</f>
        <v>15251.5</v>
      </c>
      <c r="H485" s="8"/>
    </row>
    <row r="486" spans="1:8" ht="14.25">
      <c r="A486" s="26" t="s">
        <v>360</v>
      </c>
      <c r="B486" s="1" t="s">
        <v>170</v>
      </c>
      <c r="C486" s="1" t="s">
        <v>103</v>
      </c>
      <c r="D486" s="1" t="s">
        <v>358</v>
      </c>
      <c r="E486" s="1"/>
      <c r="F486" s="1"/>
      <c r="G486" s="8">
        <f aca="true" t="shared" si="3" ref="G486:H488">G487</f>
        <v>312520</v>
      </c>
      <c r="H486" s="8">
        <f t="shared" si="3"/>
        <v>312520</v>
      </c>
    </row>
    <row r="487" spans="1:8" ht="42.75">
      <c r="A487" s="7" t="s">
        <v>397</v>
      </c>
      <c r="B487" s="1" t="s">
        <v>170</v>
      </c>
      <c r="C487" s="1" t="s">
        <v>103</v>
      </c>
      <c r="D487" s="1" t="s">
        <v>391</v>
      </c>
      <c r="E487" s="1"/>
      <c r="F487" s="1"/>
      <c r="G487" s="8">
        <f t="shared" si="3"/>
        <v>312520</v>
      </c>
      <c r="H487" s="8">
        <f t="shared" si="3"/>
        <v>312520</v>
      </c>
    </row>
    <row r="488" spans="1:8" ht="28.5">
      <c r="A488" s="7" t="s">
        <v>398</v>
      </c>
      <c r="B488" s="1" t="s">
        <v>170</v>
      </c>
      <c r="C488" s="1" t="s">
        <v>103</v>
      </c>
      <c r="D488" s="1" t="s">
        <v>392</v>
      </c>
      <c r="E488" s="1"/>
      <c r="F488" s="1"/>
      <c r="G488" s="8">
        <f t="shared" si="3"/>
        <v>312520</v>
      </c>
      <c r="H488" s="8">
        <f t="shared" si="3"/>
        <v>312520</v>
      </c>
    </row>
    <row r="489" spans="1:8" ht="78" customHeight="1">
      <c r="A489" s="22" t="s">
        <v>428</v>
      </c>
      <c r="B489" s="1" t="s">
        <v>170</v>
      </c>
      <c r="C489" s="1" t="s">
        <v>103</v>
      </c>
      <c r="D489" s="1" t="s">
        <v>392</v>
      </c>
      <c r="E489" s="1" t="s">
        <v>246</v>
      </c>
      <c r="F489" s="1"/>
      <c r="G489" s="8">
        <f>'Прилож №4'!H268</f>
        <v>312520</v>
      </c>
      <c r="H489" s="8">
        <f>'Прилож №4'!I268</f>
        <v>312520</v>
      </c>
    </row>
    <row r="490" spans="1:11" ht="14.25">
      <c r="A490" s="9" t="s">
        <v>77</v>
      </c>
      <c r="B490" s="1" t="s">
        <v>170</v>
      </c>
      <c r="C490" s="1" t="s">
        <v>103</v>
      </c>
      <c r="D490" s="1" t="s">
        <v>78</v>
      </c>
      <c r="E490" s="1"/>
      <c r="F490" s="1"/>
      <c r="G490" s="8">
        <f>G491</f>
        <v>102595.3</v>
      </c>
      <c r="H490" s="8"/>
      <c r="K490" s="45"/>
    </row>
    <row r="491" spans="1:10" ht="48.75" customHeight="1">
      <c r="A491" s="7" t="s">
        <v>203</v>
      </c>
      <c r="B491" s="1" t="s">
        <v>170</v>
      </c>
      <c r="C491" s="1" t="s">
        <v>103</v>
      </c>
      <c r="D491" s="1" t="s">
        <v>217</v>
      </c>
      <c r="E491" s="1"/>
      <c r="F491" s="1"/>
      <c r="G491" s="8">
        <f>G492+G493+G495</f>
        <v>102595.3</v>
      </c>
      <c r="H491" s="8"/>
      <c r="J491" s="45"/>
    </row>
    <row r="492" spans="1:10" ht="24.75" customHeight="1">
      <c r="A492" s="7" t="s">
        <v>270</v>
      </c>
      <c r="B492" s="1" t="s">
        <v>170</v>
      </c>
      <c r="C492" s="1" t="s">
        <v>103</v>
      </c>
      <c r="D492" s="1" t="s">
        <v>217</v>
      </c>
      <c r="E492" s="1" t="s">
        <v>260</v>
      </c>
      <c r="F492" s="1"/>
      <c r="G492" s="8">
        <f>'Прилож №4'!H271+'Прилож №4'!H461</f>
        <v>415</v>
      </c>
      <c r="H492" s="8"/>
      <c r="J492" s="45"/>
    </row>
    <row r="493" spans="1:10" ht="14.25">
      <c r="A493" s="7" t="s">
        <v>117</v>
      </c>
      <c r="B493" s="1" t="s">
        <v>170</v>
      </c>
      <c r="C493" s="1" t="s">
        <v>103</v>
      </c>
      <c r="D493" s="1" t="s">
        <v>427</v>
      </c>
      <c r="E493" s="1" t="s">
        <v>246</v>
      </c>
      <c r="F493" s="1"/>
      <c r="G493" s="8">
        <f>G494</f>
        <v>100560</v>
      </c>
      <c r="H493" s="8"/>
      <c r="J493" s="45"/>
    </row>
    <row r="494" spans="1:10" ht="118.5">
      <c r="A494" s="22" t="s">
        <v>202</v>
      </c>
      <c r="B494" s="1" t="s">
        <v>170</v>
      </c>
      <c r="C494" s="1" t="s">
        <v>103</v>
      </c>
      <c r="D494" s="1" t="s">
        <v>427</v>
      </c>
      <c r="E494" s="1" t="s">
        <v>246</v>
      </c>
      <c r="F494" s="1"/>
      <c r="G494" s="8">
        <f>'Прилож №4'!H273</f>
        <v>100560</v>
      </c>
      <c r="H494" s="8"/>
      <c r="J494" s="45"/>
    </row>
    <row r="495" spans="1:10" ht="14.25">
      <c r="A495" s="19" t="s">
        <v>238</v>
      </c>
      <c r="B495" s="1" t="s">
        <v>170</v>
      </c>
      <c r="C495" s="1" t="s">
        <v>103</v>
      </c>
      <c r="D495" s="1" t="s">
        <v>217</v>
      </c>
      <c r="E495" s="1" t="s">
        <v>237</v>
      </c>
      <c r="F495" s="10" t="s">
        <v>237</v>
      </c>
      <c r="G495" s="8">
        <f>'Прилож №4'!H462</f>
        <v>1620.3</v>
      </c>
      <c r="H495" s="8"/>
      <c r="J495" s="45"/>
    </row>
    <row r="496" spans="1:10" ht="23.25" customHeight="1">
      <c r="A496" s="36" t="s">
        <v>287</v>
      </c>
      <c r="B496" s="37" t="s">
        <v>106</v>
      </c>
      <c r="C496" s="37"/>
      <c r="D496" s="37"/>
      <c r="E496" s="37"/>
      <c r="F496" s="38"/>
      <c r="G496" s="5">
        <f>G497</f>
        <v>1655</v>
      </c>
      <c r="H496" s="5"/>
      <c r="J496" s="45"/>
    </row>
    <row r="497" spans="1:10" ht="19.5" customHeight="1">
      <c r="A497" s="6" t="s">
        <v>286</v>
      </c>
      <c r="B497" s="37" t="s">
        <v>106</v>
      </c>
      <c r="C497" s="37" t="s">
        <v>105</v>
      </c>
      <c r="D497" s="23"/>
      <c r="E497" s="23"/>
      <c r="F497" s="24"/>
      <c r="G497" s="8">
        <f>G498</f>
        <v>1655</v>
      </c>
      <c r="H497" s="8"/>
      <c r="J497" s="45"/>
    </row>
    <row r="498" spans="1:10" ht="49.5" customHeight="1">
      <c r="A498" s="7" t="s">
        <v>288</v>
      </c>
      <c r="B498" s="23" t="s">
        <v>106</v>
      </c>
      <c r="C498" s="23" t="s">
        <v>105</v>
      </c>
      <c r="D498" s="23" t="s">
        <v>138</v>
      </c>
      <c r="E498" s="23"/>
      <c r="F498" s="24"/>
      <c r="G498" s="8">
        <f>G499</f>
        <v>1655</v>
      </c>
      <c r="H498" s="8"/>
      <c r="J498" s="45"/>
    </row>
    <row r="499" spans="1:11" ht="49.5" customHeight="1">
      <c r="A499" s="7" t="s">
        <v>290</v>
      </c>
      <c r="B499" s="23" t="s">
        <v>106</v>
      </c>
      <c r="C499" s="23" t="s">
        <v>105</v>
      </c>
      <c r="D499" s="23" t="s">
        <v>289</v>
      </c>
      <c r="E499" s="23"/>
      <c r="F499" s="24"/>
      <c r="G499" s="8">
        <f>G500</f>
        <v>1655</v>
      </c>
      <c r="H499" s="8"/>
      <c r="J499" s="45"/>
      <c r="K499" s="45"/>
    </row>
    <row r="500" spans="1:10" ht="21.75" customHeight="1">
      <c r="A500" s="7" t="s">
        <v>270</v>
      </c>
      <c r="B500" s="23" t="s">
        <v>106</v>
      </c>
      <c r="C500" s="23" t="s">
        <v>105</v>
      </c>
      <c r="D500" s="23" t="s">
        <v>289</v>
      </c>
      <c r="E500" s="23" t="s">
        <v>260</v>
      </c>
      <c r="F500" s="24" t="s">
        <v>260</v>
      </c>
      <c r="G500" s="8">
        <f>'Прилож №4'!H278</f>
        <v>1655</v>
      </c>
      <c r="H500" s="8"/>
      <c r="J500" s="45"/>
    </row>
    <row r="501" spans="1:11" ht="15">
      <c r="A501" s="3" t="s">
        <v>44</v>
      </c>
      <c r="B501" s="4" t="s">
        <v>75</v>
      </c>
      <c r="C501" s="4" t="s">
        <v>75</v>
      </c>
      <c r="D501" s="4" t="s">
        <v>32</v>
      </c>
      <c r="E501" s="4" t="s">
        <v>34</v>
      </c>
      <c r="F501" s="4"/>
      <c r="G501" s="39">
        <f>G12+G109+G122+G140+G173+G222+G227+G345+G397+G434+G479+G496</f>
        <v>3076197.5</v>
      </c>
      <c r="H501" s="39">
        <f>H12+H109+H122+H140+H173+H222+H227+H345+H397+H434+H479+H496</f>
        <v>1181751.4</v>
      </c>
      <c r="K501" s="61"/>
    </row>
    <row r="503" ht="14.25">
      <c r="G503" s="45"/>
    </row>
    <row r="504" ht="14.25">
      <c r="G504" s="45"/>
    </row>
    <row r="505" ht="14.25">
      <c r="G505" s="44"/>
    </row>
    <row r="506" ht="14.25">
      <c r="G506" s="45"/>
    </row>
    <row r="507" spans="7:8" ht="14.25">
      <c r="G507" s="45"/>
      <c r="H507" s="45"/>
    </row>
  </sheetData>
  <sheetProtection/>
  <mergeCells count="9">
    <mergeCell ref="A7:H7"/>
    <mergeCell ref="A8:H8"/>
    <mergeCell ref="H10:H11"/>
    <mergeCell ref="A10:A11"/>
    <mergeCell ref="B10:B11"/>
    <mergeCell ref="C10:C11"/>
    <mergeCell ref="D10:D11"/>
    <mergeCell ref="E10:E11"/>
    <mergeCell ref="G10:G11"/>
  </mergeCells>
  <printOptions horizontalCentered="1"/>
  <pageMargins left="0.36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6"/>
  <sheetViews>
    <sheetView zoomScaleSheetLayoutView="100" zoomScalePageLayoutView="0" workbookViewId="0" topLeftCell="A1">
      <selection activeCell="H4" sqref="H4"/>
    </sheetView>
  </sheetViews>
  <sheetFormatPr defaultColWidth="8.796875" defaultRowHeight="15"/>
  <cols>
    <col min="1" max="1" width="57" style="60" customWidth="1"/>
    <col min="2" max="2" width="5.3984375" style="78" customWidth="1"/>
    <col min="3" max="3" width="7.3984375" style="78" customWidth="1"/>
    <col min="4" max="4" width="4.3984375" style="78" customWidth="1"/>
    <col min="5" max="5" width="10.09765625" style="78" customWidth="1"/>
    <col min="6" max="6" width="0.1015625" style="78" hidden="1" customWidth="1"/>
    <col min="7" max="7" width="5.19921875" style="79" customWidth="1"/>
    <col min="8" max="8" width="15.09765625" style="60" customWidth="1"/>
    <col min="9" max="9" width="14.3984375" style="60" customWidth="1"/>
    <col min="10" max="13" width="9" style="60" customWidth="1"/>
    <col min="14" max="14" width="32.59765625" style="60" customWidth="1"/>
    <col min="15" max="16384" width="9" style="60" customWidth="1"/>
  </cols>
  <sheetData>
    <row r="1" spans="8:9" ht="14.25">
      <c r="H1" s="80" t="s">
        <v>252</v>
      </c>
      <c r="I1" s="80"/>
    </row>
    <row r="2" spans="8:9" ht="14.25">
      <c r="H2" s="80" t="s">
        <v>228</v>
      </c>
      <c r="I2" s="80"/>
    </row>
    <row r="3" spans="8:9" ht="14.25">
      <c r="H3" s="80" t="s">
        <v>517</v>
      </c>
      <c r="I3" s="80"/>
    </row>
    <row r="4" spans="8:9" ht="14.25">
      <c r="H4" s="80" t="s">
        <v>353</v>
      </c>
      <c r="I4" s="80"/>
    </row>
    <row r="5" spans="8:9" ht="14.25">
      <c r="H5" s="80" t="s">
        <v>228</v>
      </c>
      <c r="I5" s="80"/>
    </row>
    <row r="6" spans="8:9" ht="14.25">
      <c r="H6" s="80" t="s">
        <v>352</v>
      </c>
      <c r="I6" s="80"/>
    </row>
    <row r="7" spans="1:9" ht="22.5" customHeight="1">
      <c r="A7" s="110" t="s">
        <v>251</v>
      </c>
      <c r="B7" s="110"/>
      <c r="C7" s="110"/>
      <c r="D7" s="110"/>
      <c r="E7" s="110"/>
      <c r="F7" s="110"/>
      <c r="G7" s="110"/>
      <c r="H7" s="110"/>
      <c r="I7" s="110"/>
    </row>
    <row r="8" ht="15">
      <c r="I8" s="65" t="s">
        <v>310</v>
      </c>
    </row>
    <row r="9" spans="1:9" ht="15">
      <c r="A9" s="111" t="s">
        <v>0</v>
      </c>
      <c r="B9" s="107" t="s">
        <v>36</v>
      </c>
      <c r="C9" s="107" t="s">
        <v>37</v>
      </c>
      <c r="D9" s="102" t="s">
        <v>166</v>
      </c>
      <c r="E9" s="102" t="s">
        <v>167</v>
      </c>
      <c r="F9" s="29"/>
      <c r="G9" s="112" t="s">
        <v>243</v>
      </c>
      <c r="H9" s="108" t="s">
        <v>38</v>
      </c>
      <c r="I9" s="102" t="s">
        <v>168</v>
      </c>
    </row>
    <row r="10" spans="1:9" ht="63" customHeight="1">
      <c r="A10" s="108"/>
      <c r="B10" s="108"/>
      <c r="C10" s="108"/>
      <c r="D10" s="109"/>
      <c r="E10" s="109"/>
      <c r="F10" s="29"/>
      <c r="G10" s="113"/>
      <c r="H10" s="108"/>
      <c r="I10" s="109"/>
    </row>
    <row r="11" spans="1:9" ht="27.75" customHeight="1">
      <c r="A11" s="81" t="s">
        <v>191</v>
      </c>
      <c r="B11" s="29" t="s">
        <v>175</v>
      </c>
      <c r="C11" s="29"/>
      <c r="D11" s="29"/>
      <c r="E11" s="29"/>
      <c r="F11" s="29"/>
      <c r="G11" s="31"/>
      <c r="H11" s="83">
        <f>H12+H66+H79+H97+H121+H171+H176+H198+H202+H241+H262+H274</f>
        <v>1613903.8</v>
      </c>
      <c r="I11" s="83">
        <f>I12+I66+I79+I97+I121+I171+I176+I198+I202+I241+I262+I274</f>
        <v>668407.8</v>
      </c>
    </row>
    <row r="12" spans="1:9" ht="15">
      <c r="A12" s="42" t="s">
        <v>12</v>
      </c>
      <c r="B12" s="29" t="s">
        <v>175</v>
      </c>
      <c r="C12" s="29" t="s">
        <v>103</v>
      </c>
      <c r="D12" s="29"/>
      <c r="E12" s="29"/>
      <c r="F12" s="29"/>
      <c r="G12" s="31"/>
      <c r="H12" s="83">
        <f>H13+H19+H50+H54</f>
        <v>141882.4</v>
      </c>
      <c r="I12" s="83">
        <f>I19</f>
        <v>10763</v>
      </c>
    </row>
    <row r="13" spans="1:9" s="65" customFormat="1" ht="30">
      <c r="A13" s="82" t="s">
        <v>454</v>
      </c>
      <c r="B13" s="29" t="s">
        <v>175</v>
      </c>
      <c r="C13" s="29" t="s">
        <v>103</v>
      </c>
      <c r="D13" s="29" t="s">
        <v>104</v>
      </c>
      <c r="E13" s="29"/>
      <c r="F13" s="29"/>
      <c r="G13" s="31"/>
      <c r="H13" s="32">
        <f>H14</f>
        <v>3305.6</v>
      </c>
      <c r="I13" s="32"/>
    </row>
    <row r="14" spans="1:9" ht="42.75">
      <c r="A14" s="25" t="s">
        <v>141</v>
      </c>
      <c r="B14" s="30" t="s">
        <v>175</v>
      </c>
      <c r="C14" s="30" t="s">
        <v>103</v>
      </c>
      <c r="D14" s="30" t="s">
        <v>104</v>
      </c>
      <c r="E14" s="30" t="s">
        <v>138</v>
      </c>
      <c r="F14" s="30"/>
      <c r="G14" s="34"/>
      <c r="H14" s="32">
        <f>H15</f>
        <v>3305.6</v>
      </c>
      <c r="I14" s="32"/>
    </row>
    <row r="15" spans="1:9" ht="14.25">
      <c r="A15" s="25" t="s">
        <v>142</v>
      </c>
      <c r="B15" s="30" t="s">
        <v>175</v>
      </c>
      <c r="C15" s="30" t="s">
        <v>103</v>
      </c>
      <c r="D15" s="30" t="s">
        <v>104</v>
      </c>
      <c r="E15" s="30" t="s">
        <v>143</v>
      </c>
      <c r="F15" s="30"/>
      <c r="G15" s="34"/>
      <c r="H15" s="32">
        <f>H16</f>
        <v>3305.6</v>
      </c>
      <c r="I15" s="32"/>
    </row>
    <row r="16" spans="1:9" ht="14.25">
      <c r="A16" s="25" t="s">
        <v>382</v>
      </c>
      <c r="B16" s="30" t="s">
        <v>175</v>
      </c>
      <c r="C16" s="30" t="s">
        <v>103</v>
      </c>
      <c r="D16" s="30" t="s">
        <v>104</v>
      </c>
      <c r="E16" s="30" t="s">
        <v>143</v>
      </c>
      <c r="F16" s="30"/>
      <c r="G16" s="34" t="s">
        <v>227</v>
      </c>
      <c r="H16" s="32">
        <f>H17+H18</f>
        <v>3305.6</v>
      </c>
      <c r="I16" s="32"/>
    </row>
    <row r="17" spans="1:9" ht="14.25">
      <c r="A17" s="41" t="s">
        <v>254</v>
      </c>
      <c r="B17" s="30" t="s">
        <v>175</v>
      </c>
      <c r="C17" s="30" t="s">
        <v>103</v>
      </c>
      <c r="D17" s="30" t="s">
        <v>104</v>
      </c>
      <c r="E17" s="30" t="s">
        <v>143</v>
      </c>
      <c r="F17" s="30"/>
      <c r="G17" s="34" t="s">
        <v>253</v>
      </c>
      <c r="H17" s="32">
        <v>2982.7</v>
      </c>
      <c r="I17" s="32"/>
    </row>
    <row r="18" spans="1:9" ht="14.25">
      <c r="A18" s="41" t="s">
        <v>256</v>
      </c>
      <c r="B18" s="30" t="s">
        <v>175</v>
      </c>
      <c r="C18" s="30" t="s">
        <v>103</v>
      </c>
      <c r="D18" s="30" t="s">
        <v>104</v>
      </c>
      <c r="E18" s="30" t="s">
        <v>143</v>
      </c>
      <c r="F18" s="30"/>
      <c r="G18" s="34" t="s">
        <v>255</v>
      </c>
      <c r="H18" s="32">
        <v>322.9</v>
      </c>
      <c r="I18" s="32"/>
    </row>
    <row r="19" spans="1:9" s="65" customFormat="1" ht="45">
      <c r="A19" s="82" t="s">
        <v>63</v>
      </c>
      <c r="B19" s="29" t="s">
        <v>175</v>
      </c>
      <c r="C19" s="29" t="s">
        <v>103</v>
      </c>
      <c r="D19" s="29" t="s">
        <v>105</v>
      </c>
      <c r="E19" s="29"/>
      <c r="F19" s="29"/>
      <c r="G19" s="31"/>
      <c r="H19" s="83">
        <f>H20+H31+H38+H46</f>
        <v>98703.2</v>
      </c>
      <c r="I19" s="83">
        <f>I20+I31+I38+I46</f>
        <v>10763</v>
      </c>
    </row>
    <row r="20" spans="1:9" ht="42.75">
      <c r="A20" s="25" t="s">
        <v>141</v>
      </c>
      <c r="B20" s="30" t="s">
        <v>175</v>
      </c>
      <c r="C20" s="30" t="s">
        <v>103</v>
      </c>
      <c r="D20" s="30" t="s">
        <v>105</v>
      </c>
      <c r="E20" s="30" t="s">
        <v>138</v>
      </c>
      <c r="F20" s="30"/>
      <c r="G20" s="34"/>
      <c r="H20" s="32">
        <f>H21</f>
        <v>87533</v>
      </c>
      <c r="I20" s="32">
        <f>I21</f>
        <v>0</v>
      </c>
    </row>
    <row r="21" spans="1:9" ht="14.25">
      <c r="A21" s="25" t="s">
        <v>35</v>
      </c>
      <c r="B21" s="30" t="s">
        <v>175</v>
      </c>
      <c r="C21" s="30" t="s">
        <v>103</v>
      </c>
      <c r="D21" s="30" t="s">
        <v>105</v>
      </c>
      <c r="E21" s="30" t="s">
        <v>140</v>
      </c>
      <c r="F21" s="30"/>
      <c r="G21" s="34"/>
      <c r="H21" s="32">
        <f>H22+H25+H28</f>
        <v>87533</v>
      </c>
      <c r="I21" s="32">
        <f>I22+I25+I28</f>
        <v>0</v>
      </c>
    </row>
    <row r="22" spans="1:9" ht="14.25">
      <c r="A22" s="25" t="s">
        <v>382</v>
      </c>
      <c r="B22" s="30" t="s">
        <v>175</v>
      </c>
      <c r="C22" s="30" t="s">
        <v>103</v>
      </c>
      <c r="D22" s="30" t="s">
        <v>105</v>
      </c>
      <c r="E22" s="30" t="s">
        <v>140</v>
      </c>
      <c r="F22" s="30"/>
      <c r="G22" s="34" t="s">
        <v>227</v>
      </c>
      <c r="H22" s="32">
        <f>H23+H24</f>
        <v>83934.9</v>
      </c>
      <c r="I22" s="32"/>
    </row>
    <row r="23" spans="1:9" ht="14.25">
      <c r="A23" s="41" t="s">
        <v>254</v>
      </c>
      <c r="B23" s="30" t="s">
        <v>175</v>
      </c>
      <c r="C23" s="30" t="s">
        <v>103</v>
      </c>
      <c r="D23" s="30" t="s">
        <v>105</v>
      </c>
      <c r="E23" s="30" t="s">
        <v>140</v>
      </c>
      <c r="F23" s="30"/>
      <c r="G23" s="84" t="s">
        <v>253</v>
      </c>
      <c r="H23" s="32">
        <f>83840.5-460</f>
        <v>83380.5</v>
      </c>
      <c r="I23" s="32"/>
    </row>
    <row r="24" spans="1:9" ht="14.25">
      <c r="A24" s="41" t="s">
        <v>256</v>
      </c>
      <c r="B24" s="30" t="s">
        <v>175</v>
      </c>
      <c r="C24" s="30" t="s">
        <v>103</v>
      </c>
      <c r="D24" s="30" t="s">
        <v>105</v>
      </c>
      <c r="E24" s="30" t="s">
        <v>140</v>
      </c>
      <c r="F24" s="30"/>
      <c r="G24" s="84" t="s">
        <v>255</v>
      </c>
      <c r="H24" s="32">
        <v>554.4</v>
      </c>
      <c r="I24" s="32"/>
    </row>
    <row r="25" spans="1:9" ht="14.25">
      <c r="A25" s="41" t="s">
        <v>415</v>
      </c>
      <c r="B25" s="30" t="s">
        <v>175</v>
      </c>
      <c r="C25" s="30" t="s">
        <v>103</v>
      </c>
      <c r="D25" s="30" t="s">
        <v>105</v>
      </c>
      <c r="E25" s="30" t="s">
        <v>140</v>
      </c>
      <c r="F25" s="30"/>
      <c r="G25" s="84" t="s">
        <v>356</v>
      </c>
      <c r="H25" s="32">
        <f>H26+H27</f>
        <v>3398.1</v>
      </c>
      <c r="I25" s="32">
        <f>I26</f>
        <v>0</v>
      </c>
    </row>
    <row r="26" spans="1:9" ht="28.5">
      <c r="A26" s="25" t="s">
        <v>277</v>
      </c>
      <c r="B26" s="30" t="s">
        <v>175</v>
      </c>
      <c r="C26" s="30" t="s">
        <v>103</v>
      </c>
      <c r="D26" s="30" t="s">
        <v>105</v>
      </c>
      <c r="E26" s="30" t="s">
        <v>140</v>
      </c>
      <c r="F26" s="30"/>
      <c r="G26" s="84" t="s">
        <v>276</v>
      </c>
      <c r="H26" s="32">
        <f>1200+35+62.5+1269+846+55-1269-846</f>
        <v>1352.5</v>
      </c>
      <c r="I26" s="32"/>
    </row>
    <row r="27" spans="1:9" ht="20.25" customHeight="1">
      <c r="A27" s="25" t="s">
        <v>270</v>
      </c>
      <c r="B27" s="30" t="s">
        <v>175</v>
      </c>
      <c r="C27" s="30" t="s">
        <v>103</v>
      </c>
      <c r="D27" s="30" t="s">
        <v>105</v>
      </c>
      <c r="E27" s="30" t="s">
        <v>140</v>
      </c>
      <c r="F27" s="30"/>
      <c r="G27" s="84" t="s">
        <v>260</v>
      </c>
      <c r="H27" s="32">
        <f>1860.2+240.4-55</f>
        <v>2045.6</v>
      </c>
      <c r="I27" s="32"/>
    </row>
    <row r="28" spans="1:9" ht="20.25" customHeight="1">
      <c r="A28" s="25" t="s">
        <v>385</v>
      </c>
      <c r="B28" s="30" t="s">
        <v>175</v>
      </c>
      <c r="C28" s="30" t="s">
        <v>103</v>
      </c>
      <c r="D28" s="30" t="s">
        <v>105</v>
      </c>
      <c r="E28" s="30" t="s">
        <v>140</v>
      </c>
      <c r="F28" s="30"/>
      <c r="G28" s="84" t="s">
        <v>357</v>
      </c>
      <c r="H28" s="32">
        <f>H29+H30</f>
        <v>200</v>
      </c>
      <c r="I28" s="32"/>
    </row>
    <row r="29" spans="1:9" ht="18" customHeight="1">
      <c r="A29" s="25" t="s">
        <v>200</v>
      </c>
      <c r="B29" s="30" t="s">
        <v>175</v>
      </c>
      <c r="C29" s="30" t="s">
        <v>103</v>
      </c>
      <c r="D29" s="30" t="s">
        <v>105</v>
      </c>
      <c r="E29" s="30" t="s">
        <v>140</v>
      </c>
      <c r="F29" s="30"/>
      <c r="G29" s="84" t="s">
        <v>257</v>
      </c>
      <c r="H29" s="32">
        <f>200-132</f>
        <v>68</v>
      </c>
      <c r="I29" s="32"/>
    </row>
    <row r="30" spans="1:9" ht="18" customHeight="1">
      <c r="A30" s="25" t="s">
        <v>279</v>
      </c>
      <c r="B30" s="30" t="s">
        <v>175</v>
      </c>
      <c r="C30" s="30" t="s">
        <v>103</v>
      </c>
      <c r="D30" s="30" t="s">
        <v>105</v>
      </c>
      <c r="E30" s="30" t="s">
        <v>140</v>
      </c>
      <c r="F30" s="30"/>
      <c r="G30" s="84" t="s">
        <v>278</v>
      </c>
      <c r="H30" s="32">
        <v>132</v>
      </c>
      <c r="I30" s="32"/>
    </row>
    <row r="31" spans="1:9" ht="18" customHeight="1">
      <c r="A31" s="25" t="s">
        <v>360</v>
      </c>
      <c r="B31" s="30" t="s">
        <v>175</v>
      </c>
      <c r="C31" s="30" t="s">
        <v>103</v>
      </c>
      <c r="D31" s="30" t="s">
        <v>105</v>
      </c>
      <c r="E31" s="30" t="s">
        <v>358</v>
      </c>
      <c r="F31" s="30"/>
      <c r="G31" s="84"/>
      <c r="H31" s="32">
        <f>H32</f>
        <v>2324.2</v>
      </c>
      <c r="I31" s="32">
        <f>I32</f>
        <v>1917</v>
      </c>
    </row>
    <row r="32" spans="1:9" ht="30.75" customHeight="1">
      <c r="A32" s="25" t="s">
        <v>433</v>
      </c>
      <c r="B32" s="30" t="s">
        <v>175</v>
      </c>
      <c r="C32" s="30" t="s">
        <v>103</v>
      </c>
      <c r="D32" s="30" t="s">
        <v>105</v>
      </c>
      <c r="E32" s="30" t="s">
        <v>432</v>
      </c>
      <c r="F32" s="30"/>
      <c r="G32" s="84"/>
      <c r="H32" s="32">
        <f>H33</f>
        <v>2324.2</v>
      </c>
      <c r="I32" s="32">
        <f>I33</f>
        <v>1917</v>
      </c>
    </row>
    <row r="33" spans="1:9" ht="60.75" customHeight="1">
      <c r="A33" s="25" t="s">
        <v>460</v>
      </c>
      <c r="B33" s="30" t="s">
        <v>175</v>
      </c>
      <c r="C33" s="30" t="s">
        <v>103</v>
      </c>
      <c r="D33" s="30" t="s">
        <v>105</v>
      </c>
      <c r="E33" s="30" t="s">
        <v>359</v>
      </c>
      <c r="F33" s="30"/>
      <c r="G33" s="84"/>
      <c r="H33" s="32">
        <f>H34+H36</f>
        <v>2324.2</v>
      </c>
      <c r="I33" s="32">
        <f>I34+I36</f>
        <v>1917</v>
      </c>
    </row>
    <row r="34" spans="1:9" ht="18" customHeight="1">
      <c r="A34" s="25" t="s">
        <v>382</v>
      </c>
      <c r="B34" s="30" t="s">
        <v>175</v>
      </c>
      <c r="C34" s="30" t="s">
        <v>103</v>
      </c>
      <c r="D34" s="30" t="s">
        <v>105</v>
      </c>
      <c r="E34" s="30" t="s">
        <v>359</v>
      </c>
      <c r="F34" s="30"/>
      <c r="G34" s="84" t="s">
        <v>227</v>
      </c>
      <c r="H34" s="32">
        <f>H35</f>
        <v>1625</v>
      </c>
      <c r="I34" s="32">
        <f>I35</f>
        <v>1625</v>
      </c>
    </row>
    <row r="35" spans="1:9" ht="18" customHeight="1">
      <c r="A35" s="41" t="s">
        <v>254</v>
      </c>
      <c r="B35" s="30" t="s">
        <v>175</v>
      </c>
      <c r="C35" s="30" t="s">
        <v>103</v>
      </c>
      <c r="D35" s="30" t="s">
        <v>105</v>
      </c>
      <c r="E35" s="30" t="s">
        <v>359</v>
      </c>
      <c r="F35" s="30"/>
      <c r="G35" s="84" t="s">
        <v>253</v>
      </c>
      <c r="H35" s="32">
        <v>1625</v>
      </c>
      <c r="I35" s="32">
        <v>1625</v>
      </c>
    </row>
    <row r="36" spans="1:9" ht="18" customHeight="1">
      <c r="A36" s="41" t="s">
        <v>415</v>
      </c>
      <c r="B36" s="30" t="s">
        <v>175</v>
      </c>
      <c r="C36" s="30" t="s">
        <v>103</v>
      </c>
      <c r="D36" s="30" t="s">
        <v>105</v>
      </c>
      <c r="E36" s="30" t="s">
        <v>359</v>
      </c>
      <c r="F36" s="30"/>
      <c r="G36" s="84" t="s">
        <v>356</v>
      </c>
      <c r="H36" s="32">
        <f>H37</f>
        <v>699.2</v>
      </c>
      <c r="I36" s="32">
        <f>I37</f>
        <v>292</v>
      </c>
    </row>
    <row r="37" spans="1:9" ht="18" customHeight="1">
      <c r="A37" s="25" t="s">
        <v>270</v>
      </c>
      <c r="B37" s="30" t="s">
        <v>175</v>
      </c>
      <c r="C37" s="30" t="s">
        <v>103</v>
      </c>
      <c r="D37" s="30" t="s">
        <v>105</v>
      </c>
      <c r="E37" s="30" t="s">
        <v>359</v>
      </c>
      <c r="F37" s="30"/>
      <c r="G37" s="84" t="s">
        <v>260</v>
      </c>
      <c r="H37" s="32">
        <f>292+407.2</f>
        <v>699.2</v>
      </c>
      <c r="I37" s="32">
        <v>292</v>
      </c>
    </row>
    <row r="38" spans="1:9" ht="51" customHeight="1">
      <c r="A38" s="25" t="s">
        <v>386</v>
      </c>
      <c r="B38" s="30" t="s">
        <v>175</v>
      </c>
      <c r="C38" s="30" t="s">
        <v>103</v>
      </c>
      <c r="D38" s="30" t="s">
        <v>105</v>
      </c>
      <c r="E38" s="30" t="s">
        <v>361</v>
      </c>
      <c r="F38" s="30"/>
      <c r="G38" s="84"/>
      <c r="H38" s="32">
        <f>H39</f>
        <v>6061</v>
      </c>
      <c r="I38" s="32">
        <f>I39</f>
        <v>6061</v>
      </c>
    </row>
    <row r="39" spans="1:9" ht="36" customHeight="1">
      <c r="A39" s="25" t="s">
        <v>435</v>
      </c>
      <c r="B39" s="30" t="s">
        <v>175</v>
      </c>
      <c r="C39" s="30" t="s">
        <v>103</v>
      </c>
      <c r="D39" s="30" t="s">
        <v>105</v>
      </c>
      <c r="E39" s="30" t="s">
        <v>434</v>
      </c>
      <c r="F39" s="30"/>
      <c r="G39" s="84"/>
      <c r="H39" s="32">
        <f>H40</f>
        <v>6061</v>
      </c>
      <c r="I39" s="32">
        <f>I40</f>
        <v>6061</v>
      </c>
    </row>
    <row r="40" spans="1:9" ht="31.5" customHeight="1">
      <c r="A40" s="25" t="s">
        <v>436</v>
      </c>
      <c r="B40" s="30" t="s">
        <v>175</v>
      </c>
      <c r="C40" s="30" t="s">
        <v>103</v>
      </c>
      <c r="D40" s="30" t="s">
        <v>105</v>
      </c>
      <c r="E40" s="30" t="s">
        <v>362</v>
      </c>
      <c r="F40" s="30"/>
      <c r="G40" s="84"/>
      <c r="H40" s="32">
        <f>H41+H43</f>
        <v>6061</v>
      </c>
      <c r="I40" s="32">
        <f>I41+I43</f>
        <v>6061</v>
      </c>
    </row>
    <row r="41" spans="1:9" ht="19.5" customHeight="1">
      <c r="A41" s="25" t="s">
        <v>382</v>
      </c>
      <c r="B41" s="30" t="s">
        <v>175</v>
      </c>
      <c r="C41" s="30" t="s">
        <v>103</v>
      </c>
      <c r="D41" s="30" t="s">
        <v>105</v>
      </c>
      <c r="E41" s="30" t="s">
        <v>362</v>
      </c>
      <c r="F41" s="30"/>
      <c r="G41" s="84" t="s">
        <v>227</v>
      </c>
      <c r="H41" s="32">
        <f>H42</f>
        <v>4995</v>
      </c>
      <c r="I41" s="32">
        <f>I42</f>
        <v>4995</v>
      </c>
    </row>
    <row r="42" spans="1:9" ht="18.75" customHeight="1">
      <c r="A42" s="41" t="s">
        <v>254</v>
      </c>
      <c r="B42" s="30" t="s">
        <v>175</v>
      </c>
      <c r="C42" s="30" t="s">
        <v>103</v>
      </c>
      <c r="D42" s="30" t="s">
        <v>105</v>
      </c>
      <c r="E42" s="30" t="s">
        <v>362</v>
      </c>
      <c r="F42" s="30"/>
      <c r="G42" s="84" t="s">
        <v>253</v>
      </c>
      <c r="H42" s="32">
        <v>4995</v>
      </c>
      <c r="I42" s="32">
        <v>4995</v>
      </c>
    </row>
    <row r="43" spans="1:9" ht="18" customHeight="1">
      <c r="A43" s="41" t="s">
        <v>415</v>
      </c>
      <c r="B43" s="30" t="s">
        <v>175</v>
      </c>
      <c r="C43" s="30" t="s">
        <v>103</v>
      </c>
      <c r="D43" s="30" t="s">
        <v>105</v>
      </c>
      <c r="E43" s="30" t="s">
        <v>362</v>
      </c>
      <c r="F43" s="30"/>
      <c r="G43" s="84" t="s">
        <v>356</v>
      </c>
      <c r="H43" s="32">
        <f>H44+H45</f>
        <v>1066</v>
      </c>
      <c r="I43" s="32">
        <f>I44+I45</f>
        <v>1066</v>
      </c>
    </row>
    <row r="44" spans="1:9" ht="33" customHeight="1">
      <c r="A44" s="25" t="s">
        <v>277</v>
      </c>
      <c r="B44" s="30" t="s">
        <v>175</v>
      </c>
      <c r="C44" s="30" t="s">
        <v>103</v>
      </c>
      <c r="D44" s="30" t="s">
        <v>105</v>
      </c>
      <c r="E44" s="30" t="s">
        <v>362</v>
      </c>
      <c r="F44" s="30"/>
      <c r="G44" s="84" t="s">
        <v>276</v>
      </c>
      <c r="H44" s="32">
        <v>16</v>
      </c>
      <c r="I44" s="32">
        <v>16</v>
      </c>
    </row>
    <row r="45" spans="1:9" ht="18" customHeight="1">
      <c r="A45" s="25" t="s">
        <v>270</v>
      </c>
      <c r="B45" s="30" t="s">
        <v>175</v>
      </c>
      <c r="C45" s="30" t="s">
        <v>103</v>
      </c>
      <c r="D45" s="30" t="s">
        <v>105</v>
      </c>
      <c r="E45" s="30" t="s">
        <v>362</v>
      </c>
      <c r="F45" s="30"/>
      <c r="G45" s="84" t="s">
        <v>260</v>
      </c>
      <c r="H45" s="32">
        <v>1050</v>
      </c>
      <c r="I45" s="32">
        <v>1050</v>
      </c>
    </row>
    <row r="46" spans="1:9" ht="42.75" customHeight="1">
      <c r="A46" s="25" t="s">
        <v>340</v>
      </c>
      <c r="B46" s="30" t="s">
        <v>175</v>
      </c>
      <c r="C46" s="30" t="s">
        <v>103</v>
      </c>
      <c r="D46" s="30" t="s">
        <v>105</v>
      </c>
      <c r="E46" s="30" t="s">
        <v>339</v>
      </c>
      <c r="F46" s="30"/>
      <c r="G46" s="84"/>
      <c r="H46" s="32">
        <f aca="true" t="shared" si="0" ref="H46:I48">H47</f>
        <v>2785</v>
      </c>
      <c r="I46" s="32">
        <f t="shared" si="0"/>
        <v>2785</v>
      </c>
    </row>
    <row r="47" spans="1:9" ht="48" customHeight="1">
      <c r="A47" s="25" t="s">
        <v>437</v>
      </c>
      <c r="B47" s="30" t="s">
        <v>175</v>
      </c>
      <c r="C47" s="30" t="s">
        <v>103</v>
      </c>
      <c r="D47" s="30" t="s">
        <v>105</v>
      </c>
      <c r="E47" s="30" t="s">
        <v>363</v>
      </c>
      <c r="F47" s="30"/>
      <c r="G47" s="84"/>
      <c r="H47" s="32">
        <f t="shared" si="0"/>
        <v>2785</v>
      </c>
      <c r="I47" s="32">
        <f t="shared" si="0"/>
        <v>2785</v>
      </c>
    </row>
    <row r="48" spans="1:9" ht="18" customHeight="1">
      <c r="A48" s="25" t="s">
        <v>382</v>
      </c>
      <c r="B48" s="30" t="s">
        <v>175</v>
      </c>
      <c r="C48" s="30" t="s">
        <v>103</v>
      </c>
      <c r="D48" s="30" t="s">
        <v>105</v>
      </c>
      <c r="E48" s="30" t="s">
        <v>363</v>
      </c>
      <c r="F48" s="30"/>
      <c r="G48" s="84" t="s">
        <v>227</v>
      </c>
      <c r="H48" s="32">
        <f t="shared" si="0"/>
        <v>2785</v>
      </c>
      <c r="I48" s="32">
        <f t="shared" si="0"/>
        <v>2785</v>
      </c>
    </row>
    <row r="49" spans="1:9" ht="18" customHeight="1">
      <c r="A49" s="41" t="s">
        <v>254</v>
      </c>
      <c r="B49" s="30" t="s">
        <v>175</v>
      </c>
      <c r="C49" s="30" t="s">
        <v>103</v>
      </c>
      <c r="D49" s="30" t="s">
        <v>105</v>
      </c>
      <c r="E49" s="30" t="s">
        <v>363</v>
      </c>
      <c r="F49" s="30"/>
      <c r="G49" s="84" t="s">
        <v>253</v>
      </c>
      <c r="H49" s="32">
        <v>2785</v>
      </c>
      <c r="I49" s="32">
        <v>2785</v>
      </c>
    </row>
    <row r="50" spans="1:9" s="65" customFormat="1" ht="15">
      <c r="A50" s="42" t="s">
        <v>11</v>
      </c>
      <c r="B50" s="29" t="s">
        <v>175</v>
      </c>
      <c r="C50" s="29" t="s">
        <v>103</v>
      </c>
      <c r="D50" s="29" t="s">
        <v>170</v>
      </c>
      <c r="E50" s="29"/>
      <c r="F50" s="29"/>
      <c r="G50" s="31"/>
      <c r="H50" s="83">
        <f>H51</f>
        <v>5000</v>
      </c>
      <c r="I50" s="83"/>
    </row>
    <row r="51" spans="1:9" ht="15">
      <c r="A51" s="42" t="s">
        <v>11</v>
      </c>
      <c r="B51" s="29" t="s">
        <v>175</v>
      </c>
      <c r="C51" s="29" t="s">
        <v>103</v>
      </c>
      <c r="D51" s="29" t="s">
        <v>170</v>
      </c>
      <c r="E51" s="29" t="s">
        <v>13</v>
      </c>
      <c r="F51" s="29"/>
      <c r="G51" s="31"/>
      <c r="H51" s="33">
        <f>H52</f>
        <v>5000</v>
      </c>
      <c r="I51" s="33"/>
    </row>
    <row r="52" spans="1:9" ht="28.5">
      <c r="A52" s="25" t="s">
        <v>88</v>
      </c>
      <c r="B52" s="30" t="s">
        <v>175</v>
      </c>
      <c r="C52" s="30" t="s">
        <v>103</v>
      </c>
      <c r="D52" s="30" t="s">
        <v>170</v>
      </c>
      <c r="E52" s="30" t="s">
        <v>89</v>
      </c>
      <c r="F52" s="30"/>
      <c r="G52" s="34"/>
      <c r="H52" s="32">
        <f>H53</f>
        <v>5000</v>
      </c>
      <c r="I52" s="32"/>
    </row>
    <row r="53" spans="1:9" ht="14.25">
      <c r="A53" s="41" t="s">
        <v>259</v>
      </c>
      <c r="B53" s="30" t="s">
        <v>175</v>
      </c>
      <c r="C53" s="30" t="s">
        <v>103</v>
      </c>
      <c r="D53" s="30" t="s">
        <v>170</v>
      </c>
      <c r="E53" s="30" t="s">
        <v>89</v>
      </c>
      <c r="F53" s="30"/>
      <c r="G53" s="34" t="s">
        <v>258</v>
      </c>
      <c r="H53" s="32">
        <v>5000</v>
      </c>
      <c r="I53" s="32"/>
    </row>
    <row r="54" spans="1:9" s="65" customFormat="1" ht="15">
      <c r="A54" s="42" t="s">
        <v>49</v>
      </c>
      <c r="B54" s="29" t="s">
        <v>175</v>
      </c>
      <c r="C54" s="29" t="s">
        <v>103</v>
      </c>
      <c r="D54" s="29" t="s">
        <v>169</v>
      </c>
      <c r="E54" s="29"/>
      <c r="F54" s="29"/>
      <c r="G54" s="31"/>
      <c r="H54" s="83">
        <f>H55+H58</f>
        <v>34873.6</v>
      </c>
      <c r="I54" s="83"/>
    </row>
    <row r="55" spans="1:9" s="65" customFormat="1" ht="15">
      <c r="A55" s="41" t="s">
        <v>46</v>
      </c>
      <c r="B55" s="30" t="s">
        <v>175</v>
      </c>
      <c r="C55" s="30" t="s">
        <v>103</v>
      </c>
      <c r="D55" s="30" t="s">
        <v>169</v>
      </c>
      <c r="E55" s="30" t="s">
        <v>114</v>
      </c>
      <c r="F55" s="30"/>
      <c r="G55" s="34"/>
      <c r="H55" s="32">
        <f>H57+H56</f>
        <v>820</v>
      </c>
      <c r="I55" s="32"/>
    </row>
    <row r="56" spans="1:9" s="65" customFormat="1" ht="22.5" customHeight="1">
      <c r="A56" s="25" t="s">
        <v>270</v>
      </c>
      <c r="B56" s="30" t="s">
        <v>175</v>
      </c>
      <c r="C56" s="30" t="s">
        <v>103</v>
      </c>
      <c r="D56" s="30" t="s">
        <v>169</v>
      </c>
      <c r="E56" s="30" t="s">
        <v>114</v>
      </c>
      <c r="F56" s="30"/>
      <c r="G56" s="34" t="s">
        <v>260</v>
      </c>
      <c r="H56" s="32">
        <v>460</v>
      </c>
      <c r="I56" s="32"/>
    </row>
    <row r="57" spans="1:9" s="65" customFormat="1" ht="18.75" customHeight="1">
      <c r="A57" s="25" t="s">
        <v>279</v>
      </c>
      <c r="B57" s="30" t="s">
        <v>175</v>
      </c>
      <c r="C57" s="30" t="s">
        <v>103</v>
      </c>
      <c r="D57" s="30" t="s">
        <v>169</v>
      </c>
      <c r="E57" s="30" t="s">
        <v>114</v>
      </c>
      <c r="F57" s="30"/>
      <c r="G57" s="34" t="s">
        <v>278</v>
      </c>
      <c r="H57" s="32">
        <f>136.4+223.6</f>
        <v>360</v>
      </c>
      <c r="I57" s="32"/>
    </row>
    <row r="58" spans="1:9" ht="14.25">
      <c r="A58" s="41" t="s">
        <v>77</v>
      </c>
      <c r="B58" s="30" t="s">
        <v>175</v>
      </c>
      <c r="C58" s="30" t="s">
        <v>103</v>
      </c>
      <c r="D58" s="30" t="s">
        <v>169</v>
      </c>
      <c r="E58" s="30" t="s">
        <v>78</v>
      </c>
      <c r="F58" s="30"/>
      <c r="G58" s="34"/>
      <c r="H58" s="32">
        <f>H59+H64</f>
        <v>34053.6</v>
      </c>
      <c r="I58" s="41"/>
    </row>
    <row r="59" spans="1:9" ht="42.75">
      <c r="A59" s="25" t="s">
        <v>182</v>
      </c>
      <c r="B59" s="30" t="s">
        <v>175</v>
      </c>
      <c r="C59" s="30" t="s">
        <v>103</v>
      </c>
      <c r="D59" s="30" t="s">
        <v>169</v>
      </c>
      <c r="E59" s="30" t="s">
        <v>122</v>
      </c>
      <c r="F59" s="30"/>
      <c r="G59" s="34"/>
      <c r="H59" s="32">
        <f>H60+H61</f>
        <v>28503.6</v>
      </c>
      <c r="I59" s="41"/>
    </row>
    <row r="60" spans="1:9" ht="14.25">
      <c r="A60" s="41" t="s">
        <v>256</v>
      </c>
      <c r="B60" s="30" t="s">
        <v>175</v>
      </c>
      <c r="C60" s="30" t="s">
        <v>103</v>
      </c>
      <c r="D60" s="30" t="s">
        <v>169</v>
      </c>
      <c r="E60" s="30" t="s">
        <v>122</v>
      </c>
      <c r="F60" s="30"/>
      <c r="G60" s="34" t="s">
        <v>255</v>
      </c>
      <c r="H60" s="32">
        <v>22631.1</v>
      </c>
      <c r="I60" s="41"/>
    </row>
    <row r="61" spans="1:9" ht="14.25">
      <c r="A61" s="41" t="s">
        <v>415</v>
      </c>
      <c r="B61" s="30" t="s">
        <v>175</v>
      </c>
      <c r="C61" s="30" t="s">
        <v>103</v>
      </c>
      <c r="D61" s="30" t="s">
        <v>169</v>
      </c>
      <c r="E61" s="30" t="s">
        <v>122</v>
      </c>
      <c r="F61" s="30"/>
      <c r="G61" s="34" t="s">
        <v>356</v>
      </c>
      <c r="H61" s="32">
        <f>H62+H63</f>
        <v>5872.5</v>
      </c>
      <c r="I61" s="41"/>
    </row>
    <row r="62" spans="1:9" ht="28.5">
      <c r="A62" s="25" t="s">
        <v>277</v>
      </c>
      <c r="B62" s="30" t="s">
        <v>175</v>
      </c>
      <c r="C62" s="30" t="s">
        <v>103</v>
      </c>
      <c r="D62" s="30" t="s">
        <v>169</v>
      </c>
      <c r="E62" s="30" t="s">
        <v>122</v>
      </c>
      <c r="F62" s="30"/>
      <c r="G62" s="34" t="s">
        <v>276</v>
      </c>
      <c r="H62" s="32">
        <v>3990</v>
      </c>
      <c r="I62" s="41"/>
    </row>
    <row r="63" spans="1:9" ht="20.25" customHeight="1">
      <c r="A63" s="25" t="s">
        <v>270</v>
      </c>
      <c r="B63" s="30" t="s">
        <v>175</v>
      </c>
      <c r="C63" s="30" t="s">
        <v>103</v>
      </c>
      <c r="D63" s="30" t="s">
        <v>169</v>
      </c>
      <c r="E63" s="30" t="s">
        <v>122</v>
      </c>
      <c r="F63" s="30"/>
      <c r="G63" s="34" t="s">
        <v>260</v>
      </c>
      <c r="H63" s="32">
        <f>5872.5-3990</f>
        <v>1882.5</v>
      </c>
      <c r="I63" s="41"/>
    </row>
    <row r="64" spans="1:9" ht="93.75" customHeight="1">
      <c r="A64" s="11" t="s">
        <v>292</v>
      </c>
      <c r="B64" s="30" t="s">
        <v>175</v>
      </c>
      <c r="C64" s="30" t="s">
        <v>103</v>
      </c>
      <c r="D64" s="30" t="s">
        <v>169</v>
      </c>
      <c r="E64" s="30" t="s">
        <v>183</v>
      </c>
      <c r="F64" s="30"/>
      <c r="G64" s="34"/>
      <c r="H64" s="32">
        <f>H65</f>
        <v>5550</v>
      </c>
      <c r="I64" s="41"/>
    </row>
    <row r="65" spans="1:9" ht="18" customHeight="1">
      <c r="A65" s="25" t="s">
        <v>262</v>
      </c>
      <c r="B65" s="30" t="s">
        <v>175</v>
      </c>
      <c r="C65" s="30" t="s">
        <v>103</v>
      </c>
      <c r="D65" s="30" t="s">
        <v>169</v>
      </c>
      <c r="E65" s="30" t="s">
        <v>183</v>
      </c>
      <c r="F65" s="30"/>
      <c r="G65" s="34" t="s">
        <v>261</v>
      </c>
      <c r="H65" s="32">
        <f>5710-160</f>
        <v>5550</v>
      </c>
      <c r="I65" s="41"/>
    </row>
    <row r="66" spans="1:9" ht="15">
      <c r="A66" s="42" t="s">
        <v>50</v>
      </c>
      <c r="B66" s="29" t="s">
        <v>175</v>
      </c>
      <c r="C66" s="29" t="s">
        <v>104</v>
      </c>
      <c r="D66" s="29"/>
      <c r="E66" s="29"/>
      <c r="F66" s="29"/>
      <c r="G66" s="31"/>
      <c r="H66" s="85">
        <f>H67+H75</f>
        <v>5336</v>
      </c>
      <c r="I66" s="85">
        <f>I67+I75</f>
        <v>4948</v>
      </c>
    </row>
    <row r="67" spans="1:9" ht="15">
      <c r="A67" s="42" t="s">
        <v>239</v>
      </c>
      <c r="B67" s="30" t="s">
        <v>175</v>
      </c>
      <c r="C67" s="30" t="s">
        <v>104</v>
      </c>
      <c r="D67" s="30" t="s">
        <v>108</v>
      </c>
      <c r="E67" s="29"/>
      <c r="F67" s="29"/>
      <c r="G67" s="31"/>
      <c r="H67" s="32">
        <f>H68</f>
        <v>4948</v>
      </c>
      <c r="I67" s="32">
        <f>I68</f>
        <v>4948</v>
      </c>
    </row>
    <row r="68" spans="1:9" ht="15">
      <c r="A68" s="25" t="s">
        <v>195</v>
      </c>
      <c r="B68" s="30" t="s">
        <v>175</v>
      </c>
      <c r="C68" s="30" t="s">
        <v>104</v>
      </c>
      <c r="D68" s="30" t="s">
        <v>108</v>
      </c>
      <c r="E68" s="30" t="s">
        <v>196</v>
      </c>
      <c r="F68" s="29"/>
      <c r="G68" s="31"/>
      <c r="H68" s="32">
        <f>H69</f>
        <v>4948</v>
      </c>
      <c r="I68" s="32">
        <v>4948</v>
      </c>
    </row>
    <row r="69" spans="1:9" ht="29.25">
      <c r="A69" s="25" t="s">
        <v>199</v>
      </c>
      <c r="B69" s="30" t="s">
        <v>175</v>
      </c>
      <c r="C69" s="30" t="s">
        <v>104</v>
      </c>
      <c r="D69" s="30" t="s">
        <v>108</v>
      </c>
      <c r="E69" s="30" t="s">
        <v>198</v>
      </c>
      <c r="F69" s="29"/>
      <c r="G69" s="31"/>
      <c r="H69" s="32">
        <f>H70+H72</f>
        <v>4948</v>
      </c>
      <c r="I69" s="32">
        <f>I70+I72</f>
        <v>4948</v>
      </c>
    </row>
    <row r="70" spans="1:9" ht="15">
      <c r="A70" s="25" t="s">
        <v>382</v>
      </c>
      <c r="B70" s="30" t="s">
        <v>175</v>
      </c>
      <c r="C70" s="30" t="s">
        <v>104</v>
      </c>
      <c r="D70" s="30" t="s">
        <v>108</v>
      </c>
      <c r="E70" s="30" t="s">
        <v>198</v>
      </c>
      <c r="F70" s="29"/>
      <c r="G70" s="34" t="s">
        <v>227</v>
      </c>
      <c r="H70" s="32">
        <f>H71</f>
        <v>4847.3</v>
      </c>
      <c r="I70" s="32">
        <f>I71</f>
        <v>4847.3</v>
      </c>
    </row>
    <row r="71" spans="1:9" ht="15">
      <c r="A71" s="41" t="s">
        <v>254</v>
      </c>
      <c r="B71" s="30" t="s">
        <v>175</v>
      </c>
      <c r="C71" s="30" t="s">
        <v>104</v>
      </c>
      <c r="D71" s="30" t="s">
        <v>108</v>
      </c>
      <c r="E71" s="30" t="s">
        <v>198</v>
      </c>
      <c r="F71" s="29"/>
      <c r="G71" s="34" t="s">
        <v>253</v>
      </c>
      <c r="H71" s="32">
        <f>4948-100.7</f>
        <v>4847.3</v>
      </c>
      <c r="I71" s="32">
        <f>4948-100.7</f>
        <v>4847.3</v>
      </c>
    </row>
    <row r="72" spans="1:9" ht="15">
      <c r="A72" s="41" t="s">
        <v>415</v>
      </c>
      <c r="B72" s="30" t="s">
        <v>175</v>
      </c>
      <c r="C72" s="30" t="s">
        <v>104</v>
      </c>
      <c r="D72" s="30" t="s">
        <v>108</v>
      </c>
      <c r="E72" s="30" t="s">
        <v>198</v>
      </c>
      <c r="F72" s="29"/>
      <c r="G72" s="34" t="s">
        <v>356</v>
      </c>
      <c r="H72" s="32">
        <f>H73+H74</f>
        <v>100.7</v>
      </c>
      <c r="I72" s="32">
        <f>I73+I74</f>
        <v>100.7</v>
      </c>
    </row>
    <row r="73" spans="1:9" ht="29.25">
      <c r="A73" s="25" t="s">
        <v>277</v>
      </c>
      <c r="B73" s="30" t="s">
        <v>175</v>
      </c>
      <c r="C73" s="30" t="s">
        <v>104</v>
      </c>
      <c r="D73" s="30" t="s">
        <v>108</v>
      </c>
      <c r="E73" s="30" t="s">
        <v>198</v>
      </c>
      <c r="F73" s="29"/>
      <c r="G73" s="34" t="s">
        <v>276</v>
      </c>
      <c r="H73" s="32">
        <v>36</v>
      </c>
      <c r="I73" s="32">
        <v>36</v>
      </c>
    </row>
    <row r="74" spans="1:9" ht="23.25" customHeight="1">
      <c r="A74" s="25" t="s">
        <v>270</v>
      </c>
      <c r="B74" s="30" t="s">
        <v>175</v>
      </c>
      <c r="C74" s="30" t="s">
        <v>104</v>
      </c>
      <c r="D74" s="30" t="s">
        <v>108</v>
      </c>
      <c r="E74" s="30" t="s">
        <v>198</v>
      </c>
      <c r="F74" s="29"/>
      <c r="G74" s="34" t="s">
        <v>260</v>
      </c>
      <c r="H74" s="32">
        <v>64.7</v>
      </c>
      <c r="I74" s="32">
        <v>64.7</v>
      </c>
    </row>
    <row r="75" spans="1:9" ht="15">
      <c r="A75" s="42" t="s">
        <v>51</v>
      </c>
      <c r="B75" s="30" t="s">
        <v>175</v>
      </c>
      <c r="C75" s="30" t="s">
        <v>104</v>
      </c>
      <c r="D75" s="30" t="s">
        <v>105</v>
      </c>
      <c r="E75" s="30"/>
      <c r="F75" s="30"/>
      <c r="G75" s="34"/>
      <c r="H75" s="32">
        <f>H76</f>
        <v>388</v>
      </c>
      <c r="I75" s="33"/>
    </row>
    <row r="76" spans="1:9" ht="33" customHeight="1">
      <c r="A76" s="25" t="s">
        <v>64</v>
      </c>
      <c r="B76" s="30" t="s">
        <v>175</v>
      </c>
      <c r="C76" s="30" t="s">
        <v>104</v>
      </c>
      <c r="D76" s="30" t="s">
        <v>105</v>
      </c>
      <c r="E76" s="30" t="s">
        <v>52</v>
      </c>
      <c r="F76" s="30"/>
      <c r="G76" s="34"/>
      <c r="H76" s="32">
        <f>H77</f>
        <v>388</v>
      </c>
      <c r="I76" s="32"/>
    </row>
    <row r="77" spans="1:9" ht="30" customHeight="1">
      <c r="A77" s="25" t="s">
        <v>65</v>
      </c>
      <c r="B77" s="30" t="s">
        <v>175</v>
      </c>
      <c r="C77" s="30" t="s">
        <v>104</v>
      </c>
      <c r="D77" s="30" t="s">
        <v>105</v>
      </c>
      <c r="E77" s="30" t="s">
        <v>90</v>
      </c>
      <c r="F77" s="30"/>
      <c r="G77" s="34"/>
      <c r="H77" s="32">
        <f>H78</f>
        <v>388</v>
      </c>
      <c r="I77" s="32"/>
    </row>
    <row r="78" spans="1:9" ht="18.75" customHeight="1">
      <c r="A78" s="25" t="s">
        <v>270</v>
      </c>
      <c r="B78" s="30" t="s">
        <v>175</v>
      </c>
      <c r="C78" s="30" t="s">
        <v>104</v>
      </c>
      <c r="D78" s="30" t="s">
        <v>105</v>
      </c>
      <c r="E78" s="30" t="s">
        <v>90</v>
      </c>
      <c r="F78" s="30"/>
      <c r="G78" s="34" t="s">
        <v>260</v>
      </c>
      <c r="H78" s="32">
        <f>423-35</f>
        <v>388</v>
      </c>
      <c r="I78" s="41"/>
    </row>
    <row r="79" spans="1:9" ht="30">
      <c r="A79" s="82" t="s">
        <v>71</v>
      </c>
      <c r="B79" s="29" t="s">
        <v>175</v>
      </c>
      <c r="C79" s="29" t="s">
        <v>108</v>
      </c>
      <c r="D79" s="29"/>
      <c r="E79" s="29"/>
      <c r="F79" s="29"/>
      <c r="G79" s="34"/>
      <c r="H79" s="83">
        <f>H80+H91</f>
        <v>12038.599999999999</v>
      </c>
      <c r="I79" s="83"/>
    </row>
    <row r="80" spans="1:9" ht="37.5" customHeight="1">
      <c r="A80" s="25" t="s">
        <v>91</v>
      </c>
      <c r="B80" s="30" t="s">
        <v>175</v>
      </c>
      <c r="C80" s="30" t="s">
        <v>108</v>
      </c>
      <c r="D80" s="30" t="s">
        <v>109</v>
      </c>
      <c r="E80" s="30"/>
      <c r="F80" s="30"/>
      <c r="G80" s="34"/>
      <c r="H80" s="32">
        <f>H81+H84</f>
        <v>8678.8</v>
      </c>
      <c r="I80" s="33"/>
    </row>
    <row r="81" spans="1:9" ht="28.5">
      <c r="A81" s="25" t="s">
        <v>82</v>
      </c>
      <c r="B81" s="30" t="s">
        <v>175</v>
      </c>
      <c r="C81" s="30" t="s">
        <v>108</v>
      </c>
      <c r="D81" s="30" t="s">
        <v>109</v>
      </c>
      <c r="E81" s="30" t="s">
        <v>83</v>
      </c>
      <c r="F81" s="30" t="s">
        <v>34</v>
      </c>
      <c r="G81" s="34"/>
      <c r="H81" s="32">
        <f>H82</f>
        <v>2987.2</v>
      </c>
      <c r="I81" s="32"/>
    </row>
    <row r="82" spans="1:9" ht="42.75">
      <c r="A82" s="25" t="s">
        <v>84</v>
      </c>
      <c r="B82" s="30" t="s">
        <v>175</v>
      </c>
      <c r="C82" s="30" t="s">
        <v>108</v>
      </c>
      <c r="D82" s="30" t="s">
        <v>109</v>
      </c>
      <c r="E82" s="30" t="s">
        <v>92</v>
      </c>
      <c r="F82" s="30" t="s">
        <v>85</v>
      </c>
      <c r="G82" s="34"/>
      <c r="H82" s="32">
        <f>H83</f>
        <v>2987.2</v>
      </c>
      <c r="I82" s="32"/>
    </row>
    <row r="83" spans="1:9" ht="22.5" customHeight="1">
      <c r="A83" s="25" t="s">
        <v>270</v>
      </c>
      <c r="B83" s="30" t="s">
        <v>175</v>
      </c>
      <c r="C83" s="30" t="s">
        <v>108</v>
      </c>
      <c r="D83" s="30" t="s">
        <v>109</v>
      </c>
      <c r="E83" s="30" t="s">
        <v>92</v>
      </c>
      <c r="F83" s="30"/>
      <c r="G83" s="34" t="s">
        <v>260</v>
      </c>
      <c r="H83" s="32">
        <f>1987.2+1000</f>
        <v>2987.2</v>
      </c>
      <c r="I83" s="32"/>
    </row>
    <row r="84" spans="1:9" s="65" customFormat="1" ht="17.25" customHeight="1">
      <c r="A84" s="86" t="s">
        <v>293</v>
      </c>
      <c r="B84" s="30" t="s">
        <v>175</v>
      </c>
      <c r="C84" s="30" t="s">
        <v>108</v>
      </c>
      <c r="D84" s="30" t="s">
        <v>109</v>
      </c>
      <c r="E84" s="87" t="s">
        <v>281</v>
      </c>
      <c r="F84" s="30"/>
      <c r="G84" s="34"/>
      <c r="H84" s="32">
        <f>H85</f>
        <v>5691.6</v>
      </c>
      <c r="I84" s="33"/>
    </row>
    <row r="85" spans="1:9" s="65" customFormat="1" ht="20.25" customHeight="1">
      <c r="A85" s="41" t="s">
        <v>16</v>
      </c>
      <c r="B85" s="30" t="s">
        <v>175</v>
      </c>
      <c r="C85" s="30" t="s">
        <v>108</v>
      </c>
      <c r="D85" s="30" t="s">
        <v>109</v>
      </c>
      <c r="E85" s="87" t="s">
        <v>282</v>
      </c>
      <c r="F85" s="30"/>
      <c r="G85" s="34"/>
      <c r="H85" s="32">
        <f>H86+H88</f>
        <v>5691.6</v>
      </c>
      <c r="I85" s="33"/>
    </row>
    <row r="86" spans="1:9" s="65" customFormat="1" ht="20.25" customHeight="1">
      <c r="A86" s="41" t="s">
        <v>387</v>
      </c>
      <c r="B86" s="30" t="s">
        <v>175</v>
      </c>
      <c r="C86" s="30" t="s">
        <v>108</v>
      </c>
      <c r="D86" s="30" t="s">
        <v>109</v>
      </c>
      <c r="E86" s="87" t="s">
        <v>282</v>
      </c>
      <c r="F86" s="30"/>
      <c r="G86" s="34" t="s">
        <v>364</v>
      </c>
      <c r="H86" s="32">
        <f>H87</f>
        <v>4502</v>
      </c>
      <c r="I86" s="33"/>
    </row>
    <row r="87" spans="1:9" s="65" customFormat="1" ht="15" customHeight="1">
      <c r="A87" s="41" t="s">
        <v>254</v>
      </c>
      <c r="B87" s="30" t="s">
        <v>175</v>
      </c>
      <c r="C87" s="30" t="s">
        <v>108</v>
      </c>
      <c r="D87" s="30" t="s">
        <v>109</v>
      </c>
      <c r="E87" s="87" t="s">
        <v>282</v>
      </c>
      <c r="F87" s="30"/>
      <c r="G87" s="34" t="s">
        <v>280</v>
      </c>
      <c r="H87" s="32">
        <f>4901.6-399.6</f>
        <v>4502</v>
      </c>
      <c r="I87" s="33"/>
    </row>
    <row r="88" spans="1:9" s="65" customFormat="1" ht="15" customHeight="1">
      <c r="A88" s="41" t="s">
        <v>415</v>
      </c>
      <c r="B88" s="30" t="s">
        <v>175</v>
      </c>
      <c r="C88" s="30" t="s">
        <v>108</v>
      </c>
      <c r="D88" s="30" t="s">
        <v>109</v>
      </c>
      <c r="E88" s="87" t="s">
        <v>282</v>
      </c>
      <c r="F88" s="30"/>
      <c r="G88" s="34" t="s">
        <v>356</v>
      </c>
      <c r="H88" s="32">
        <f>H89+H90</f>
        <v>1189.6</v>
      </c>
      <c r="I88" s="33"/>
    </row>
    <row r="89" spans="1:9" s="65" customFormat="1" ht="36" customHeight="1">
      <c r="A89" s="25" t="s">
        <v>277</v>
      </c>
      <c r="B89" s="30" t="s">
        <v>175</v>
      </c>
      <c r="C89" s="30" t="s">
        <v>108</v>
      </c>
      <c r="D89" s="30" t="s">
        <v>109</v>
      </c>
      <c r="E89" s="87" t="s">
        <v>282</v>
      </c>
      <c r="F89" s="30"/>
      <c r="G89" s="34" t="s">
        <v>276</v>
      </c>
      <c r="H89" s="32">
        <v>250</v>
      </c>
      <c r="I89" s="33"/>
    </row>
    <row r="90" spans="1:9" s="65" customFormat="1" ht="23.25" customHeight="1">
      <c r="A90" s="25" t="s">
        <v>270</v>
      </c>
      <c r="B90" s="30" t="s">
        <v>175</v>
      </c>
      <c r="C90" s="30" t="s">
        <v>108</v>
      </c>
      <c r="D90" s="30" t="s">
        <v>109</v>
      </c>
      <c r="E90" s="87" t="s">
        <v>282</v>
      </c>
      <c r="F90" s="30"/>
      <c r="G90" s="34" t="s">
        <v>260</v>
      </c>
      <c r="H90" s="32">
        <f>540+399.6</f>
        <v>939.6</v>
      </c>
      <c r="I90" s="33"/>
    </row>
    <row r="91" spans="1:9" s="65" customFormat="1" ht="30">
      <c r="A91" s="82" t="s">
        <v>66</v>
      </c>
      <c r="B91" s="29" t="s">
        <v>175</v>
      </c>
      <c r="C91" s="29" t="s">
        <v>108</v>
      </c>
      <c r="D91" s="29" t="s">
        <v>107</v>
      </c>
      <c r="E91" s="29"/>
      <c r="F91" s="29"/>
      <c r="G91" s="34"/>
      <c r="H91" s="83">
        <f>H92</f>
        <v>3359.8</v>
      </c>
      <c r="I91" s="33"/>
    </row>
    <row r="92" spans="1:9" ht="14.25">
      <c r="A92" s="41" t="s">
        <v>77</v>
      </c>
      <c r="B92" s="30" t="s">
        <v>175</v>
      </c>
      <c r="C92" s="30" t="s">
        <v>108</v>
      </c>
      <c r="D92" s="30" t="s">
        <v>107</v>
      </c>
      <c r="E92" s="30" t="s">
        <v>78</v>
      </c>
      <c r="F92" s="30"/>
      <c r="G92" s="34"/>
      <c r="H92" s="32">
        <f>H93+H95</f>
        <v>3359.8</v>
      </c>
      <c r="I92" s="32"/>
    </row>
    <row r="93" spans="1:9" ht="42.75">
      <c r="A93" s="25" t="s">
        <v>204</v>
      </c>
      <c r="B93" s="30" t="s">
        <v>175</v>
      </c>
      <c r="C93" s="30" t="s">
        <v>108</v>
      </c>
      <c r="D93" s="30" t="s">
        <v>107</v>
      </c>
      <c r="E93" s="30" t="s">
        <v>135</v>
      </c>
      <c r="F93" s="30"/>
      <c r="G93" s="34"/>
      <c r="H93" s="32">
        <f>H94</f>
        <v>1146</v>
      </c>
      <c r="I93" s="41"/>
    </row>
    <row r="94" spans="1:9" ht="20.25" customHeight="1">
      <c r="A94" s="25" t="s">
        <v>270</v>
      </c>
      <c r="B94" s="30" t="s">
        <v>175</v>
      </c>
      <c r="C94" s="30" t="s">
        <v>108</v>
      </c>
      <c r="D94" s="30" t="s">
        <v>107</v>
      </c>
      <c r="E94" s="30" t="s">
        <v>135</v>
      </c>
      <c r="F94" s="30"/>
      <c r="G94" s="34" t="s">
        <v>260</v>
      </c>
      <c r="H94" s="32">
        <v>1146</v>
      </c>
      <c r="I94" s="41"/>
    </row>
    <row r="95" spans="1:9" ht="42.75">
      <c r="A95" s="25" t="s">
        <v>211</v>
      </c>
      <c r="B95" s="30" t="s">
        <v>175</v>
      </c>
      <c r="C95" s="30" t="s">
        <v>108</v>
      </c>
      <c r="D95" s="30" t="s">
        <v>107</v>
      </c>
      <c r="E95" s="30" t="s">
        <v>181</v>
      </c>
      <c r="F95" s="30"/>
      <c r="G95" s="34"/>
      <c r="H95" s="32">
        <f>H96</f>
        <v>2213.8</v>
      </c>
      <c r="I95" s="41"/>
    </row>
    <row r="96" spans="1:9" ht="22.5" customHeight="1">
      <c r="A96" s="25" t="s">
        <v>270</v>
      </c>
      <c r="B96" s="30" t="s">
        <v>175</v>
      </c>
      <c r="C96" s="30" t="s">
        <v>108</v>
      </c>
      <c r="D96" s="30" t="s">
        <v>107</v>
      </c>
      <c r="E96" s="30" t="s">
        <v>181</v>
      </c>
      <c r="F96" s="30"/>
      <c r="G96" s="34" t="s">
        <v>260</v>
      </c>
      <c r="H96" s="32">
        <f>860+1353.8</f>
        <v>2213.8</v>
      </c>
      <c r="I96" s="41"/>
    </row>
    <row r="97" spans="1:9" ht="15">
      <c r="A97" s="42" t="s">
        <v>39</v>
      </c>
      <c r="B97" s="29" t="s">
        <v>175</v>
      </c>
      <c r="C97" s="29" t="s">
        <v>105</v>
      </c>
      <c r="D97" s="29"/>
      <c r="E97" s="29"/>
      <c r="F97" s="29"/>
      <c r="G97" s="31"/>
      <c r="H97" s="83">
        <f>H98+H103+H107</f>
        <v>124391.6</v>
      </c>
      <c r="I97" s="83"/>
    </row>
    <row r="98" spans="1:9" s="65" customFormat="1" ht="15">
      <c r="A98" s="42" t="s">
        <v>61</v>
      </c>
      <c r="B98" s="29" t="s">
        <v>175</v>
      </c>
      <c r="C98" s="29" t="s">
        <v>105</v>
      </c>
      <c r="D98" s="29" t="s">
        <v>112</v>
      </c>
      <c r="E98" s="29"/>
      <c r="F98" s="29"/>
      <c r="G98" s="34"/>
      <c r="H98" s="83">
        <f>H99</f>
        <v>13354</v>
      </c>
      <c r="I98" s="83"/>
    </row>
    <row r="99" spans="1:9" ht="14.25">
      <c r="A99" s="41" t="s">
        <v>93</v>
      </c>
      <c r="B99" s="30" t="s">
        <v>175</v>
      </c>
      <c r="C99" s="30" t="s">
        <v>105</v>
      </c>
      <c r="D99" s="30" t="s">
        <v>112</v>
      </c>
      <c r="E99" s="30" t="s">
        <v>94</v>
      </c>
      <c r="F99" s="30"/>
      <c r="G99" s="34"/>
      <c r="H99" s="32">
        <f>H100</f>
        <v>13354</v>
      </c>
      <c r="I99" s="32"/>
    </row>
    <row r="100" spans="1:9" ht="14.25">
      <c r="A100" s="41" t="s">
        <v>95</v>
      </c>
      <c r="B100" s="30" t="s">
        <v>175</v>
      </c>
      <c r="C100" s="30" t="s">
        <v>105</v>
      </c>
      <c r="D100" s="30" t="s">
        <v>112</v>
      </c>
      <c r="E100" s="30" t="s">
        <v>96</v>
      </c>
      <c r="F100" s="30"/>
      <c r="G100" s="34"/>
      <c r="H100" s="32">
        <f>H101</f>
        <v>13354</v>
      </c>
      <c r="I100" s="32"/>
    </row>
    <row r="101" spans="1:9" ht="49.5" customHeight="1">
      <c r="A101" s="25" t="s">
        <v>162</v>
      </c>
      <c r="B101" s="30" t="s">
        <v>175</v>
      </c>
      <c r="C101" s="30" t="s">
        <v>105</v>
      </c>
      <c r="D101" s="30" t="s">
        <v>112</v>
      </c>
      <c r="E101" s="30" t="s">
        <v>98</v>
      </c>
      <c r="F101" s="30" t="s">
        <v>34</v>
      </c>
      <c r="G101" s="34"/>
      <c r="H101" s="32">
        <f>H102</f>
        <v>13354</v>
      </c>
      <c r="I101" s="32"/>
    </row>
    <row r="102" spans="1:9" ht="21" customHeight="1">
      <c r="A102" s="25" t="s">
        <v>270</v>
      </c>
      <c r="B102" s="30" t="s">
        <v>175</v>
      </c>
      <c r="C102" s="30" t="s">
        <v>105</v>
      </c>
      <c r="D102" s="30" t="s">
        <v>112</v>
      </c>
      <c r="E102" s="30" t="s">
        <v>98</v>
      </c>
      <c r="F102" s="30" t="s">
        <v>86</v>
      </c>
      <c r="G102" s="34" t="s">
        <v>260</v>
      </c>
      <c r="H102" s="32">
        <v>13354</v>
      </c>
      <c r="I102" s="32"/>
    </row>
    <row r="103" spans="1:9" s="65" customFormat="1" ht="15">
      <c r="A103" s="42" t="s">
        <v>455</v>
      </c>
      <c r="B103" s="29" t="s">
        <v>175</v>
      </c>
      <c r="C103" s="29" t="s">
        <v>105</v>
      </c>
      <c r="D103" s="29" t="s">
        <v>109</v>
      </c>
      <c r="E103" s="29"/>
      <c r="F103" s="29"/>
      <c r="G103" s="34"/>
      <c r="H103" s="83">
        <f>H104</f>
        <v>38902</v>
      </c>
      <c r="I103" s="33"/>
    </row>
    <row r="104" spans="1:9" ht="14.25">
      <c r="A104" s="41" t="s">
        <v>77</v>
      </c>
      <c r="B104" s="30" t="s">
        <v>175</v>
      </c>
      <c r="C104" s="30" t="s">
        <v>105</v>
      </c>
      <c r="D104" s="30" t="s">
        <v>109</v>
      </c>
      <c r="E104" s="30" t="s">
        <v>78</v>
      </c>
      <c r="F104" s="30"/>
      <c r="G104" s="34"/>
      <c r="H104" s="32">
        <f>H105</f>
        <v>38902</v>
      </c>
      <c r="I104" s="32"/>
    </row>
    <row r="105" spans="1:9" ht="71.25">
      <c r="A105" s="35" t="s">
        <v>304</v>
      </c>
      <c r="B105" s="30" t="s">
        <v>175</v>
      </c>
      <c r="C105" s="30" t="s">
        <v>105</v>
      </c>
      <c r="D105" s="30" t="s">
        <v>109</v>
      </c>
      <c r="E105" s="30" t="s">
        <v>303</v>
      </c>
      <c r="F105" s="30"/>
      <c r="G105" s="34"/>
      <c r="H105" s="32">
        <f>H106</f>
        <v>38902</v>
      </c>
      <c r="I105" s="32"/>
    </row>
    <row r="106" spans="1:9" ht="23.25" customHeight="1">
      <c r="A106" s="25" t="s">
        <v>270</v>
      </c>
      <c r="B106" s="30" t="s">
        <v>175</v>
      </c>
      <c r="C106" s="30" t="s">
        <v>105</v>
      </c>
      <c r="D106" s="30" t="s">
        <v>109</v>
      </c>
      <c r="E106" s="30" t="s">
        <v>303</v>
      </c>
      <c r="F106" s="30"/>
      <c r="G106" s="34" t="s">
        <v>260</v>
      </c>
      <c r="H106" s="32">
        <v>38902</v>
      </c>
      <c r="I106" s="32"/>
    </row>
    <row r="107" spans="1:9" s="65" customFormat="1" ht="15">
      <c r="A107" s="42" t="s">
        <v>40</v>
      </c>
      <c r="B107" s="29" t="s">
        <v>175</v>
      </c>
      <c r="C107" s="29" t="s">
        <v>105</v>
      </c>
      <c r="D107" s="29" t="s">
        <v>106</v>
      </c>
      <c r="E107" s="29"/>
      <c r="F107" s="29"/>
      <c r="G107" s="34"/>
      <c r="H107" s="83">
        <f>H108+H113+H116</f>
        <v>72135.6</v>
      </c>
      <c r="I107" s="33"/>
    </row>
    <row r="108" spans="1:9" s="65" customFormat="1" ht="30.75" customHeight="1">
      <c r="A108" s="25" t="s">
        <v>64</v>
      </c>
      <c r="B108" s="30" t="s">
        <v>175</v>
      </c>
      <c r="C108" s="30" t="s">
        <v>105</v>
      </c>
      <c r="D108" s="30" t="s">
        <v>106</v>
      </c>
      <c r="E108" s="30" t="s">
        <v>81</v>
      </c>
      <c r="F108" s="29"/>
      <c r="G108" s="34"/>
      <c r="H108" s="32">
        <f>H109</f>
        <v>69660.6</v>
      </c>
      <c r="I108" s="33"/>
    </row>
    <row r="109" spans="1:9" s="65" customFormat="1" ht="15">
      <c r="A109" s="41" t="s">
        <v>16</v>
      </c>
      <c r="B109" s="30" t="s">
        <v>175</v>
      </c>
      <c r="C109" s="30" t="s">
        <v>105</v>
      </c>
      <c r="D109" s="30" t="s">
        <v>106</v>
      </c>
      <c r="E109" s="30" t="s">
        <v>190</v>
      </c>
      <c r="F109" s="30"/>
      <c r="G109" s="34"/>
      <c r="H109" s="32">
        <f>H111+H110+H112</f>
        <v>69660.6</v>
      </c>
      <c r="I109" s="33"/>
    </row>
    <row r="110" spans="1:9" s="65" customFormat="1" ht="29.25">
      <c r="A110" s="25" t="s">
        <v>270</v>
      </c>
      <c r="B110" s="30" t="s">
        <v>175</v>
      </c>
      <c r="C110" s="30" t="s">
        <v>105</v>
      </c>
      <c r="D110" s="30" t="s">
        <v>106</v>
      </c>
      <c r="E110" s="30" t="s">
        <v>190</v>
      </c>
      <c r="F110" s="30"/>
      <c r="G110" s="34" t="s">
        <v>260</v>
      </c>
      <c r="H110" s="32">
        <v>4820.2</v>
      </c>
      <c r="I110" s="33"/>
    </row>
    <row r="111" spans="1:10" s="65" customFormat="1" ht="43.5">
      <c r="A111" s="25" t="s">
        <v>268</v>
      </c>
      <c r="B111" s="30" t="s">
        <v>175</v>
      </c>
      <c r="C111" s="30" t="s">
        <v>105</v>
      </c>
      <c r="D111" s="30" t="s">
        <v>106</v>
      </c>
      <c r="E111" s="30" t="s">
        <v>190</v>
      </c>
      <c r="F111" s="30"/>
      <c r="G111" s="34" t="s">
        <v>242</v>
      </c>
      <c r="H111" s="32">
        <f>44400+15630.4-4400+1000</f>
        <v>56630.4</v>
      </c>
      <c r="I111" s="33"/>
      <c r="J111" s="60"/>
    </row>
    <row r="112" spans="1:10" s="65" customFormat="1" ht="15">
      <c r="A112" s="35" t="s">
        <v>238</v>
      </c>
      <c r="B112" s="30" t="s">
        <v>175</v>
      </c>
      <c r="C112" s="30" t="s">
        <v>105</v>
      </c>
      <c r="D112" s="30" t="s">
        <v>106</v>
      </c>
      <c r="E112" s="30" t="s">
        <v>190</v>
      </c>
      <c r="F112" s="30"/>
      <c r="G112" s="34" t="s">
        <v>237</v>
      </c>
      <c r="H112" s="32">
        <f>1000+4400+3000+810-1000</f>
        <v>8210</v>
      </c>
      <c r="I112" s="33"/>
      <c r="J112" s="60"/>
    </row>
    <row r="113" spans="1:10" s="65" customFormat="1" ht="29.25">
      <c r="A113" s="25" t="s">
        <v>67</v>
      </c>
      <c r="B113" s="30" t="s">
        <v>175</v>
      </c>
      <c r="C113" s="30" t="s">
        <v>105</v>
      </c>
      <c r="D113" s="30" t="s">
        <v>106</v>
      </c>
      <c r="E113" s="30" t="s">
        <v>45</v>
      </c>
      <c r="F113" s="30"/>
      <c r="G113" s="34"/>
      <c r="H113" s="32">
        <f>H114</f>
        <v>1081</v>
      </c>
      <c r="I113" s="41"/>
      <c r="J113" s="60"/>
    </row>
    <row r="114" spans="1:10" s="65" customFormat="1" ht="15">
      <c r="A114" s="25" t="s">
        <v>157</v>
      </c>
      <c r="B114" s="30" t="s">
        <v>175</v>
      </c>
      <c r="C114" s="30" t="s">
        <v>105</v>
      </c>
      <c r="D114" s="30" t="s">
        <v>106</v>
      </c>
      <c r="E114" s="30" t="s">
        <v>158</v>
      </c>
      <c r="F114" s="30"/>
      <c r="G114" s="34"/>
      <c r="H114" s="32">
        <f>H115</f>
        <v>1081</v>
      </c>
      <c r="I114" s="41"/>
      <c r="J114" s="60"/>
    </row>
    <row r="115" spans="1:10" s="65" customFormat="1" ht="21" customHeight="1">
      <c r="A115" s="25" t="s">
        <v>270</v>
      </c>
      <c r="B115" s="30" t="s">
        <v>175</v>
      </c>
      <c r="C115" s="30" t="s">
        <v>105</v>
      </c>
      <c r="D115" s="30" t="s">
        <v>106</v>
      </c>
      <c r="E115" s="30" t="s">
        <v>158</v>
      </c>
      <c r="F115" s="30"/>
      <c r="G115" s="34" t="s">
        <v>260</v>
      </c>
      <c r="H115" s="32">
        <f>621+460</f>
        <v>1081</v>
      </c>
      <c r="I115" s="41"/>
      <c r="J115" s="60"/>
    </row>
    <row r="116" spans="1:9" ht="14.25">
      <c r="A116" s="41" t="s">
        <v>77</v>
      </c>
      <c r="B116" s="30" t="s">
        <v>175</v>
      </c>
      <c r="C116" s="30" t="s">
        <v>105</v>
      </c>
      <c r="D116" s="30" t="s">
        <v>106</v>
      </c>
      <c r="E116" s="30" t="s">
        <v>78</v>
      </c>
      <c r="F116" s="30"/>
      <c r="G116" s="34"/>
      <c r="H116" s="32">
        <f>H119+H117</f>
        <v>1394</v>
      </c>
      <c r="I116" s="41"/>
    </row>
    <row r="117" spans="1:9" ht="42.75">
      <c r="A117" s="25" t="s">
        <v>400</v>
      </c>
      <c r="B117" s="30" t="s">
        <v>175</v>
      </c>
      <c r="C117" s="30" t="s">
        <v>105</v>
      </c>
      <c r="D117" s="30" t="s">
        <v>106</v>
      </c>
      <c r="E117" s="30" t="s">
        <v>327</v>
      </c>
      <c r="F117" s="30"/>
      <c r="G117" s="34"/>
      <c r="H117" s="32">
        <f>H118</f>
        <v>1000</v>
      </c>
      <c r="I117" s="41"/>
    </row>
    <row r="118" spans="1:9" ht="27.75" customHeight="1">
      <c r="A118" s="25" t="s">
        <v>270</v>
      </c>
      <c r="B118" s="30" t="s">
        <v>175</v>
      </c>
      <c r="C118" s="30" t="s">
        <v>105</v>
      </c>
      <c r="D118" s="30" t="s">
        <v>106</v>
      </c>
      <c r="E118" s="30" t="s">
        <v>327</v>
      </c>
      <c r="F118" s="30"/>
      <c r="G118" s="34" t="s">
        <v>260</v>
      </c>
      <c r="H118" s="32">
        <v>1000</v>
      </c>
      <c r="I118" s="41"/>
    </row>
    <row r="119" spans="1:9" ht="44.25" customHeight="1">
      <c r="A119" s="35" t="s">
        <v>201</v>
      </c>
      <c r="B119" s="30" t="s">
        <v>175</v>
      </c>
      <c r="C119" s="30" t="s">
        <v>105</v>
      </c>
      <c r="D119" s="30" t="s">
        <v>106</v>
      </c>
      <c r="E119" s="30" t="s">
        <v>136</v>
      </c>
      <c r="F119" s="30" t="s">
        <v>34</v>
      </c>
      <c r="G119" s="30"/>
      <c r="H119" s="32">
        <f>H120</f>
        <v>394</v>
      </c>
      <c r="I119" s="41"/>
    </row>
    <row r="120" spans="1:9" ht="22.5" customHeight="1">
      <c r="A120" s="25" t="s">
        <v>270</v>
      </c>
      <c r="B120" s="30" t="s">
        <v>175</v>
      </c>
      <c r="C120" s="30" t="s">
        <v>105</v>
      </c>
      <c r="D120" s="30" t="s">
        <v>106</v>
      </c>
      <c r="E120" s="30" t="s">
        <v>136</v>
      </c>
      <c r="F120" s="30" t="s">
        <v>79</v>
      </c>
      <c r="G120" s="34" t="s">
        <v>260</v>
      </c>
      <c r="H120" s="32">
        <v>394</v>
      </c>
      <c r="I120" s="41"/>
    </row>
    <row r="121" spans="1:9" s="65" customFormat="1" ht="15">
      <c r="A121" s="42" t="s">
        <v>14</v>
      </c>
      <c r="B121" s="29" t="s">
        <v>175</v>
      </c>
      <c r="C121" s="29" t="s">
        <v>113</v>
      </c>
      <c r="D121" s="29"/>
      <c r="E121" s="29"/>
      <c r="F121" s="29"/>
      <c r="G121" s="31"/>
      <c r="H121" s="83">
        <f>H122+H139+H156</f>
        <v>226588.2</v>
      </c>
      <c r="I121" s="83">
        <f>I122+I139+I156</f>
        <v>140</v>
      </c>
    </row>
    <row r="122" spans="1:9" s="65" customFormat="1" ht="15">
      <c r="A122" s="42" t="s">
        <v>42</v>
      </c>
      <c r="B122" s="29" t="s">
        <v>175</v>
      </c>
      <c r="C122" s="29" t="s">
        <v>113</v>
      </c>
      <c r="D122" s="29" t="s">
        <v>103</v>
      </c>
      <c r="E122" s="29"/>
      <c r="F122" s="29"/>
      <c r="G122" s="31"/>
      <c r="H122" s="83">
        <f>H129+H131+H133+H136+H123</f>
        <v>31322.1</v>
      </c>
      <c r="I122" s="83"/>
    </row>
    <row r="123" spans="1:9" s="65" customFormat="1" ht="15">
      <c r="A123" s="41" t="s">
        <v>223</v>
      </c>
      <c r="B123" s="30" t="s">
        <v>175</v>
      </c>
      <c r="C123" s="30" t="s">
        <v>113</v>
      </c>
      <c r="D123" s="30" t="s">
        <v>103</v>
      </c>
      <c r="E123" s="30" t="s">
        <v>222</v>
      </c>
      <c r="F123" s="29"/>
      <c r="G123" s="34"/>
      <c r="H123" s="88">
        <f>H124</f>
        <v>1135.1</v>
      </c>
      <c r="I123" s="83"/>
    </row>
    <row r="124" spans="1:9" s="65" customFormat="1" ht="15">
      <c r="A124" s="41" t="s">
        <v>224</v>
      </c>
      <c r="B124" s="30" t="s">
        <v>175</v>
      </c>
      <c r="C124" s="30" t="s">
        <v>113</v>
      </c>
      <c r="D124" s="30" t="s">
        <v>103</v>
      </c>
      <c r="E124" s="30" t="s">
        <v>225</v>
      </c>
      <c r="F124" s="29"/>
      <c r="G124" s="34"/>
      <c r="H124" s="88">
        <f>H126+H125+H127</f>
        <v>1135.1</v>
      </c>
      <c r="I124" s="83"/>
    </row>
    <row r="125" spans="1:9" s="65" customFormat="1" ht="29.25">
      <c r="A125" s="35" t="s">
        <v>271</v>
      </c>
      <c r="B125" s="30" t="s">
        <v>175</v>
      </c>
      <c r="C125" s="30" t="s">
        <v>113</v>
      </c>
      <c r="D125" s="30" t="s">
        <v>103</v>
      </c>
      <c r="E125" s="30" t="s">
        <v>225</v>
      </c>
      <c r="F125" s="29"/>
      <c r="G125" s="34" t="s">
        <v>263</v>
      </c>
      <c r="H125" s="88">
        <f>116.8+298.9-298.9+99.4</f>
        <v>216.20000000000002</v>
      </c>
      <c r="I125" s="83"/>
    </row>
    <row r="126" spans="1:9" s="65" customFormat="1" ht="24" customHeight="1">
      <c r="A126" s="25" t="s">
        <v>270</v>
      </c>
      <c r="B126" s="30" t="s">
        <v>175</v>
      </c>
      <c r="C126" s="30" t="s">
        <v>113</v>
      </c>
      <c r="D126" s="30" t="s">
        <v>103</v>
      </c>
      <c r="E126" s="30" t="s">
        <v>225</v>
      </c>
      <c r="F126" s="29"/>
      <c r="G126" s="34" t="s">
        <v>260</v>
      </c>
      <c r="H126" s="88">
        <v>620</v>
      </c>
      <c r="I126" s="83"/>
    </row>
    <row r="127" spans="1:9" s="65" customFormat="1" ht="45" customHeight="1">
      <c r="A127" s="25" t="s">
        <v>299</v>
      </c>
      <c r="B127" s="30" t="s">
        <v>175</v>
      </c>
      <c r="C127" s="30" t="s">
        <v>113</v>
      </c>
      <c r="D127" s="30" t="s">
        <v>103</v>
      </c>
      <c r="E127" s="30" t="s">
        <v>225</v>
      </c>
      <c r="F127" s="29"/>
      <c r="G127" s="34" t="s">
        <v>298</v>
      </c>
      <c r="H127" s="88">
        <v>298.9</v>
      </c>
      <c r="I127" s="83"/>
    </row>
    <row r="128" spans="1:9" s="65" customFormat="1" ht="16.5" customHeight="1">
      <c r="A128" s="41" t="s">
        <v>77</v>
      </c>
      <c r="B128" s="30" t="s">
        <v>175</v>
      </c>
      <c r="C128" s="30" t="s">
        <v>113</v>
      </c>
      <c r="D128" s="30" t="s">
        <v>103</v>
      </c>
      <c r="E128" s="30" t="s">
        <v>78</v>
      </c>
      <c r="F128" s="30"/>
      <c r="G128" s="34"/>
      <c r="H128" s="32">
        <f>H129+H131+H133+H136</f>
        <v>30187</v>
      </c>
      <c r="I128" s="32"/>
    </row>
    <row r="129" spans="1:9" s="65" customFormat="1" ht="63.75" customHeight="1">
      <c r="A129" s="25" t="s">
        <v>207</v>
      </c>
      <c r="B129" s="30" t="s">
        <v>175</v>
      </c>
      <c r="C129" s="30" t="s">
        <v>113</v>
      </c>
      <c r="D129" s="30" t="s">
        <v>103</v>
      </c>
      <c r="E129" s="30" t="s">
        <v>137</v>
      </c>
      <c r="F129" s="30"/>
      <c r="G129" s="34"/>
      <c r="H129" s="32">
        <f>H130</f>
        <v>6401.4</v>
      </c>
      <c r="I129" s="32"/>
    </row>
    <row r="130" spans="1:9" s="65" customFormat="1" ht="29.25">
      <c r="A130" s="35" t="s">
        <v>271</v>
      </c>
      <c r="B130" s="30" t="s">
        <v>175</v>
      </c>
      <c r="C130" s="30" t="s">
        <v>113</v>
      </c>
      <c r="D130" s="30" t="s">
        <v>103</v>
      </c>
      <c r="E130" s="30" t="s">
        <v>137</v>
      </c>
      <c r="F130" s="30"/>
      <c r="G130" s="34" t="s">
        <v>263</v>
      </c>
      <c r="H130" s="32">
        <f>4130+1820+451.4</f>
        <v>6401.4</v>
      </c>
      <c r="I130" s="32"/>
    </row>
    <row r="131" spans="1:9" s="65" customFormat="1" ht="42.75">
      <c r="A131" s="89" t="s">
        <v>184</v>
      </c>
      <c r="B131" s="30" t="s">
        <v>175</v>
      </c>
      <c r="C131" s="30" t="s">
        <v>113</v>
      </c>
      <c r="D131" s="30" t="s">
        <v>103</v>
      </c>
      <c r="E131" s="30" t="s">
        <v>209</v>
      </c>
      <c r="F131" s="30"/>
      <c r="G131" s="34"/>
      <c r="H131" s="32">
        <f>H132</f>
        <v>200</v>
      </c>
      <c r="I131" s="32"/>
    </row>
    <row r="132" spans="1:9" s="65" customFormat="1" ht="29.25">
      <c r="A132" s="35" t="s">
        <v>269</v>
      </c>
      <c r="B132" s="30" t="s">
        <v>175</v>
      </c>
      <c r="C132" s="30" t="s">
        <v>113</v>
      </c>
      <c r="D132" s="30" t="s">
        <v>103</v>
      </c>
      <c r="E132" s="30" t="s">
        <v>209</v>
      </c>
      <c r="F132" s="30"/>
      <c r="G132" s="34" t="s">
        <v>263</v>
      </c>
      <c r="H132" s="32">
        <v>200</v>
      </c>
      <c r="I132" s="32"/>
    </row>
    <row r="133" spans="1:9" s="65" customFormat="1" ht="42.75">
      <c r="A133" s="90" t="s">
        <v>208</v>
      </c>
      <c r="B133" s="30" t="s">
        <v>175</v>
      </c>
      <c r="C133" s="30" t="s">
        <v>113</v>
      </c>
      <c r="D133" s="30" t="s">
        <v>103</v>
      </c>
      <c r="E133" s="30" t="s">
        <v>187</v>
      </c>
      <c r="F133" s="30"/>
      <c r="G133" s="34"/>
      <c r="H133" s="32">
        <f>H135+H134</f>
        <v>6523.1</v>
      </c>
      <c r="I133" s="32"/>
    </row>
    <row r="134" spans="1:9" s="65" customFormat="1" ht="29.25">
      <c r="A134" s="35" t="s">
        <v>269</v>
      </c>
      <c r="B134" s="30" t="s">
        <v>175</v>
      </c>
      <c r="C134" s="30" t="s">
        <v>113</v>
      </c>
      <c r="D134" s="30" t="s">
        <v>103</v>
      </c>
      <c r="E134" s="30" t="s">
        <v>187</v>
      </c>
      <c r="F134" s="30"/>
      <c r="G134" s="34" t="s">
        <v>263</v>
      </c>
      <c r="H134" s="32">
        <v>6.2</v>
      </c>
      <c r="I134" s="32"/>
    </row>
    <row r="135" spans="1:9" s="65" customFormat="1" ht="50.25" customHeight="1">
      <c r="A135" s="91" t="s">
        <v>299</v>
      </c>
      <c r="B135" s="30" t="s">
        <v>175</v>
      </c>
      <c r="C135" s="30" t="s">
        <v>113</v>
      </c>
      <c r="D135" s="30" t="s">
        <v>103</v>
      </c>
      <c r="E135" s="30" t="s">
        <v>187</v>
      </c>
      <c r="F135" s="30"/>
      <c r="G135" s="34" t="s">
        <v>298</v>
      </c>
      <c r="H135" s="32">
        <f>6822-298.9-6.2</f>
        <v>6516.900000000001</v>
      </c>
      <c r="I135" s="32"/>
    </row>
    <row r="136" spans="1:9" s="65" customFormat="1" ht="63" customHeight="1">
      <c r="A136" s="25" t="s">
        <v>338</v>
      </c>
      <c r="B136" s="30" t="s">
        <v>175</v>
      </c>
      <c r="C136" s="30" t="s">
        <v>113</v>
      </c>
      <c r="D136" s="30" t="s">
        <v>103</v>
      </c>
      <c r="E136" s="30" t="s">
        <v>302</v>
      </c>
      <c r="F136" s="30" t="s">
        <v>34</v>
      </c>
      <c r="G136" s="34"/>
      <c r="H136" s="32">
        <f>H137+H138</f>
        <v>17062.5</v>
      </c>
      <c r="I136" s="32"/>
    </row>
    <row r="137" spans="1:9" s="65" customFormat="1" ht="37.5" customHeight="1">
      <c r="A137" s="35" t="s">
        <v>271</v>
      </c>
      <c r="B137" s="30" t="s">
        <v>175</v>
      </c>
      <c r="C137" s="30" t="s">
        <v>113</v>
      </c>
      <c r="D137" s="30" t="s">
        <v>103</v>
      </c>
      <c r="E137" s="30" t="s">
        <v>302</v>
      </c>
      <c r="F137" s="30" t="s">
        <v>139</v>
      </c>
      <c r="G137" s="34" t="s">
        <v>263</v>
      </c>
      <c r="H137" s="32">
        <f>500+6437.5+10000</f>
        <v>16937.5</v>
      </c>
      <c r="I137" s="32"/>
    </row>
    <row r="138" spans="1:9" s="65" customFormat="1" ht="32.25" customHeight="1">
      <c r="A138" s="82" t="s">
        <v>414</v>
      </c>
      <c r="B138" s="30" t="s">
        <v>175</v>
      </c>
      <c r="C138" s="30" t="s">
        <v>113</v>
      </c>
      <c r="D138" s="30" t="s">
        <v>103</v>
      </c>
      <c r="E138" s="30" t="s">
        <v>429</v>
      </c>
      <c r="F138" s="30"/>
      <c r="G138" s="34" t="s">
        <v>246</v>
      </c>
      <c r="H138" s="32">
        <v>125</v>
      </c>
      <c r="I138" s="32"/>
    </row>
    <row r="139" spans="1:9" s="65" customFormat="1" ht="15">
      <c r="A139" s="42" t="s">
        <v>193</v>
      </c>
      <c r="B139" s="29" t="s">
        <v>175</v>
      </c>
      <c r="C139" s="29" t="s">
        <v>113</v>
      </c>
      <c r="D139" s="29" t="s">
        <v>104</v>
      </c>
      <c r="E139" s="30"/>
      <c r="F139" s="29"/>
      <c r="G139" s="29"/>
      <c r="H139" s="83">
        <f>H150+H144+H140</f>
        <v>126563.9</v>
      </c>
      <c r="I139" s="33"/>
    </row>
    <row r="140" spans="1:9" s="65" customFormat="1" ht="15">
      <c r="A140" s="41" t="s">
        <v>421</v>
      </c>
      <c r="B140" s="30" t="s">
        <v>175</v>
      </c>
      <c r="C140" s="30" t="s">
        <v>113</v>
      </c>
      <c r="D140" s="30" t="s">
        <v>104</v>
      </c>
      <c r="E140" s="30" t="s">
        <v>419</v>
      </c>
      <c r="F140" s="29"/>
      <c r="G140" s="29"/>
      <c r="H140" s="88">
        <f>H141</f>
        <v>50027.5</v>
      </c>
      <c r="I140" s="33"/>
    </row>
    <row r="141" spans="1:9" s="65" customFormat="1" ht="15">
      <c r="A141" s="41" t="s">
        <v>422</v>
      </c>
      <c r="B141" s="30" t="s">
        <v>175</v>
      </c>
      <c r="C141" s="30" t="s">
        <v>113</v>
      </c>
      <c r="D141" s="30" t="s">
        <v>104</v>
      </c>
      <c r="E141" s="30" t="s">
        <v>420</v>
      </c>
      <c r="F141" s="29"/>
      <c r="G141" s="29"/>
      <c r="H141" s="88">
        <f>H142+H143</f>
        <v>50027.5</v>
      </c>
      <c r="I141" s="33"/>
    </row>
    <row r="142" spans="1:9" s="65" customFormat="1" ht="24" customHeight="1">
      <c r="A142" s="25" t="s">
        <v>270</v>
      </c>
      <c r="B142" s="30" t="s">
        <v>175</v>
      </c>
      <c r="C142" s="30" t="s">
        <v>113</v>
      </c>
      <c r="D142" s="30" t="s">
        <v>104</v>
      </c>
      <c r="E142" s="30" t="s">
        <v>420</v>
      </c>
      <c r="F142" s="29"/>
      <c r="G142" s="30" t="s">
        <v>260</v>
      </c>
      <c r="H142" s="88">
        <v>27.5</v>
      </c>
      <c r="I142" s="33"/>
    </row>
    <row r="143" spans="1:9" s="65" customFormat="1" ht="50.25" customHeight="1">
      <c r="A143" s="91" t="s">
        <v>299</v>
      </c>
      <c r="B143" s="30" t="s">
        <v>175</v>
      </c>
      <c r="C143" s="30" t="s">
        <v>113</v>
      </c>
      <c r="D143" s="30" t="s">
        <v>104</v>
      </c>
      <c r="E143" s="30" t="s">
        <v>420</v>
      </c>
      <c r="F143" s="29"/>
      <c r="G143" s="30" t="s">
        <v>298</v>
      </c>
      <c r="H143" s="88">
        <v>50000</v>
      </c>
      <c r="I143" s="33"/>
    </row>
    <row r="144" spans="1:9" s="65" customFormat="1" ht="15">
      <c r="A144" s="41" t="s">
        <v>360</v>
      </c>
      <c r="B144" s="30" t="s">
        <v>175</v>
      </c>
      <c r="C144" s="30" t="s">
        <v>113</v>
      </c>
      <c r="D144" s="30" t="s">
        <v>104</v>
      </c>
      <c r="E144" s="30" t="s">
        <v>358</v>
      </c>
      <c r="F144" s="29"/>
      <c r="G144" s="29"/>
      <c r="H144" s="32">
        <f>H145+H148</f>
        <v>41526.5</v>
      </c>
      <c r="I144" s="33"/>
    </row>
    <row r="145" spans="1:9" s="65" customFormat="1" ht="32.25" customHeight="1">
      <c r="A145" s="25" t="s">
        <v>462</v>
      </c>
      <c r="B145" s="30" t="s">
        <v>175</v>
      </c>
      <c r="C145" s="30" t="s">
        <v>113</v>
      </c>
      <c r="D145" s="30" t="s">
        <v>104</v>
      </c>
      <c r="E145" s="30" t="s">
        <v>367</v>
      </c>
      <c r="F145" s="29"/>
      <c r="G145" s="29"/>
      <c r="H145" s="32">
        <f>H146</f>
        <v>720.2</v>
      </c>
      <c r="I145" s="33"/>
    </row>
    <row r="146" spans="1:9" s="65" customFormat="1" ht="29.25">
      <c r="A146" s="25" t="s">
        <v>389</v>
      </c>
      <c r="B146" s="30" t="s">
        <v>175</v>
      </c>
      <c r="C146" s="30" t="s">
        <v>113</v>
      </c>
      <c r="D146" s="30" t="s">
        <v>104</v>
      </c>
      <c r="E146" s="30" t="s">
        <v>365</v>
      </c>
      <c r="F146" s="29"/>
      <c r="G146" s="29"/>
      <c r="H146" s="32">
        <f>H147</f>
        <v>720.2</v>
      </c>
      <c r="I146" s="33"/>
    </row>
    <row r="147" spans="1:9" s="65" customFormat="1" ht="58.5">
      <c r="A147" s="82" t="s">
        <v>390</v>
      </c>
      <c r="B147" s="30" t="s">
        <v>175</v>
      </c>
      <c r="C147" s="30" t="s">
        <v>113</v>
      </c>
      <c r="D147" s="30" t="s">
        <v>104</v>
      </c>
      <c r="E147" s="30" t="s">
        <v>365</v>
      </c>
      <c r="F147" s="30" t="s">
        <v>246</v>
      </c>
      <c r="G147" s="30" t="s">
        <v>246</v>
      </c>
      <c r="H147" s="32">
        <v>720.2</v>
      </c>
      <c r="I147" s="33"/>
    </row>
    <row r="148" spans="1:9" s="65" customFormat="1" ht="34.5" customHeight="1">
      <c r="A148" s="25" t="s">
        <v>461</v>
      </c>
      <c r="B148" s="30" t="s">
        <v>175</v>
      </c>
      <c r="C148" s="30" t="s">
        <v>113</v>
      </c>
      <c r="D148" s="30" t="s">
        <v>104</v>
      </c>
      <c r="E148" s="30" t="s">
        <v>366</v>
      </c>
      <c r="F148" s="30"/>
      <c r="G148" s="30"/>
      <c r="H148" s="32">
        <f>H149</f>
        <v>40806.3</v>
      </c>
      <c r="I148" s="33"/>
    </row>
    <row r="149" spans="1:9" s="65" customFormat="1" ht="29.25">
      <c r="A149" s="35" t="s">
        <v>271</v>
      </c>
      <c r="B149" s="30" t="s">
        <v>175</v>
      </c>
      <c r="C149" s="30" t="s">
        <v>113</v>
      </c>
      <c r="D149" s="30" t="s">
        <v>104</v>
      </c>
      <c r="E149" s="30" t="s">
        <v>366</v>
      </c>
      <c r="F149" s="30" t="s">
        <v>263</v>
      </c>
      <c r="G149" s="30" t="s">
        <v>263</v>
      </c>
      <c r="H149" s="32">
        <v>40806.3</v>
      </c>
      <c r="I149" s="33"/>
    </row>
    <row r="150" spans="1:9" s="65" customFormat="1" ht="15">
      <c r="A150" s="41" t="s">
        <v>77</v>
      </c>
      <c r="B150" s="30" t="s">
        <v>175</v>
      </c>
      <c r="C150" s="30" t="s">
        <v>113</v>
      </c>
      <c r="D150" s="30" t="s">
        <v>104</v>
      </c>
      <c r="E150" s="30" t="s">
        <v>78</v>
      </c>
      <c r="F150" s="30"/>
      <c r="G150" s="34"/>
      <c r="H150" s="32">
        <f>H151</f>
        <v>35009.9</v>
      </c>
      <c r="I150" s="32"/>
    </row>
    <row r="151" spans="1:9" s="65" customFormat="1" ht="43.5">
      <c r="A151" s="35" t="s">
        <v>205</v>
      </c>
      <c r="B151" s="30" t="s">
        <v>175</v>
      </c>
      <c r="C151" s="30" t="s">
        <v>113</v>
      </c>
      <c r="D151" s="30" t="s">
        <v>104</v>
      </c>
      <c r="E151" s="30" t="s">
        <v>185</v>
      </c>
      <c r="F151" s="30"/>
      <c r="G151" s="34"/>
      <c r="H151" s="32">
        <f>H153+H152</f>
        <v>35009.9</v>
      </c>
      <c r="I151" s="32"/>
    </row>
    <row r="152" spans="1:9" s="65" customFormat="1" ht="29.25">
      <c r="A152" s="35" t="s">
        <v>271</v>
      </c>
      <c r="B152" s="30" t="s">
        <v>175</v>
      </c>
      <c r="C152" s="30" t="s">
        <v>113</v>
      </c>
      <c r="D152" s="30" t="s">
        <v>104</v>
      </c>
      <c r="E152" s="30" t="s">
        <v>185</v>
      </c>
      <c r="F152" s="30"/>
      <c r="G152" s="34" t="s">
        <v>263</v>
      </c>
      <c r="H152" s="32">
        <f>3750.5+5368</f>
        <v>9118.5</v>
      </c>
      <c r="I152" s="32"/>
    </row>
    <row r="153" spans="1:9" s="65" customFormat="1" ht="15">
      <c r="A153" s="35" t="s">
        <v>117</v>
      </c>
      <c r="B153" s="30" t="s">
        <v>175</v>
      </c>
      <c r="C153" s="30" t="s">
        <v>113</v>
      </c>
      <c r="D153" s="30" t="s">
        <v>104</v>
      </c>
      <c r="E153" s="30" t="s">
        <v>185</v>
      </c>
      <c r="F153" s="30"/>
      <c r="G153" s="34" t="s">
        <v>246</v>
      </c>
      <c r="H153" s="32">
        <f>H154+H155</f>
        <v>25891.4</v>
      </c>
      <c r="I153" s="32"/>
    </row>
    <row r="154" spans="1:9" s="65" customFormat="1" ht="51.75" customHeight="1">
      <c r="A154" s="82" t="s">
        <v>291</v>
      </c>
      <c r="B154" s="30" t="s">
        <v>175</v>
      </c>
      <c r="C154" s="30" t="s">
        <v>113</v>
      </c>
      <c r="D154" s="30" t="s">
        <v>104</v>
      </c>
      <c r="E154" s="30" t="s">
        <v>423</v>
      </c>
      <c r="F154" s="30"/>
      <c r="G154" s="34" t="s">
        <v>246</v>
      </c>
      <c r="H154" s="32">
        <v>15891.4</v>
      </c>
      <c r="I154" s="32"/>
    </row>
    <row r="155" spans="1:9" s="65" customFormat="1" ht="35.25" customHeight="1">
      <c r="A155" s="82" t="s">
        <v>301</v>
      </c>
      <c r="B155" s="30" t="s">
        <v>175</v>
      </c>
      <c r="C155" s="30" t="s">
        <v>113</v>
      </c>
      <c r="D155" s="30" t="s">
        <v>104</v>
      </c>
      <c r="E155" s="30" t="s">
        <v>424</v>
      </c>
      <c r="F155" s="30"/>
      <c r="G155" s="34" t="s">
        <v>246</v>
      </c>
      <c r="H155" s="32">
        <v>10000</v>
      </c>
      <c r="I155" s="32"/>
    </row>
    <row r="156" spans="1:9" ht="18.75" customHeight="1">
      <c r="A156" s="42" t="s">
        <v>80</v>
      </c>
      <c r="B156" s="29" t="s">
        <v>175</v>
      </c>
      <c r="C156" s="29" t="s">
        <v>113</v>
      </c>
      <c r="D156" s="29" t="s">
        <v>108</v>
      </c>
      <c r="E156" s="29"/>
      <c r="F156" s="29"/>
      <c r="G156" s="34"/>
      <c r="H156" s="83">
        <f>H157+H162+H166</f>
        <v>68702.2</v>
      </c>
      <c r="I156" s="83">
        <f>I157+I162+I166</f>
        <v>140</v>
      </c>
    </row>
    <row r="157" spans="1:9" ht="49.5" customHeight="1">
      <c r="A157" s="25" t="s">
        <v>141</v>
      </c>
      <c r="B157" s="30" t="s">
        <v>175</v>
      </c>
      <c r="C157" s="30" t="s">
        <v>113</v>
      </c>
      <c r="D157" s="30" t="s">
        <v>108</v>
      </c>
      <c r="E157" s="30" t="s">
        <v>138</v>
      </c>
      <c r="F157" s="29"/>
      <c r="G157" s="34"/>
      <c r="H157" s="88">
        <f>H158</f>
        <v>1500</v>
      </c>
      <c r="I157" s="33"/>
    </row>
    <row r="158" spans="1:9" ht="22.5" customHeight="1">
      <c r="A158" s="41" t="s">
        <v>16</v>
      </c>
      <c r="B158" s="30" t="s">
        <v>175</v>
      </c>
      <c r="C158" s="30" t="s">
        <v>113</v>
      </c>
      <c r="D158" s="30" t="s">
        <v>108</v>
      </c>
      <c r="E158" s="30" t="s">
        <v>499</v>
      </c>
      <c r="F158" s="29"/>
      <c r="G158" s="34"/>
      <c r="H158" s="88">
        <f>H159+H161</f>
        <v>1500</v>
      </c>
      <c r="I158" s="33"/>
    </row>
    <row r="159" spans="1:9" ht="18.75" customHeight="1">
      <c r="A159" s="41" t="s">
        <v>387</v>
      </c>
      <c r="B159" s="30" t="s">
        <v>175</v>
      </c>
      <c r="C159" s="30" t="s">
        <v>113</v>
      </c>
      <c r="D159" s="30" t="s">
        <v>108</v>
      </c>
      <c r="E159" s="30" t="s">
        <v>499</v>
      </c>
      <c r="F159" s="29"/>
      <c r="G159" s="34" t="s">
        <v>364</v>
      </c>
      <c r="H159" s="88">
        <f>H160</f>
        <v>1300</v>
      </c>
      <c r="I159" s="33"/>
    </row>
    <row r="160" spans="1:9" ht="18.75" customHeight="1">
      <c r="A160" s="41" t="s">
        <v>254</v>
      </c>
      <c r="B160" s="30" t="s">
        <v>175</v>
      </c>
      <c r="C160" s="30" t="s">
        <v>113</v>
      </c>
      <c r="D160" s="30" t="s">
        <v>108</v>
      </c>
      <c r="E160" s="30" t="s">
        <v>499</v>
      </c>
      <c r="F160" s="29"/>
      <c r="G160" s="34" t="s">
        <v>280</v>
      </c>
      <c r="H160" s="88">
        <v>1300</v>
      </c>
      <c r="I160" s="33"/>
    </row>
    <row r="161" spans="1:9" ht="18.75" customHeight="1">
      <c r="A161" s="41" t="s">
        <v>415</v>
      </c>
      <c r="B161" s="30" t="s">
        <v>175</v>
      </c>
      <c r="C161" s="30" t="s">
        <v>113</v>
      </c>
      <c r="D161" s="30" t="s">
        <v>108</v>
      </c>
      <c r="E161" s="30" t="s">
        <v>499</v>
      </c>
      <c r="F161" s="29"/>
      <c r="G161" s="34" t="s">
        <v>356</v>
      </c>
      <c r="H161" s="88">
        <v>200</v>
      </c>
      <c r="I161" s="33"/>
    </row>
    <row r="162" spans="1:9" ht="18.75" customHeight="1">
      <c r="A162" s="41" t="s">
        <v>74</v>
      </c>
      <c r="B162" s="30" t="s">
        <v>175</v>
      </c>
      <c r="C162" s="30" t="s">
        <v>113</v>
      </c>
      <c r="D162" s="30" t="s">
        <v>108</v>
      </c>
      <c r="E162" s="30" t="s">
        <v>59</v>
      </c>
      <c r="F162" s="29"/>
      <c r="G162" s="34"/>
      <c r="H162" s="88">
        <f aca="true" t="shared" si="1" ref="H162:I164">H163</f>
        <v>140</v>
      </c>
      <c r="I162" s="88">
        <f t="shared" si="1"/>
        <v>140</v>
      </c>
    </row>
    <row r="163" spans="1:9" ht="95.25" customHeight="1">
      <c r="A163" s="25" t="s">
        <v>514</v>
      </c>
      <c r="B163" s="30" t="s">
        <v>175</v>
      </c>
      <c r="C163" s="30" t="s">
        <v>113</v>
      </c>
      <c r="D163" s="30" t="s">
        <v>108</v>
      </c>
      <c r="E163" s="30" t="s">
        <v>513</v>
      </c>
      <c r="F163" s="29"/>
      <c r="G163" s="34"/>
      <c r="H163" s="88">
        <f t="shared" si="1"/>
        <v>140</v>
      </c>
      <c r="I163" s="88">
        <f t="shared" si="1"/>
        <v>140</v>
      </c>
    </row>
    <row r="164" spans="1:9" ht="41.25" customHeight="1">
      <c r="A164" s="25" t="s">
        <v>512</v>
      </c>
      <c r="B164" s="30" t="s">
        <v>175</v>
      </c>
      <c r="C164" s="30" t="s">
        <v>113</v>
      </c>
      <c r="D164" s="30" t="s">
        <v>108</v>
      </c>
      <c r="E164" s="30" t="s">
        <v>511</v>
      </c>
      <c r="F164" s="29"/>
      <c r="G164" s="34"/>
      <c r="H164" s="88">
        <f t="shared" si="1"/>
        <v>140</v>
      </c>
      <c r="I164" s="88">
        <f t="shared" si="1"/>
        <v>140</v>
      </c>
    </row>
    <row r="165" spans="1:9" ht="18.75" customHeight="1">
      <c r="A165" s="25" t="s">
        <v>270</v>
      </c>
      <c r="B165" s="30" t="s">
        <v>175</v>
      </c>
      <c r="C165" s="30" t="s">
        <v>113</v>
      </c>
      <c r="D165" s="30" t="s">
        <v>108</v>
      </c>
      <c r="E165" s="30" t="s">
        <v>511</v>
      </c>
      <c r="F165" s="29"/>
      <c r="G165" s="34" t="s">
        <v>260</v>
      </c>
      <c r="H165" s="88">
        <v>140</v>
      </c>
      <c r="I165" s="88">
        <v>140</v>
      </c>
    </row>
    <row r="166" spans="1:9" ht="14.25">
      <c r="A166" s="41" t="s">
        <v>77</v>
      </c>
      <c r="B166" s="30" t="s">
        <v>175</v>
      </c>
      <c r="C166" s="30" t="s">
        <v>113</v>
      </c>
      <c r="D166" s="30" t="s">
        <v>108</v>
      </c>
      <c r="E166" s="30" t="s">
        <v>78</v>
      </c>
      <c r="F166" s="30"/>
      <c r="G166" s="34"/>
      <c r="H166" s="32">
        <f>H167+H169</f>
        <v>67062.2</v>
      </c>
      <c r="I166" s="32"/>
    </row>
    <row r="167" spans="1:9" s="65" customFormat="1" ht="33" customHeight="1">
      <c r="A167" s="25" t="s">
        <v>210</v>
      </c>
      <c r="B167" s="30" t="s">
        <v>175</v>
      </c>
      <c r="C167" s="30" t="s">
        <v>113</v>
      </c>
      <c r="D167" s="30" t="s">
        <v>108</v>
      </c>
      <c r="E167" s="30" t="s">
        <v>212</v>
      </c>
      <c r="F167" s="30"/>
      <c r="G167" s="34"/>
      <c r="H167" s="32">
        <f>H168</f>
        <v>57062.2</v>
      </c>
      <c r="I167" s="32"/>
    </row>
    <row r="168" spans="1:9" ht="21" customHeight="1">
      <c r="A168" s="25" t="s">
        <v>270</v>
      </c>
      <c r="B168" s="30" t="s">
        <v>175</v>
      </c>
      <c r="C168" s="30" t="s">
        <v>113</v>
      </c>
      <c r="D168" s="30" t="s">
        <v>108</v>
      </c>
      <c r="E168" s="30" t="s">
        <v>212</v>
      </c>
      <c r="F168" s="30"/>
      <c r="G168" s="34" t="s">
        <v>260</v>
      </c>
      <c r="H168" s="32">
        <f>46844+7523.8+2476.2-78.5+296.7</f>
        <v>57062.2</v>
      </c>
      <c r="I168" s="41"/>
    </row>
    <row r="169" spans="1:9" ht="84" customHeight="1">
      <c r="A169" s="25" t="s">
        <v>337</v>
      </c>
      <c r="B169" s="30" t="s">
        <v>175</v>
      </c>
      <c r="C169" s="30" t="s">
        <v>113</v>
      </c>
      <c r="D169" s="30" t="s">
        <v>108</v>
      </c>
      <c r="E169" s="30" t="s">
        <v>219</v>
      </c>
      <c r="F169" s="30"/>
      <c r="G169" s="34"/>
      <c r="H169" s="32">
        <f>H170</f>
        <v>10000</v>
      </c>
      <c r="I169" s="41"/>
    </row>
    <row r="170" spans="1:9" ht="24.75" customHeight="1">
      <c r="A170" s="25" t="s">
        <v>270</v>
      </c>
      <c r="B170" s="30" t="s">
        <v>175</v>
      </c>
      <c r="C170" s="30" t="s">
        <v>113</v>
      </c>
      <c r="D170" s="30" t="s">
        <v>108</v>
      </c>
      <c r="E170" s="30" t="s">
        <v>219</v>
      </c>
      <c r="F170" s="30"/>
      <c r="G170" s="34" t="s">
        <v>260</v>
      </c>
      <c r="H170" s="32">
        <v>10000</v>
      </c>
      <c r="I170" s="41"/>
    </row>
    <row r="171" spans="1:9" ht="15">
      <c r="A171" s="42" t="s">
        <v>29</v>
      </c>
      <c r="B171" s="29" t="s">
        <v>175</v>
      </c>
      <c r="C171" s="29" t="s">
        <v>116</v>
      </c>
      <c r="D171" s="29"/>
      <c r="E171" s="29"/>
      <c r="F171" s="29"/>
      <c r="G171" s="31"/>
      <c r="H171" s="83">
        <f>H172</f>
        <v>1100</v>
      </c>
      <c r="I171" s="83"/>
    </row>
    <row r="172" spans="1:9" ht="15">
      <c r="A172" s="42" t="s">
        <v>30</v>
      </c>
      <c r="B172" s="29" t="s">
        <v>175</v>
      </c>
      <c r="C172" s="29" t="s">
        <v>116</v>
      </c>
      <c r="D172" s="29" t="s">
        <v>113</v>
      </c>
      <c r="E172" s="29"/>
      <c r="F172" s="29"/>
      <c r="G172" s="34"/>
      <c r="H172" s="83">
        <f>H173</f>
        <v>1100</v>
      </c>
      <c r="I172" s="83"/>
    </row>
    <row r="173" spans="1:9" ht="14.25">
      <c r="A173" s="41" t="s">
        <v>77</v>
      </c>
      <c r="B173" s="30" t="s">
        <v>175</v>
      </c>
      <c r="C173" s="30" t="s">
        <v>116</v>
      </c>
      <c r="D173" s="30" t="s">
        <v>113</v>
      </c>
      <c r="E173" s="30" t="s">
        <v>78</v>
      </c>
      <c r="F173" s="30"/>
      <c r="G173" s="34"/>
      <c r="H173" s="32">
        <f>H174</f>
        <v>1100</v>
      </c>
      <c r="I173" s="32"/>
    </row>
    <row r="174" spans="1:9" ht="60.75" customHeight="1">
      <c r="A174" s="35" t="s">
        <v>226</v>
      </c>
      <c r="B174" s="30" t="s">
        <v>175</v>
      </c>
      <c r="C174" s="30" t="s">
        <v>116</v>
      </c>
      <c r="D174" s="30" t="s">
        <v>113</v>
      </c>
      <c r="E174" s="30" t="s">
        <v>213</v>
      </c>
      <c r="F174" s="30"/>
      <c r="G174" s="34"/>
      <c r="H174" s="32">
        <f>H175</f>
        <v>1100</v>
      </c>
      <c r="I174" s="32"/>
    </row>
    <row r="175" spans="1:9" ht="24" customHeight="1">
      <c r="A175" s="25" t="s">
        <v>270</v>
      </c>
      <c r="B175" s="30" t="s">
        <v>175</v>
      </c>
      <c r="C175" s="30" t="s">
        <v>116</v>
      </c>
      <c r="D175" s="30" t="s">
        <v>113</v>
      </c>
      <c r="E175" s="30" t="s">
        <v>213</v>
      </c>
      <c r="F175" s="30"/>
      <c r="G175" s="34" t="s">
        <v>260</v>
      </c>
      <c r="H175" s="32">
        <f>1400-300</f>
        <v>1100</v>
      </c>
      <c r="I175" s="41"/>
    </row>
    <row r="176" spans="1:9" ht="15">
      <c r="A176" s="42" t="s">
        <v>4</v>
      </c>
      <c r="B176" s="29" t="s">
        <v>175</v>
      </c>
      <c r="C176" s="29" t="s">
        <v>111</v>
      </c>
      <c r="D176" s="30"/>
      <c r="E176" s="30"/>
      <c r="F176" s="30"/>
      <c r="G176" s="34"/>
      <c r="H176" s="83">
        <f>H177+H194+H190</f>
        <v>469574.7</v>
      </c>
      <c r="I176" s="83">
        <f>I177+I194+I190</f>
        <v>134897.8</v>
      </c>
    </row>
    <row r="177" spans="1:9" ht="15">
      <c r="A177" s="42" t="s">
        <v>5</v>
      </c>
      <c r="B177" s="29" t="s">
        <v>175</v>
      </c>
      <c r="C177" s="29" t="s">
        <v>111</v>
      </c>
      <c r="D177" s="29" t="s">
        <v>103</v>
      </c>
      <c r="E177" s="30"/>
      <c r="F177" s="30"/>
      <c r="G177" s="34"/>
      <c r="H177" s="83">
        <f>H186+H182+H178</f>
        <v>468174</v>
      </c>
      <c r="I177" s="83">
        <f>I186+I182+I178</f>
        <v>134897.8</v>
      </c>
    </row>
    <row r="178" spans="1:9" ht="14.25">
      <c r="A178" s="41" t="s">
        <v>360</v>
      </c>
      <c r="B178" s="30" t="s">
        <v>175</v>
      </c>
      <c r="C178" s="30" t="s">
        <v>111</v>
      </c>
      <c r="D178" s="30" t="s">
        <v>103</v>
      </c>
      <c r="E178" s="30" t="s">
        <v>358</v>
      </c>
      <c r="F178" s="30"/>
      <c r="G178" s="34"/>
      <c r="H178" s="88">
        <f>H179</f>
        <v>30811.2</v>
      </c>
      <c r="I178" s="88">
        <f>I179</f>
        <v>0</v>
      </c>
    </row>
    <row r="179" spans="1:9" ht="42.75">
      <c r="A179" s="25" t="s">
        <v>395</v>
      </c>
      <c r="B179" s="30" t="s">
        <v>175</v>
      </c>
      <c r="C179" s="30" t="s">
        <v>111</v>
      </c>
      <c r="D179" s="30" t="s">
        <v>103</v>
      </c>
      <c r="E179" s="30" t="s">
        <v>393</v>
      </c>
      <c r="F179" s="30"/>
      <c r="G179" s="34"/>
      <c r="H179" s="88">
        <f>H180</f>
        <v>30811.2</v>
      </c>
      <c r="I179" s="88">
        <f>I180</f>
        <v>0</v>
      </c>
    </row>
    <row r="180" spans="1:9" ht="14.25">
      <c r="A180" s="25" t="s">
        <v>396</v>
      </c>
      <c r="B180" s="30" t="s">
        <v>175</v>
      </c>
      <c r="C180" s="30" t="s">
        <v>111</v>
      </c>
      <c r="D180" s="30" t="s">
        <v>103</v>
      </c>
      <c r="E180" s="30" t="s">
        <v>394</v>
      </c>
      <c r="F180" s="30"/>
      <c r="G180" s="34"/>
      <c r="H180" s="88">
        <f>H181</f>
        <v>30811.2</v>
      </c>
      <c r="I180" s="88"/>
    </row>
    <row r="181" spans="1:9" ht="39.75" customHeight="1">
      <c r="A181" s="82" t="s">
        <v>348</v>
      </c>
      <c r="B181" s="30" t="s">
        <v>175</v>
      </c>
      <c r="C181" s="30" t="s">
        <v>111</v>
      </c>
      <c r="D181" s="30" t="s">
        <v>103</v>
      </c>
      <c r="E181" s="30" t="s">
        <v>394</v>
      </c>
      <c r="F181" s="30"/>
      <c r="G181" s="34" t="s">
        <v>246</v>
      </c>
      <c r="H181" s="88">
        <v>30811.2</v>
      </c>
      <c r="I181" s="88"/>
    </row>
    <row r="182" spans="1:9" ht="39.75" customHeight="1">
      <c r="A182" s="25" t="s">
        <v>340</v>
      </c>
      <c r="B182" s="30" t="s">
        <v>175</v>
      </c>
      <c r="C182" s="30" t="s">
        <v>111</v>
      </c>
      <c r="D182" s="30" t="s">
        <v>103</v>
      </c>
      <c r="E182" s="30" t="s">
        <v>339</v>
      </c>
      <c r="F182" s="30"/>
      <c r="G182" s="34"/>
      <c r="H182" s="32">
        <f>H183</f>
        <v>134897.8</v>
      </c>
      <c r="I182" s="32">
        <f>I183</f>
        <v>134897.8</v>
      </c>
    </row>
    <row r="183" spans="1:9" ht="28.5">
      <c r="A183" s="25" t="s">
        <v>346</v>
      </c>
      <c r="B183" s="30" t="s">
        <v>175</v>
      </c>
      <c r="C183" s="30" t="s">
        <v>111</v>
      </c>
      <c r="D183" s="30" t="s">
        <v>103</v>
      </c>
      <c r="E183" s="30" t="s">
        <v>345</v>
      </c>
      <c r="F183" s="30"/>
      <c r="G183" s="34"/>
      <c r="H183" s="32">
        <f>H184+H185</f>
        <v>134897.8</v>
      </c>
      <c r="I183" s="32">
        <f>I184+I185</f>
        <v>134897.8</v>
      </c>
    </row>
    <row r="184" spans="1:9" ht="34.5" customHeight="1">
      <c r="A184" s="82" t="s">
        <v>348</v>
      </c>
      <c r="B184" s="30" t="s">
        <v>175</v>
      </c>
      <c r="C184" s="30" t="s">
        <v>111</v>
      </c>
      <c r="D184" s="30" t="s">
        <v>103</v>
      </c>
      <c r="E184" s="30" t="s">
        <v>345</v>
      </c>
      <c r="F184" s="30"/>
      <c r="G184" s="34" t="s">
        <v>246</v>
      </c>
      <c r="H184" s="32">
        <f>98440+29938.8</f>
        <v>128378.8</v>
      </c>
      <c r="I184" s="32">
        <f>98440+29938.8</f>
        <v>128378.8</v>
      </c>
    </row>
    <row r="185" spans="1:9" ht="46.5" customHeight="1">
      <c r="A185" s="82" t="s">
        <v>496</v>
      </c>
      <c r="B185" s="30" t="s">
        <v>175</v>
      </c>
      <c r="C185" s="30" t="s">
        <v>111</v>
      </c>
      <c r="D185" s="30" t="s">
        <v>103</v>
      </c>
      <c r="E185" s="30" t="s">
        <v>345</v>
      </c>
      <c r="F185" s="30"/>
      <c r="G185" s="34" t="s">
        <v>246</v>
      </c>
      <c r="H185" s="32">
        <v>6519</v>
      </c>
      <c r="I185" s="32">
        <v>6519</v>
      </c>
    </row>
    <row r="186" spans="1:9" ht="21" customHeight="1">
      <c r="A186" s="41" t="s">
        <v>77</v>
      </c>
      <c r="B186" s="30" t="s">
        <v>175</v>
      </c>
      <c r="C186" s="30" t="s">
        <v>111</v>
      </c>
      <c r="D186" s="30" t="s">
        <v>103</v>
      </c>
      <c r="E186" s="30" t="s">
        <v>78</v>
      </c>
      <c r="F186" s="30"/>
      <c r="G186" s="34"/>
      <c r="H186" s="32">
        <f>H187</f>
        <v>302465</v>
      </c>
      <c r="I186" s="32"/>
    </row>
    <row r="187" spans="1:9" ht="28.5">
      <c r="A187" s="25" t="s">
        <v>313</v>
      </c>
      <c r="B187" s="30" t="s">
        <v>175</v>
      </c>
      <c r="C187" s="30" t="s">
        <v>111</v>
      </c>
      <c r="D187" s="30" t="s">
        <v>103</v>
      </c>
      <c r="E187" s="30" t="s">
        <v>215</v>
      </c>
      <c r="F187" s="30"/>
      <c r="G187" s="34" t="s">
        <v>246</v>
      </c>
      <c r="H187" s="32">
        <f>H188+H189</f>
        <v>302465</v>
      </c>
      <c r="I187" s="32"/>
    </row>
    <row r="188" spans="1:9" ht="33.75" customHeight="1">
      <c r="A188" s="82" t="s">
        <v>348</v>
      </c>
      <c r="B188" s="30" t="s">
        <v>175</v>
      </c>
      <c r="C188" s="30" t="s">
        <v>111</v>
      </c>
      <c r="D188" s="30" t="s">
        <v>103</v>
      </c>
      <c r="E188" s="30" t="s">
        <v>425</v>
      </c>
      <c r="F188" s="30"/>
      <c r="G188" s="34" t="s">
        <v>246</v>
      </c>
      <c r="H188" s="32">
        <f>89331+10674-21</f>
        <v>99984</v>
      </c>
      <c r="I188" s="32"/>
    </row>
    <row r="189" spans="1:9" ht="57.75">
      <c r="A189" s="82" t="s">
        <v>349</v>
      </c>
      <c r="B189" s="30" t="s">
        <v>175</v>
      </c>
      <c r="C189" s="30" t="s">
        <v>111</v>
      </c>
      <c r="D189" s="30" t="s">
        <v>103</v>
      </c>
      <c r="E189" s="30" t="s">
        <v>426</v>
      </c>
      <c r="F189" s="30"/>
      <c r="G189" s="34"/>
      <c r="H189" s="32">
        <f>180000+20000+2481</f>
        <v>202481</v>
      </c>
      <c r="I189" s="32"/>
    </row>
    <row r="190" spans="1:9" ht="14.25">
      <c r="A190" s="41" t="s">
        <v>18</v>
      </c>
      <c r="B190" s="30" t="s">
        <v>175</v>
      </c>
      <c r="C190" s="30" t="s">
        <v>111</v>
      </c>
      <c r="D190" s="30" t="s">
        <v>111</v>
      </c>
      <c r="E190" s="30"/>
      <c r="F190" s="30"/>
      <c r="G190" s="34"/>
      <c r="H190" s="32">
        <f>H191</f>
        <v>146</v>
      </c>
      <c r="I190" s="41"/>
    </row>
    <row r="191" spans="1:9" ht="14.25">
      <c r="A191" s="41" t="s">
        <v>77</v>
      </c>
      <c r="B191" s="30" t="s">
        <v>175</v>
      </c>
      <c r="C191" s="30" t="s">
        <v>111</v>
      </c>
      <c r="D191" s="30" t="s">
        <v>111</v>
      </c>
      <c r="E191" s="30" t="s">
        <v>78</v>
      </c>
      <c r="F191" s="30"/>
      <c r="G191" s="34"/>
      <c r="H191" s="32">
        <f>H192</f>
        <v>146</v>
      </c>
      <c r="I191" s="41"/>
    </row>
    <row r="192" spans="1:9" ht="28.5">
      <c r="A192" s="92" t="s">
        <v>188</v>
      </c>
      <c r="B192" s="30" t="s">
        <v>175</v>
      </c>
      <c r="C192" s="30" t="s">
        <v>111</v>
      </c>
      <c r="D192" s="30" t="s">
        <v>111</v>
      </c>
      <c r="E192" s="30" t="s">
        <v>214</v>
      </c>
      <c r="F192" s="30"/>
      <c r="G192" s="34"/>
      <c r="H192" s="32">
        <f>H193</f>
        <v>146</v>
      </c>
      <c r="I192" s="41"/>
    </row>
    <row r="193" spans="1:9" ht="18" customHeight="1">
      <c r="A193" s="25" t="s">
        <v>270</v>
      </c>
      <c r="B193" s="30" t="s">
        <v>175</v>
      </c>
      <c r="C193" s="30" t="s">
        <v>111</v>
      </c>
      <c r="D193" s="30" t="s">
        <v>111</v>
      </c>
      <c r="E193" s="30" t="s">
        <v>214</v>
      </c>
      <c r="F193" s="30"/>
      <c r="G193" s="34" t="s">
        <v>260</v>
      </c>
      <c r="H193" s="32">
        <v>146</v>
      </c>
      <c r="I193" s="41"/>
    </row>
    <row r="194" spans="1:9" ht="15">
      <c r="A194" s="42" t="s">
        <v>21</v>
      </c>
      <c r="B194" s="29" t="s">
        <v>175</v>
      </c>
      <c r="C194" s="29" t="s">
        <v>111</v>
      </c>
      <c r="D194" s="29" t="s">
        <v>109</v>
      </c>
      <c r="E194" s="30"/>
      <c r="F194" s="30"/>
      <c r="G194" s="34"/>
      <c r="H194" s="32">
        <f>H195</f>
        <v>1254.6999999999998</v>
      </c>
      <c r="I194" s="41"/>
    </row>
    <row r="195" spans="1:9" ht="14.25">
      <c r="A195" s="41" t="s">
        <v>77</v>
      </c>
      <c r="B195" s="30" t="s">
        <v>175</v>
      </c>
      <c r="C195" s="30" t="s">
        <v>111</v>
      </c>
      <c r="D195" s="30" t="s">
        <v>109</v>
      </c>
      <c r="E195" s="30" t="s">
        <v>78</v>
      </c>
      <c r="F195" s="30"/>
      <c r="G195" s="34"/>
      <c r="H195" s="32">
        <f>H196</f>
        <v>1254.6999999999998</v>
      </c>
      <c r="I195" s="41"/>
    </row>
    <row r="196" spans="1:9" ht="28.5">
      <c r="A196" s="25" t="s">
        <v>314</v>
      </c>
      <c r="B196" s="30" t="s">
        <v>175</v>
      </c>
      <c r="C196" s="30" t="s">
        <v>111</v>
      </c>
      <c r="D196" s="30" t="s">
        <v>109</v>
      </c>
      <c r="E196" s="30" t="s">
        <v>215</v>
      </c>
      <c r="F196" s="30"/>
      <c r="G196" s="34"/>
      <c r="H196" s="32">
        <f>H197</f>
        <v>1254.6999999999998</v>
      </c>
      <c r="I196" s="41"/>
    </row>
    <row r="197" spans="1:9" ht="18" customHeight="1">
      <c r="A197" s="25" t="s">
        <v>270</v>
      </c>
      <c r="B197" s="30" t="s">
        <v>175</v>
      </c>
      <c r="C197" s="30" t="s">
        <v>111</v>
      </c>
      <c r="D197" s="30" t="s">
        <v>109</v>
      </c>
      <c r="E197" s="30" t="s">
        <v>215</v>
      </c>
      <c r="F197" s="30"/>
      <c r="G197" s="34" t="s">
        <v>260</v>
      </c>
      <c r="H197" s="32">
        <f>2276.2-1021.5</f>
        <v>1254.6999999999998</v>
      </c>
      <c r="I197" s="41"/>
    </row>
    <row r="198" spans="1:9" ht="15">
      <c r="A198" s="42" t="s">
        <v>192</v>
      </c>
      <c r="B198" s="29" t="s">
        <v>175</v>
      </c>
      <c r="C198" s="29" t="s">
        <v>112</v>
      </c>
      <c r="D198" s="29"/>
      <c r="E198" s="29"/>
      <c r="F198" s="29"/>
      <c r="G198" s="34"/>
      <c r="H198" s="83">
        <f>H199</f>
        <v>2038.8</v>
      </c>
      <c r="I198" s="42"/>
    </row>
    <row r="199" spans="1:9" ht="14.25">
      <c r="A199" s="41" t="s">
        <v>194</v>
      </c>
      <c r="B199" s="30" t="s">
        <v>175</v>
      </c>
      <c r="C199" s="30" t="s">
        <v>112</v>
      </c>
      <c r="D199" s="30" t="s">
        <v>105</v>
      </c>
      <c r="E199" s="30"/>
      <c r="F199" s="30"/>
      <c r="G199" s="34"/>
      <c r="H199" s="32">
        <f>H200</f>
        <v>2038.8</v>
      </c>
      <c r="I199" s="41"/>
    </row>
    <row r="200" spans="1:9" ht="28.5">
      <c r="A200" s="25" t="s">
        <v>186</v>
      </c>
      <c r="B200" s="30" t="s">
        <v>175</v>
      </c>
      <c r="C200" s="30" t="s">
        <v>112</v>
      </c>
      <c r="D200" s="30" t="s">
        <v>105</v>
      </c>
      <c r="E200" s="30" t="s">
        <v>216</v>
      </c>
      <c r="F200" s="30"/>
      <c r="G200" s="34"/>
      <c r="H200" s="32">
        <f>H201</f>
        <v>2038.8</v>
      </c>
      <c r="I200" s="41"/>
    </row>
    <row r="201" spans="1:9" ht="18.75" customHeight="1">
      <c r="A201" s="25" t="s">
        <v>270</v>
      </c>
      <c r="B201" s="30" t="s">
        <v>175</v>
      </c>
      <c r="C201" s="30" t="s">
        <v>112</v>
      </c>
      <c r="D201" s="30" t="s">
        <v>105</v>
      </c>
      <c r="E201" s="30" t="s">
        <v>216</v>
      </c>
      <c r="F201" s="30"/>
      <c r="G201" s="34" t="s">
        <v>260</v>
      </c>
      <c r="H201" s="32">
        <f>484.3+533+1021.5</f>
        <v>2038.8</v>
      </c>
      <c r="I201" s="41"/>
    </row>
    <row r="202" spans="1:9" ht="15">
      <c r="A202" s="42" t="s">
        <v>172</v>
      </c>
      <c r="B202" s="29" t="s">
        <v>175</v>
      </c>
      <c r="C202" s="29" t="s">
        <v>109</v>
      </c>
      <c r="D202" s="29"/>
      <c r="E202" s="29"/>
      <c r="F202" s="29"/>
      <c r="G202" s="31"/>
      <c r="H202" s="83">
        <f>H203+H218+H230+H234</f>
        <v>154945</v>
      </c>
      <c r="I202" s="83">
        <f>I203+I218+I230+I234</f>
        <v>151865</v>
      </c>
    </row>
    <row r="203" spans="1:9" ht="15">
      <c r="A203" s="42" t="s">
        <v>127</v>
      </c>
      <c r="B203" s="29" t="s">
        <v>175</v>
      </c>
      <c r="C203" s="29" t="s">
        <v>109</v>
      </c>
      <c r="D203" s="29" t="s">
        <v>103</v>
      </c>
      <c r="E203" s="29"/>
      <c r="F203" s="29"/>
      <c r="G203" s="34"/>
      <c r="H203" s="83">
        <f>H204+H209</f>
        <v>51548.5</v>
      </c>
      <c r="I203" s="83">
        <f>I204+I209</f>
        <v>51548.5</v>
      </c>
    </row>
    <row r="204" spans="1:9" ht="14.25">
      <c r="A204" s="41" t="s">
        <v>165</v>
      </c>
      <c r="B204" s="30" t="s">
        <v>175</v>
      </c>
      <c r="C204" s="30" t="s">
        <v>109</v>
      </c>
      <c r="D204" s="30" t="s">
        <v>103</v>
      </c>
      <c r="E204" s="30" t="s">
        <v>28</v>
      </c>
      <c r="F204" s="30"/>
      <c r="G204" s="34"/>
      <c r="H204" s="32">
        <f>H205+H207+H214</f>
        <v>50008.5</v>
      </c>
      <c r="I204" s="32">
        <f>I205+I207+I214</f>
        <v>50008.5</v>
      </c>
    </row>
    <row r="205" spans="1:9" ht="49.5" customHeight="1">
      <c r="A205" s="25" t="s">
        <v>438</v>
      </c>
      <c r="B205" s="30" t="s">
        <v>175</v>
      </c>
      <c r="C205" s="30" t="s">
        <v>109</v>
      </c>
      <c r="D205" s="30" t="s">
        <v>103</v>
      </c>
      <c r="E205" s="30" t="s">
        <v>368</v>
      </c>
      <c r="F205" s="30"/>
      <c r="G205" s="34"/>
      <c r="H205" s="32">
        <f>H206</f>
        <v>47760.5</v>
      </c>
      <c r="I205" s="32">
        <f>I206</f>
        <v>47760.5</v>
      </c>
    </row>
    <row r="206" spans="1:9" ht="42.75">
      <c r="A206" s="25" t="s">
        <v>268</v>
      </c>
      <c r="B206" s="30" t="s">
        <v>175</v>
      </c>
      <c r="C206" s="30" t="s">
        <v>109</v>
      </c>
      <c r="D206" s="30" t="s">
        <v>103</v>
      </c>
      <c r="E206" s="30" t="s">
        <v>368</v>
      </c>
      <c r="F206" s="30"/>
      <c r="G206" s="34" t="s">
        <v>242</v>
      </c>
      <c r="H206" s="32">
        <f>47435.5-1375+4400-4400+1700</f>
        <v>47760.5</v>
      </c>
      <c r="I206" s="32">
        <f>47435.5-1375+4400-4400+1700</f>
        <v>47760.5</v>
      </c>
    </row>
    <row r="207" spans="1:9" ht="48.75" customHeight="1">
      <c r="A207" s="25" t="s">
        <v>446</v>
      </c>
      <c r="B207" s="30" t="s">
        <v>175</v>
      </c>
      <c r="C207" s="30" t="s">
        <v>109</v>
      </c>
      <c r="D207" s="30" t="s">
        <v>103</v>
      </c>
      <c r="E207" s="30" t="s">
        <v>369</v>
      </c>
      <c r="F207" s="30"/>
      <c r="G207" s="34"/>
      <c r="H207" s="32">
        <f>H208</f>
        <v>1375</v>
      </c>
      <c r="I207" s="32">
        <f>I208</f>
        <v>1375</v>
      </c>
    </row>
    <row r="208" spans="1:9" ht="42.75">
      <c r="A208" s="25" t="s">
        <v>268</v>
      </c>
      <c r="B208" s="30" t="s">
        <v>175</v>
      </c>
      <c r="C208" s="30" t="s">
        <v>109</v>
      </c>
      <c r="D208" s="30" t="s">
        <v>103</v>
      </c>
      <c r="E208" s="30" t="s">
        <v>369</v>
      </c>
      <c r="F208" s="30"/>
      <c r="G208" s="34" t="s">
        <v>242</v>
      </c>
      <c r="H208" s="32">
        <v>1375</v>
      </c>
      <c r="I208" s="32">
        <v>1375</v>
      </c>
    </row>
    <row r="209" spans="1:9" ht="15">
      <c r="A209" s="42" t="s">
        <v>148</v>
      </c>
      <c r="B209" s="29" t="s">
        <v>175</v>
      </c>
      <c r="C209" s="29" t="s">
        <v>109</v>
      </c>
      <c r="D209" s="29" t="s">
        <v>103</v>
      </c>
      <c r="E209" s="29" t="s">
        <v>149</v>
      </c>
      <c r="F209" s="29"/>
      <c r="G209" s="34"/>
      <c r="H209" s="83">
        <f>H210+H212</f>
        <v>1540</v>
      </c>
      <c r="I209" s="83">
        <f>I210+I212</f>
        <v>1540</v>
      </c>
    </row>
    <row r="210" spans="1:9" ht="28.5">
      <c r="A210" s="25" t="s">
        <v>443</v>
      </c>
      <c r="B210" s="30" t="s">
        <v>175</v>
      </c>
      <c r="C210" s="30" t="s">
        <v>109</v>
      </c>
      <c r="D210" s="30" t="s">
        <v>103</v>
      </c>
      <c r="E210" s="30" t="s">
        <v>370</v>
      </c>
      <c r="F210" s="30"/>
      <c r="G210" s="34"/>
      <c r="H210" s="32">
        <f>H211</f>
        <v>1458</v>
      </c>
      <c r="I210" s="32">
        <f>I211</f>
        <v>1458</v>
      </c>
    </row>
    <row r="211" spans="1:9" ht="42.75">
      <c r="A211" s="25" t="s">
        <v>268</v>
      </c>
      <c r="B211" s="30" t="s">
        <v>175</v>
      </c>
      <c r="C211" s="30" t="s">
        <v>109</v>
      </c>
      <c r="D211" s="30" t="s">
        <v>103</v>
      </c>
      <c r="E211" s="30" t="s">
        <v>370</v>
      </c>
      <c r="F211" s="30"/>
      <c r="G211" s="34" t="s">
        <v>242</v>
      </c>
      <c r="H211" s="32">
        <f>1540-82</f>
        <v>1458</v>
      </c>
      <c r="I211" s="32">
        <f>1540-82</f>
        <v>1458</v>
      </c>
    </row>
    <row r="212" spans="1:9" ht="42.75">
      <c r="A212" s="25" t="s">
        <v>448</v>
      </c>
      <c r="B212" s="30" t="s">
        <v>175</v>
      </c>
      <c r="C212" s="30" t="s">
        <v>109</v>
      </c>
      <c r="D212" s="30" t="s">
        <v>103</v>
      </c>
      <c r="E212" s="30" t="s">
        <v>371</v>
      </c>
      <c r="F212" s="30"/>
      <c r="G212" s="34"/>
      <c r="H212" s="32">
        <f>H213</f>
        <v>82</v>
      </c>
      <c r="I212" s="32">
        <f>I213</f>
        <v>82</v>
      </c>
    </row>
    <row r="213" spans="1:9" ht="42.75">
      <c r="A213" s="25" t="s">
        <v>268</v>
      </c>
      <c r="B213" s="30" t="s">
        <v>175</v>
      </c>
      <c r="C213" s="30" t="s">
        <v>109</v>
      </c>
      <c r="D213" s="30" t="s">
        <v>103</v>
      </c>
      <c r="E213" s="30" t="s">
        <v>371</v>
      </c>
      <c r="F213" s="30"/>
      <c r="G213" s="34" t="s">
        <v>242</v>
      </c>
      <c r="H213" s="32">
        <v>82</v>
      </c>
      <c r="I213" s="32">
        <v>82</v>
      </c>
    </row>
    <row r="214" spans="1:9" ht="14.25">
      <c r="A214" s="41" t="s">
        <v>360</v>
      </c>
      <c r="B214" s="30" t="s">
        <v>175</v>
      </c>
      <c r="C214" s="30" t="s">
        <v>109</v>
      </c>
      <c r="D214" s="30" t="s">
        <v>103</v>
      </c>
      <c r="E214" s="30" t="s">
        <v>358</v>
      </c>
      <c r="F214" s="30"/>
      <c r="G214" s="34"/>
      <c r="H214" s="32">
        <f aca="true" t="shared" si="2" ref="H214:I216">H215</f>
        <v>873</v>
      </c>
      <c r="I214" s="32">
        <f t="shared" si="2"/>
        <v>873</v>
      </c>
    </row>
    <row r="215" spans="1:9" ht="57">
      <c r="A215" s="25" t="s">
        <v>450</v>
      </c>
      <c r="B215" s="30" t="s">
        <v>175</v>
      </c>
      <c r="C215" s="30" t="s">
        <v>109</v>
      </c>
      <c r="D215" s="30" t="s">
        <v>103</v>
      </c>
      <c r="E215" s="30" t="s">
        <v>449</v>
      </c>
      <c r="F215" s="30"/>
      <c r="G215" s="34"/>
      <c r="H215" s="32">
        <f t="shared" si="2"/>
        <v>873</v>
      </c>
      <c r="I215" s="32">
        <f t="shared" si="2"/>
        <v>873</v>
      </c>
    </row>
    <row r="216" spans="1:9" ht="57">
      <c r="A216" s="25" t="s">
        <v>373</v>
      </c>
      <c r="B216" s="30" t="s">
        <v>175</v>
      </c>
      <c r="C216" s="30" t="s">
        <v>109</v>
      </c>
      <c r="D216" s="30" t="s">
        <v>103</v>
      </c>
      <c r="E216" s="30" t="s">
        <v>372</v>
      </c>
      <c r="F216" s="30"/>
      <c r="G216" s="34"/>
      <c r="H216" s="32">
        <f t="shared" si="2"/>
        <v>873</v>
      </c>
      <c r="I216" s="32">
        <f t="shared" si="2"/>
        <v>873</v>
      </c>
    </row>
    <row r="217" spans="1:9" ht="42.75">
      <c r="A217" s="25" t="s">
        <v>268</v>
      </c>
      <c r="B217" s="30" t="s">
        <v>175</v>
      </c>
      <c r="C217" s="30" t="s">
        <v>109</v>
      </c>
      <c r="D217" s="30" t="s">
        <v>103</v>
      </c>
      <c r="E217" s="30" t="s">
        <v>372</v>
      </c>
      <c r="F217" s="30"/>
      <c r="G217" s="34" t="s">
        <v>242</v>
      </c>
      <c r="H217" s="32">
        <v>873</v>
      </c>
      <c r="I217" s="32">
        <v>873</v>
      </c>
    </row>
    <row r="218" spans="1:9" ht="15">
      <c r="A218" s="42" t="s">
        <v>150</v>
      </c>
      <c r="B218" s="29" t="s">
        <v>175</v>
      </c>
      <c r="C218" s="29" t="s">
        <v>109</v>
      </c>
      <c r="D218" s="29" t="s">
        <v>104</v>
      </c>
      <c r="E218" s="29"/>
      <c r="F218" s="29"/>
      <c r="G218" s="34"/>
      <c r="H218" s="83">
        <f>H219+H226</f>
        <v>97529.5</v>
      </c>
      <c r="I218" s="83">
        <f>I219+I226</f>
        <v>96449.5</v>
      </c>
    </row>
    <row r="219" spans="1:9" ht="14.25">
      <c r="A219" s="41" t="s">
        <v>151</v>
      </c>
      <c r="B219" s="30" t="s">
        <v>175</v>
      </c>
      <c r="C219" s="30" t="s">
        <v>109</v>
      </c>
      <c r="D219" s="30" t="s">
        <v>104</v>
      </c>
      <c r="E219" s="30" t="s">
        <v>152</v>
      </c>
      <c r="F219" s="30"/>
      <c r="G219" s="34"/>
      <c r="H219" s="32">
        <f>H220+H222+H224</f>
        <v>86506.5</v>
      </c>
      <c r="I219" s="32">
        <f>I220+I222+I224</f>
        <v>85426.5</v>
      </c>
    </row>
    <row r="220" spans="1:9" ht="42.75">
      <c r="A220" s="25" t="s">
        <v>444</v>
      </c>
      <c r="B220" s="30" t="s">
        <v>175</v>
      </c>
      <c r="C220" s="30" t="s">
        <v>109</v>
      </c>
      <c r="D220" s="30" t="s">
        <v>104</v>
      </c>
      <c r="E220" s="30" t="s">
        <v>374</v>
      </c>
      <c r="F220" s="30"/>
      <c r="G220" s="34"/>
      <c r="H220" s="32">
        <f>H221</f>
        <v>83126.5</v>
      </c>
      <c r="I220" s="32">
        <f>I221</f>
        <v>83126.5</v>
      </c>
    </row>
    <row r="221" spans="1:9" ht="42.75">
      <c r="A221" s="25" t="s">
        <v>268</v>
      </c>
      <c r="B221" s="30" t="s">
        <v>175</v>
      </c>
      <c r="C221" s="30" t="s">
        <v>109</v>
      </c>
      <c r="D221" s="30" t="s">
        <v>104</v>
      </c>
      <c r="E221" s="30" t="s">
        <v>374</v>
      </c>
      <c r="F221" s="30"/>
      <c r="G221" s="34" t="s">
        <v>242</v>
      </c>
      <c r="H221" s="32">
        <f>82374.5-2300+8003-8003+3052</f>
        <v>83126.5</v>
      </c>
      <c r="I221" s="32">
        <f>82374.5-2300+8003-8003+3052</f>
        <v>83126.5</v>
      </c>
    </row>
    <row r="222" spans="1:9" ht="42.75">
      <c r="A222" s="25" t="s">
        <v>451</v>
      </c>
      <c r="B222" s="30" t="s">
        <v>175</v>
      </c>
      <c r="C222" s="30" t="s">
        <v>109</v>
      </c>
      <c r="D222" s="30" t="s">
        <v>104</v>
      </c>
      <c r="E222" s="30" t="s">
        <v>375</v>
      </c>
      <c r="F222" s="30"/>
      <c r="G222" s="34"/>
      <c r="H222" s="32">
        <f>H223</f>
        <v>2300</v>
      </c>
      <c r="I222" s="32">
        <f>I223</f>
        <v>2300</v>
      </c>
    </row>
    <row r="223" spans="1:9" ht="42.75">
      <c r="A223" s="25" t="s">
        <v>268</v>
      </c>
      <c r="B223" s="30" t="s">
        <v>175</v>
      </c>
      <c r="C223" s="30" t="s">
        <v>109</v>
      </c>
      <c r="D223" s="30" t="s">
        <v>104</v>
      </c>
      <c r="E223" s="30" t="s">
        <v>375</v>
      </c>
      <c r="F223" s="30"/>
      <c r="G223" s="34" t="s">
        <v>242</v>
      </c>
      <c r="H223" s="32">
        <v>2300</v>
      </c>
      <c r="I223" s="32">
        <v>2300</v>
      </c>
    </row>
    <row r="224" spans="1:9" ht="14.25">
      <c r="A224" s="41" t="s">
        <v>16</v>
      </c>
      <c r="B224" s="30" t="s">
        <v>175</v>
      </c>
      <c r="C224" s="30" t="s">
        <v>109</v>
      </c>
      <c r="D224" s="30" t="s">
        <v>104</v>
      </c>
      <c r="E224" s="30" t="s">
        <v>284</v>
      </c>
      <c r="F224" s="30"/>
      <c r="G224" s="34"/>
      <c r="H224" s="32">
        <f>H225</f>
        <v>1080</v>
      </c>
      <c r="I224" s="32"/>
    </row>
    <row r="225" spans="1:9" ht="14.25">
      <c r="A225" s="35" t="s">
        <v>238</v>
      </c>
      <c r="B225" s="30" t="s">
        <v>175</v>
      </c>
      <c r="C225" s="30" t="s">
        <v>109</v>
      </c>
      <c r="D225" s="30" t="s">
        <v>104</v>
      </c>
      <c r="E225" s="30" t="s">
        <v>284</v>
      </c>
      <c r="F225" s="30"/>
      <c r="G225" s="34" t="s">
        <v>237</v>
      </c>
      <c r="H225" s="32">
        <f>310+100+670</f>
        <v>1080</v>
      </c>
      <c r="I225" s="32"/>
    </row>
    <row r="226" spans="1:9" ht="14.25">
      <c r="A226" s="41" t="s">
        <v>360</v>
      </c>
      <c r="B226" s="30" t="s">
        <v>175</v>
      </c>
      <c r="C226" s="30" t="s">
        <v>109</v>
      </c>
      <c r="D226" s="30" t="s">
        <v>104</v>
      </c>
      <c r="E226" s="30" t="s">
        <v>358</v>
      </c>
      <c r="F226" s="30"/>
      <c r="G226" s="34"/>
      <c r="H226" s="32">
        <f aca="true" t="shared" si="3" ref="H226:I228">H227</f>
        <v>11023</v>
      </c>
      <c r="I226" s="32">
        <f t="shared" si="3"/>
        <v>11023</v>
      </c>
    </row>
    <row r="227" spans="1:9" ht="57">
      <c r="A227" s="25" t="s">
        <v>450</v>
      </c>
      <c r="B227" s="30" t="s">
        <v>175</v>
      </c>
      <c r="C227" s="30" t="s">
        <v>109</v>
      </c>
      <c r="D227" s="30" t="s">
        <v>104</v>
      </c>
      <c r="E227" s="30" t="s">
        <v>449</v>
      </c>
      <c r="F227" s="30"/>
      <c r="G227" s="34"/>
      <c r="H227" s="32">
        <f t="shared" si="3"/>
        <v>11023</v>
      </c>
      <c r="I227" s="32">
        <f t="shared" si="3"/>
        <v>11023</v>
      </c>
    </row>
    <row r="228" spans="1:9" ht="57">
      <c r="A228" s="25" t="s">
        <v>373</v>
      </c>
      <c r="B228" s="30" t="s">
        <v>175</v>
      </c>
      <c r="C228" s="30" t="s">
        <v>109</v>
      </c>
      <c r="D228" s="30" t="s">
        <v>104</v>
      </c>
      <c r="E228" s="30" t="s">
        <v>372</v>
      </c>
      <c r="F228" s="30"/>
      <c r="G228" s="34"/>
      <c r="H228" s="32">
        <f t="shared" si="3"/>
        <v>11023</v>
      </c>
      <c r="I228" s="32">
        <f t="shared" si="3"/>
        <v>11023</v>
      </c>
    </row>
    <row r="229" spans="1:9" ht="42.75">
      <c r="A229" s="25" t="s">
        <v>268</v>
      </c>
      <c r="B229" s="30" t="s">
        <v>175</v>
      </c>
      <c r="C229" s="30" t="s">
        <v>109</v>
      </c>
      <c r="D229" s="30" t="s">
        <v>104</v>
      </c>
      <c r="E229" s="30" t="s">
        <v>372</v>
      </c>
      <c r="F229" s="30"/>
      <c r="G229" s="34" t="s">
        <v>242</v>
      </c>
      <c r="H229" s="32">
        <v>11023</v>
      </c>
      <c r="I229" s="32">
        <v>11023</v>
      </c>
    </row>
    <row r="230" spans="1:9" ht="15">
      <c r="A230" s="42" t="s">
        <v>153</v>
      </c>
      <c r="B230" s="29" t="s">
        <v>175</v>
      </c>
      <c r="C230" s="29" t="s">
        <v>109</v>
      </c>
      <c r="D230" s="29" t="s">
        <v>108</v>
      </c>
      <c r="E230" s="29"/>
      <c r="F230" s="29"/>
      <c r="G230" s="34"/>
      <c r="H230" s="83">
        <f>H231</f>
        <v>210.9</v>
      </c>
      <c r="I230" s="83">
        <v>210.9</v>
      </c>
    </row>
    <row r="231" spans="1:9" ht="14.25">
      <c r="A231" s="41" t="s">
        <v>165</v>
      </c>
      <c r="B231" s="30" t="s">
        <v>175</v>
      </c>
      <c r="C231" s="30" t="s">
        <v>109</v>
      </c>
      <c r="D231" s="30" t="s">
        <v>108</v>
      </c>
      <c r="E231" s="30" t="s">
        <v>28</v>
      </c>
      <c r="F231" s="30"/>
      <c r="G231" s="34"/>
      <c r="H231" s="32">
        <f>H232</f>
        <v>210.9</v>
      </c>
      <c r="I231" s="32">
        <v>210.9</v>
      </c>
    </row>
    <row r="232" spans="1:9" ht="42.75">
      <c r="A232" s="25" t="s">
        <v>441</v>
      </c>
      <c r="B232" s="30" t="s">
        <v>175</v>
      </c>
      <c r="C232" s="30" t="s">
        <v>109</v>
      </c>
      <c r="D232" s="30" t="s">
        <v>108</v>
      </c>
      <c r="E232" s="30" t="s">
        <v>368</v>
      </c>
      <c r="F232" s="30"/>
      <c r="G232" s="34"/>
      <c r="H232" s="32">
        <f>H233</f>
        <v>210.9</v>
      </c>
      <c r="I232" s="32">
        <v>210.9</v>
      </c>
    </row>
    <row r="233" spans="1:9" ht="42.75">
      <c r="A233" s="25" t="s">
        <v>268</v>
      </c>
      <c r="B233" s="30" t="s">
        <v>175</v>
      </c>
      <c r="C233" s="30" t="s">
        <v>109</v>
      </c>
      <c r="D233" s="30" t="s">
        <v>108</v>
      </c>
      <c r="E233" s="30" t="s">
        <v>368</v>
      </c>
      <c r="F233" s="30"/>
      <c r="G233" s="34" t="s">
        <v>242</v>
      </c>
      <c r="H233" s="32">
        <v>210.9</v>
      </c>
      <c r="I233" s="32">
        <v>210.9</v>
      </c>
    </row>
    <row r="234" spans="1:9" ht="15">
      <c r="A234" s="42" t="s">
        <v>154</v>
      </c>
      <c r="B234" s="29" t="s">
        <v>175</v>
      </c>
      <c r="C234" s="29" t="s">
        <v>109</v>
      </c>
      <c r="D234" s="29" t="s">
        <v>105</v>
      </c>
      <c r="E234" s="29"/>
      <c r="F234" s="29"/>
      <c r="G234" s="34"/>
      <c r="H234" s="83">
        <f>H235</f>
        <v>5656.1</v>
      </c>
      <c r="I234" s="83">
        <f>I235</f>
        <v>3656.1</v>
      </c>
    </row>
    <row r="235" spans="1:9" ht="14.25">
      <c r="A235" s="41" t="s">
        <v>155</v>
      </c>
      <c r="B235" s="30" t="s">
        <v>175</v>
      </c>
      <c r="C235" s="30" t="s">
        <v>109</v>
      </c>
      <c r="D235" s="30" t="s">
        <v>105</v>
      </c>
      <c r="E235" s="30" t="s">
        <v>156</v>
      </c>
      <c r="F235" s="30"/>
      <c r="G235" s="34"/>
      <c r="H235" s="32">
        <f>H237+H239+H236</f>
        <v>5656.1</v>
      </c>
      <c r="I235" s="32">
        <f>I237+I239</f>
        <v>3656.1</v>
      </c>
    </row>
    <row r="236" spans="1:9" ht="14.25">
      <c r="A236" s="41" t="s">
        <v>431</v>
      </c>
      <c r="B236" s="30" t="s">
        <v>175</v>
      </c>
      <c r="C236" s="30" t="s">
        <v>109</v>
      </c>
      <c r="D236" s="30" t="s">
        <v>105</v>
      </c>
      <c r="E236" s="30" t="s">
        <v>430</v>
      </c>
      <c r="F236" s="30"/>
      <c r="G236" s="34" t="s">
        <v>246</v>
      </c>
      <c r="H236" s="32">
        <v>2000</v>
      </c>
      <c r="I236" s="32"/>
    </row>
    <row r="237" spans="1:9" ht="28.5">
      <c r="A237" s="25" t="s">
        <v>445</v>
      </c>
      <c r="B237" s="30" t="s">
        <v>175</v>
      </c>
      <c r="C237" s="30" t="s">
        <v>109</v>
      </c>
      <c r="D237" s="30" t="s">
        <v>105</v>
      </c>
      <c r="E237" s="30" t="s">
        <v>377</v>
      </c>
      <c r="F237" s="30"/>
      <c r="G237" s="34"/>
      <c r="H237" s="32">
        <f>H238</f>
        <v>3628</v>
      </c>
      <c r="I237" s="32">
        <f>I238</f>
        <v>3628</v>
      </c>
    </row>
    <row r="238" spans="1:9" ht="42.75">
      <c r="A238" s="25" t="s">
        <v>268</v>
      </c>
      <c r="B238" s="30" t="s">
        <v>175</v>
      </c>
      <c r="C238" s="30" t="s">
        <v>109</v>
      </c>
      <c r="D238" s="30" t="s">
        <v>105</v>
      </c>
      <c r="E238" s="30" t="s">
        <v>377</v>
      </c>
      <c r="F238" s="30"/>
      <c r="G238" s="34" t="s">
        <v>242</v>
      </c>
      <c r="H238" s="32">
        <f>3656.1-28.1</f>
        <v>3628</v>
      </c>
      <c r="I238" s="32">
        <f>3656.1-28.1</f>
        <v>3628</v>
      </c>
    </row>
    <row r="239" spans="1:9" ht="42.75">
      <c r="A239" s="25" t="s">
        <v>452</v>
      </c>
      <c r="B239" s="30" t="s">
        <v>175</v>
      </c>
      <c r="C239" s="30" t="s">
        <v>109</v>
      </c>
      <c r="D239" s="30" t="s">
        <v>105</v>
      </c>
      <c r="E239" s="30" t="s">
        <v>378</v>
      </c>
      <c r="F239" s="30"/>
      <c r="G239" s="34"/>
      <c r="H239" s="32">
        <f>H240</f>
        <v>28.1</v>
      </c>
      <c r="I239" s="32">
        <f>I240</f>
        <v>28.1</v>
      </c>
    </row>
    <row r="240" spans="1:9" ht="42.75">
      <c r="A240" s="25" t="s">
        <v>268</v>
      </c>
      <c r="B240" s="30" t="s">
        <v>175</v>
      </c>
      <c r="C240" s="30" t="s">
        <v>109</v>
      </c>
      <c r="D240" s="30" t="s">
        <v>105</v>
      </c>
      <c r="E240" s="30" t="s">
        <v>378</v>
      </c>
      <c r="F240" s="30"/>
      <c r="G240" s="34" t="s">
        <v>242</v>
      </c>
      <c r="H240" s="32">
        <v>28.1</v>
      </c>
      <c r="I240" s="32">
        <v>28.1</v>
      </c>
    </row>
    <row r="241" spans="1:9" ht="15">
      <c r="A241" s="42" t="s">
        <v>3</v>
      </c>
      <c r="B241" s="29" t="s">
        <v>175</v>
      </c>
      <c r="C241" s="29" t="s">
        <v>110</v>
      </c>
      <c r="D241" s="29"/>
      <c r="E241" s="29"/>
      <c r="F241" s="29"/>
      <c r="G241" s="31"/>
      <c r="H241" s="83">
        <f>H242+H246+H255</f>
        <v>61116.5</v>
      </c>
      <c r="I241" s="83">
        <v>53274</v>
      </c>
    </row>
    <row r="242" spans="1:9" ht="15">
      <c r="A242" s="42" t="s">
        <v>31</v>
      </c>
      <c r="B242" s="29" t="s">
        <v>175</v>
      </c>
      <c r="C242" s="29" t="s">
        <v>110</v>
      </c>
      <c r="D242" s="29" t="s">
        <v>103</v>
      </c>
      <c r="E242" s="29"/>
      <c r="F242" s="29"/>
      <c r="G242" s="34"/>
      <c r="H242" s="83">
        <f>H243</f>
        <v>1634.5</v>
      </c>
      <c r="I242" s="83"/>
    </row>
    <row r="243" spans="1:9" ht="14.25">
      <c r="A243" s="25" t="s">
        <v>130</v>
      </c>
      <c r="B243" s="30" t="s">
        <v>175</v>
      </c>
      <c r="C243" s="30" t="s">
        <v>110</v>
      </c>
      <c r="D243" s="30" t="s">
        <v>103</v>
      </c>
      <c r="E243" s="30" t="s">
        <v>131</v>
      </c>
      <c r="F243" s="30"/>
      <c r="G243" s="34"/>
      <c r="H243" s="32">
        <f>H244</f>
        <v>1634.5</v>
      </c>
      <c r="I243" s="32"/>
    </row>
    <row r="244" spans="1:9" ht="28.5">
      <c r="A244" s="25" t="s">
        <v>70</v>
      </c>
      <c r="B244" s="30" t="s">
        <v>175</v>
      </c>
      <c r="C244" s="30" t="s">
        <v>110</v>
      </c>
      <c r="D244" s="30" t="s">
        <v>103</v>
      </c>
      <c r="E244" s="30" t="s">
        <v>132</v>
      </c>
      <c r="F244" s="30"/>
      <c r="G244" s="34"/>
      <c r="H244" s="32">
        <f>H245</f>
        <v>1634.5</v>
      </c>
      <c r="I244" s="32"/>
    </row>
    <row r="245" spans="1:9" ht="14.25">
      <c r="A245" s="25" t="s">
        <v>265</v>
      </c>
      <c r="B245" s="30" t="s">
        <v>175</v>
      </c>
      <c r="C245" s="30" t="s">
        <v>110</v>
      </c>
      <c r="D245" s="30" t="s">
        <v>103</v>
      </c>
      <c r="E245" s="30" t="s">
        <v>132</v>
      </c>
      <c r="F245" s="30"/>
      <c r="G245" s="34" t="s">
        <v>264</v>
      </c>
      <c r="H245" s="32">
        <v>1634.5</v>
      </c>
      <c r="I245" s="41"/>
    </row>
    <row r="246" spans="1:9" ht="15">
      <c r="A246" s="42" t="s">
        <v>60</v>
      </c>
      <c r="B246" s="29" t="s">
        <v>175</v>
      </c>
      <c r="C246" s="29" t="s">
        <v>110</v>
      </c>
      <c r="D246" s="29" t="s">
        <v>108</v>
      </c>
      <c r="E246" s="29"/>
      <c r="F246" s="29"/>
      <c r="G246" s="34"/>
      <c r="H246" s="83">
        <f>H247+H250</f>
        <v>54189</v>
      </c>
      <c r="I246" s="83">
        <f>I247+I250</f>
        <v>53274</v>
      </c>
    </row>
    <row r="247" spans="1:9" ht="14.25">
      <c r="A247" s="41" t="s">
        <v>133</v>
      </c>
      <c r="B247" s="30" t="s">
        <v>175</v>
      </c>
      <c r="C247" s="30" t="s">
        <v>110</v>
      </c>
      <c r="D247" s="30" t="s">
        <v>108</v>
      </c>
      <c r="E247" s="30" t="s">
        <v>55</v>
      </c>
      <c r="F247" s="30"/>
      <c r="G247" s="34"/>
      <c r="H247" s="32">
        <f>H248</f>
        <v>915</v>
      </c>
      <c r="I247" s="32">
        <f>I248</f>
        <v>0</v>
      </c>
    </row>
    <row r="248" spans="1:9" ht="14.25">
      <c r="A248" s="41" t="s">
        <v>134</v>
      </c>
      <c r="B248" s="30" t="s">
        <v>175</v>
      </c>
      <c r="C248" s="30" t="s">
        <v>110</v>
      </c>
      <c r="D248" s="30" t="s">
        <v>108</v>
      </c>
      <c r="E248" s="30" t="s">
        <v>161</v>
      </c>
      <c r="F248" s="30" t="s">
        <v>56</v>
      </c>
      <c r="G248" s="30"/>
      <c r="H248" s="32">
        <f>H249</f>
        <v>915</v>
      </c>
      <c r="I248" s="32"/>
    </row>
    <row r="249" spans="1:9" ht="28.5">
      <c r="A249" s="35" t="s">
        <v>295</v>
      </c>
      <c r="B249" s="30" t="s">
        <v>175</v>
      </c>
      <c r="C249" s="30" t="s">
        <v>110</v>
      </c>
      <c r="D249" s="30" t="s">
        <v>108</v>
      </c>
      <c r="E249" s="30" t="s">
        <v>161</v>
      </c>
      <c r="F249" s="30"/>
      <c r="G249" s="34" t="s">
        <v>294</v>
      </c>
      <c r="H249" s="32">
        <v>915</v>
      </c>
      <c r="I249" s="32"/>
    </row>
    <row r="250" spans="1:9" ht="42.75">
      <c r="A250" s="35" t="s">
        <v>386</v>
      </c>
      <c r="B250" s="30" t="s">
        <v>175</v>
      </c>
      <c r="C250" s="30" t="s">
        <v>110</v>
      </c>
      <c r="D250" s="30" t="s">
        <v>108</v>
      </c>
      <c r="E250" s="30" t="s">
        <v>361</v>
      </c>
      <c r="F250" s="30"/>
      <c r="G250" s="34"/>
      <c r="H250" s="32">
        <f>H251</f>
        <v>53274</v>
      </c>
      <c r="I250" s="32">
        <f>I251</f>
        <v>53274</v>
      </c>
    </row>
    <row r="251" spans="1:9" ht="28.5">
      <c r="A251" s="25" t="s">
        <v>435</v>
      </c>
      <c r="B251" s="30" t="s">
        <v>175</v>
      </c>
      <c r="C251" s="30" t="s">
        <v>110</v>
      </c>
      <c r="D251" s="30" t="s">
        <v>108</v>
      </c>
      <c r="E251" s="30" t="s">
        <v>434</v>
      </c>
      <c r="F251" s="30"/>
      <c r="G251" s="34"/>
      <c r="H251" s="32">
        <f>H252</f>
        <v>53274</v>
      </c>
      <c r="I251" s="32">
        <f>I252</f>
        <v>53274</v>
      </c>
    </row>
    <row r="252" spans="1:9" ht="28.5">
      <c r="A252" s="25" t="s">
        <v>87</v>
      </c>
      <c r="B252" s="30" t="s">
        <v>175</v>
      </c>
      <c r="C252" s="30" t="s">
        <v>110</v>
      </c>
      <c r="D252" s="30" t="s">
        <v>108</v>
      </c>
      <c r="E252" s="30" t="s">
        <v>473</v>
      </c>
      <c r="F252" s="30"/>
      <c r="G252" s="34"/>
      <c r="H252" s="32">
        <f>H253+H254</f>
        <v>53274</v>
      </c>
      <c r="I252" s="32">
        <f>I253+I254</f>
        <v>53274</v>
      </c>
    </row>
    <row r="253" spans="1:9" ht="28.5">
      <c r="A253" s="25" t="s">
        <v>270</v>
      </c>
      <c r="B253" s="30" t="s">
        <v>175</v>
      </c>
      <c r="C253" s="30" t="s">
        <v>110</v>
      </c>
      <c r="D253" s="30" t="s">
        <v>108</v>
      </c>
      <c r="E253" s="30" t="s">
        <v>473</v>
      </c>
      <c r="F253" s="30"/>
      <c r="G253" s="34" t="s">
        <v>260</v>
      </c>
      <c r="H253" s="32">
        <v>408</v>
      </c>
      <c r="I253" s="32">
        <v>408</v>
      </c>
    </row>
    <row r="254" spans="1:9" ht="28.5">
      <c r="A254" s="25" t="s">
        <v>248</v>
      </c>
      <c r="B254" s="30" t="s">
        <v>175</v>
      </c>
      <c r="C254" s="30" t="s">
        <v>110</v>
      </c>
      <c r="D254" s="30" t="s">
        <v>108</v>
      </c>
      <c r="E254" s="30" t="s">
        <v>473</v>
      </c>
      <c r="F254" s="30"/>
      <c r="G254" s="34" t="s">
        <v>247</v>
      </c>
      <c r="H254" s="32">
        <v>52866</v>
      </c>
      <c r="I254" s="32">
        <v>52866</v>
      </c>
    </row>
    <row r="255" spans="1:9" ht="15">
      <c r="A255" s="42" t="s">
        <v>76</v>
      </c>
      <c r="B255" s="29" t="s">
        <v>175</v>
      </c>
      <c r="C255" s="29" t="s">
        <v>110</v>
      </c>
      <c r="D255" s="29" t="s">
        <v>116</v>
      </c>
      <c r="E255" s="29"/>
      <c r="F255" s="29"/>
      <c r="G255" s="34"/>
      <c r="H255" s="83">
        <f>H256</f>
        <v>5293</v>
      </c>
      <c r="I255" s="33"/>
    </row>
    <row r="256" spans="1:9" ht="14.25">
      <c r="A256" s="41" t="s">
        <v>77</v>
      </c>
      <c r="B256" s="30" t="s">
        <v>175</v>
      </c>
      <c r="C256" s="30" t="s">
        <v>110</v>
      </c>
      <c r="D256" s="30" t="s">
        <v>116</v>
      </c>
      <c r="E256" s="30" t="s">
        <v>78</v>
      </c>
      <c r="F256" s="30" t="s">
        <v>34</v>
      </c>
      <c r="G256" s="34"/>
      <c r="H256" s="32">
        <f>H257</f>
        <v>5293</v>
      </c>
      <c r="I256" s="32"/>
    </row>
    <row r="257" spans="1:9" ht="42.75">
      <c r="A257" s="35" t="s">
        <v>201</v>
      </c>
      <c r="B257" s="30" t="s">
        <v>175</v>
      </c>
      <c r="C257" s="30" t="s">
        <v>110</v>
      </c>
      <c r="D257" s="30" t="s">
        <v>116</v>
      </c>
      <c r="E257" s="30" t="s">
        <v>136</v>
      </c>
      <c r="F257" s="30" t="s">
        <v>34</v>
      </c>
      <c r="G257" s="34"/>
      <c r="H257" s="32">
        <f>H258+H259+H260+H261</f>
        <v>5293</v>
      </c>
      <c r="I257" s="32"/>
    </row>
    <row r="258" spans="1:9" ht="18" customHeight="1">
      <c r="A258" s="25" t="s">
        <v>270</v>
      </c>
      <c r="B258" s="30" t="s">
        <v>175</v>
      </c>
      <c r="C258" s="30" t="s">
        <v>110</v>
      </c>
      <c r="D258" s="30" t="s">
        <v>116</v>
      </c>
      <c r="E258" s="30" t="s">
        <v>136</v>
      </c>
      <c r="F258" s="30"/>
      <c r="G258" s="34" t="s">
        <v>260</v>
      </c>
      <c r="H258" s="32">
        <v>823</v>
      </c>
      <c r="I258" s="32"/>
    </row>
    <row r="259" spans="1:9" ht="28.5">
      <c r="A259" s="25" t="s">
        <v>297</v>
      </c>
      <c r="B259" s="30" t="s">
        <v>175</v>
      </c>
      <c r="C259" s="30" t="s">
        <v>110</v>
      </c>
      <c r="D259" s="30" t="s">
        <v>116</v>
      </c>
      <c r="E259" s="30" t="s">
        <v>136</v>
      </c>
      <c r="F259" s="30"/>
      <c r="G259" s="34" t="s">
        <v>296</v>
      </c>
      <c r="H259" s="32">
        <v>200</v>
      </c>
      <c r="I259" s="32"/>
    </row>
    <row r="260" spans="1:9" ht="28.5">
      <c r="A260" s="35" t="s">
        <v>295</v>
      </c>
      <c r="B260" s="30" t="s">
        <v>175</v>
      </c>
      <c r="C260" s="30" t="s">
        <v>110</v>
      </c>
      <c r="D260" s="30" t="s">
        <v>116</v>
      </c>
      <c r="E260" s="30" t="s">
        <v>136</v>
      </c>
      <c r="F260" s="30"/>
      <c r="G260" s="34" t="s">
        <v>294</v>
      </c>
      <c r="H260" s="32">
        <v>2575</v>
      </c>
      <c r="I260" s="32"/>
    </row>
    <row r="261" spans="1:9" ht="14.25">
      <c r="A261" s="25" t="s">
        <v>262</v>
      </c>
      <c r="B261" s="30" t="s">
        <v>175</v>
      </c>
      <c r="C261" s="30" t="s">
        <v>110</v>
      </c>
      <c r="D261" s="30" t="s">
        <v>116</v>
      </c>
      <c r="E261" s="30" t="s">
        <v>136</v>
      </c>
      <c r="F261" s="30"/>
      <c r="G261" s="34" t="s">
        <v>261</v>
      </c>
      <c r="H261" s="32">
        <f>2025-330</f>
        <v>1695</v>
      </c>
      <c r="I261" s="32"/>
    </row>
    <row r="262" spans="1:9" ht="15">
      <c r="A262" s="82" t="s">
        <v>128</v>
      </c>
      <c r="B262" s="29" t="s">
        <v>175</v>
      </c>
      <c r="C262" s="29" t="s">
        <v>170</v>
      </c>
      <c r="D262" s="29"/>
      <c r="E262" s="29"/>
      <c r="F262" s="29"/>
      <c r="G262" s="31"/>
      <c r="H262" s="83">
        <f>H263</f>
        <v>413237</v>
      </c>
      <c r="I262" s="83">
        <f>I263</f>
        <v>312520</v>
      </c>
    </row>
    <row r="263" spans="1:9" ht="15">
      <c r="A263" s="82" t="s">
        <v>174</v>
      </c>
      <c r="B263" s="29" t="s">
        <v>175</v>
      </c>
      <c r="C263" s="29" t="s">
        <v>170</v>
      </c>
      <c r="D263" s="29" t="s">
        <v>103</v>
      </c>
      <c r="E263" s="29"/>
      <c r="F263" s="29"/>
      <c r="G263" s="34"/>
      <c r="H263" s="83">
        <f>H269+H264</f>
        <v>413237</v>
      </c>
      <c r="I263" s="83">
        <f>I269+I264</f>
        <v>312520</v>
      </c>
    </row>
    <row r="264" spans="1:9" ht="15">
      <c r="A264" s="41" t="s">
        <v>360</v>
      </c>
      <c r="B264" s="30" t="s">
        <v>175</v>
      </c>
      <c r="C264" s="30" t="s">
        <v>170</v>
      </c>
      <c r="D264" s="30" t="s">
        <v>103</v>
      </c>
      <c r="E264" s="30" t="s">
        <v>358</v>
      </c>
      <c r="F264" s="29"/>
      <c r="G264" s="34"/>
      <c r="H264" s="88">
        <f aca="true" t="shared" si="4" ref="H264:I267">H265</f>
        <v>312520</v>
      </c>
      <c r="I264" s="88">
        <f t="shared" si="4"/>
        <v>312520</v>
      </c>
    </row>
    <row r="265" spans="1:9" ht="43.5">
      <c r="A265" s="25" t="s">
        <v>397</v>
      </c>
      <c r="B265" s="30" t="s">
        <v>175</v>
      </c>
      <c r="C265" s="30" t="s">
        <v>170</v>
      </c>
      <c r="D265" s="30" t="s">
        <v>103</v>
      </c>
      <c r="E265" s="30" t="s">
        <v>391</v>
      </c>
      <c r="F265" s="29"/>
      <c r="G265" s="34"/>
      <c r="H265" s="88">
        <f t="shared" si="4"/>
        <v>312520</v>
      </c>
      <c r="I265" s="88">
        <f t="shared" si="4"/>
        <v>312520</v>
      </c>
    </row>
    <row r="266" spans="1:9" ht="29.25">
      <c r="A266" s="25" t="s">
        <v>398</v>
      </c>
      <c r="B266" s="30" t="s">
        <v>175</v>
      </c>
      <c r="C266" s="30" t="s">
        <v>170</v>
      </c>
      <c r="D266" s="30" t="s">
        <v>103</v>
      </c>
      <c r="E266" s="30" t="s">
        <v>392</v>
      </c>
      <c r="F266" s="29"/>
      <c r="G266" s="34"/>
      <c r="H266" s="88">
        <f t="shared" si="4"/>
        <v>312520</v>
      </c>
      <c r="I266" s="88">
        <f t="shared" si="4"/>
        <v>312520</v>
      </c>
    </row>
    <row r="267" spans="1:9" ht="15">
      <c r="A267" s="25" t="s">
        <v>117</v>
      </c>
      <c r="B267" s="30" t="s">
        <v>175</v>
      </c>
      <c r="C267" s="30" t="s">
        <v>170</v>
      </c>
      <c r="D267" s="30" t="s">
        <v>103</v>
      </c>
      <c r="E267" s="30" t="s">
        <v>392</v>
      </c>
      <c r="F267" s="29"/>
      <c r="G267" s="34" t="s">
        <v>246</v>
      </c>
      <c r="H267" s="88">
        <f t="shared" si="4"/>
        <v>312520</v>
      </c>
      <c r="I267" s="88">
        <f t="shared" si="4"/>
        <v>312520</v>
      </c>
    </row>
    <row r="268" spans="1:9" ht="118.5">
      <c r="A268" s="25" t="s">
        <v>202</v>
      </c>
      <c r="B268" s="30" t="s">
        <v>175</v>
      </c>
      <c r="C268" s="30" t="s">
        <v>170</v>
      </c>
      <c r="D268" s="30" t="s">
        <v>103</v>
      </c>
      <c r="E268" s="30" t="s">
        <v>399</v>
      </c>
      <c r="F268" s="29"/>
      <c r="G268" s="34" t="s">
        <v>246</v>
      </c>
      <c r="H268" s="88">
        <f>230000+82520</f>
        <v>312520</v>
      </c>
      <c r="I268" s="88">
        <f>230000+82520</f>
        <v>312520</v>
      </c>
    </row>
    <row r="269" spans="1:9" ht="14.25">
      <c r="A269" s="41" t="s">
        <v>77</v>
      </c>
      <c r="B269" s="30" t="s">
        <v>175</v>
      </c>
      <c r="C269" s="30" t="s">
        <v>170</v>
      </c>
      <c r="D269" s="30" t="s">
        <v>103</v>
      </c>
      <c r="E269" s="30" t="s">
        <v>78</v>
      </c>
      <c r="F269" s="30"/>
      <c r="G269" s="34"/>
      <c r="H269" s="32">
        <f>H270</f>
        <v>100717</v>
      </c>
      <c r="I269" s="32"/>
    </row>
    <row r="270" spans="1:9" ht="42.75">
      <c r="A270" s="25" t="s">
        <v>350</v>
      </c>
      <c r="B270" s="30" t="s">
        <v>175</v>
      </c>
      <c r="C270" s="30" t="s">
        <v>170</v>
      </c>
      <c r="D270" s="30" t="s">
        <v>103</v>
      </c>
      <c r="E270" s="30" t="s">
        <v>217</v>
      </c>
      <c r="F270" s="30"/>
      <c r="G270" s="34"/>
      <c r="H270" s="32">
        <f>H272+H271</f>
        <v>100717</v>
      </c>
      <c r="I270" s="32"/>
    </row>
    <row r="271" spans="1:9" ht="28.5">
      <c r="A271" s="25" t="s">
        <v>270</v>
      </c>
      <c r="B271" s="30" t="s">
        <v>175</v>
      </c>
      <c r="C271" s="30" t="s">
        <v>170</v>
      </c>
      <c r="D271" s="30" t="s">
        <v>103</v>
      </c>
      <c r="E271" s="30" t="s">
        <v>217</v>
      </c>
      <c r="F271" s="30"/>
      <c r="G271" s="34" t="s">
        <v>260</v>
      </c>
      <c r="H271" s="32">
        <v>157</v>
      </c>
      <c r="I271" s="32"/>
    </row>
    <row r="272" spans="1:9" ht="18" customHeight="1">
      <c r="A272" s="25" t="s">
        <v>117</v>
      </c>
      <c r="B272" s="30" t="s">
        <v>175</v>
      </c>
      <c r="C272" s="30" t="s">
        <v>170</v>
      </c>
      <c r="D272" s="30" t="s">
        <v>103</v>
      </c>
      <c r="E272" s="30" t="s">
        <v>217</v>
      </c>
      <c r="F272" s="30"/>
      <c r="G272" s="34" t="s">
        <v>246</v>
      </c>
      <c r="H272" s="32">
        <f>H273</f>
        <v>100560</v>
      </c>
      <c r="I272" s="32"/>
    </row>
    <row r="273" spans="1:9" ht="122.25" customHeight="1">
      <c r="A273" s="25" t="s">
        <v>202</v>
      </c>
      <c r="B273" s="30" t="s">
        <v>175</v>
      </c>
      <c r="C273" s="30" t="s">
        <v>170</v>
      </c>
      <c r="D273" s="30" t="s">
        <v>103</v>
      </c>
      <c r="E273" s="30" t="s">
        <v>427</v>
      </c>
      <c r="F273" s="30"/>
      <c r="G273" s="34" t="s">
        <v>246</v>
      </c>
      <c r="H273" s="32">
        <f>69927.5+30072.5+560</f>
        <v>100560</v>
      </c>
      <c r="I273" s="32"/>
    </row>
    <row r="274" spans="1:9" ht="18" customHeight="1">
      <c r="A274" s="93" t="s">
        <v>287</v>
      </c>
      <c r="B274" s="29" t="s">
        <v>175</v>
      </c>
      <c r="C274" s="29" t="s">
        <v>106</v>
      </c>
      <c r="D274" s="30"/>
      <c r="E274" s="30"/>
      <c r="F274" s="30"/>
      <c r="G274" s="34"/>
      <c r="H274" s="83">
        <f>H275</f>
        <v>1655</v>
      </c>
      <c r="I274" s="32"/>
    </row>
    <row r="275" spans="1:9" ht="18" customHeight="1">
      <c r="A275" s="82" t="s">
        <v>286</v>
      </c>
      <c r="B275" s="29" t="s">
        <v>175</v>
      </c>
      <c r="C275" s="29" t="s">
        <v>106</v>
      </c>
      <c r="D275" s="29" t="s">
        <v>105</v>
      </c>
      <c r="E275" s="30"/>
      <c r="F275" s="30"/>
      <c r="G275" s="34"/>
      <c r="H275" s="32">
        <f>H276</f>
        <v>1655</v>
      </c>
      <c r="I275" s="32"/>
    </row>
    <row r="276" spans="1:9" ht="49.5" customHeight="1">
      <c r="A276" s="25" t="s">
        <v>288</v>
      </c>
      <c r="B276" s="30" t="s">
        <v>175</v>
      </c>
      <c r="C276" s="30" t="s">
        <v>106</v>
      </c>
      <c r="D276" s="30" t="s">
        <v>105</v>
      </c>
      <c r="E276" s="30" t="s">
        <v>138</v>
      </c>
      <c r="F276" s="30"/>
      <c r="G276" s="34"/>
      <c r="H276" s="32">
        <f>H277</f>
        <v>1655</v>
      </c>
      <c r="I276" s="32"/>
    </row>
    <row r="277" spans="1:9" ht="46.5" customHeight="1">
      <c r="A277" s="25" t="s">
        <v>290</v>
      </c>
      <c r="B277" s="30" t="s">
        <v>175</v>
      </c>
      <c r="C277" s="30" t="s">
        <v>106</v>
      </c>
      <c r="D277" s="30" t="s">
        <v>105</v>
      </c>
      <c r="E277" s="30" t="s">
        <v>289</v>
      </c>
      <c r="F277" s="30"/>
      <c r="G277" s="34"/>
      <c r="H277" s="32">
        <f>H278</f>
        <v>1655</v>
      </c>
      <c r="I277" s="32"/>
    </row>
    <row r="278" spans="1:9" ht="20.25" customHeight="1">
      <c r="A278" s="25" t="s">
        <v>270</v>
      </c>
      <c r="B278" s="30" t="s">
        <v>175</v>
      </c>
      <c r="C278" s="30" t="s">
        <v>106</v>
      </c>
      <c r="D278" s="30" t="s">
        <v>105</v>
      </c>
      <c r="E278" s="30" t="s">
        <v>289</v>
      </c>
      <c r="F278" s="30"/>
      <c r="G278" s="34" t="s">
        <v>260</v>
      </c>
      <c r="H278" s="32">
        <v>1655</v>
      </c>
      <c r="I278" s="32"/>
    </row>
    <row r="279" spans="1:9" ht="30">
      <c r="A279" s="94" t="s">
        <v>221</v>
      </c>
      <c r="B279" s="29" t="s">
        <v>176</v>
      </c>
      <c r="C279" s="29"/>
      <c r="D279" s="29"/>
      <c r="E279" s="29"/>
      <c r="F279" s="29"/>
      <c r="G279" s="31"/>
      <c r="H279" s="83">
        <f>H280+H376</f>
        <v>1156214.4</v>
      </c>
      <c r="I279" s="83">
        <f>I280+I376</f>
        <v>506716</v>
      </c>
    </row>
    <row r="280" spans="1:9" ht="15">
      <c r="A280" s="42" t="s">
        <v>4</v>
      </c>
      <c r="B280" s="29" t="s">
        <v>176</v>
      </c>
      <c r="C280" s="29" t="s">
        <v>111</v>
      </c>
      <c r="D280" s="29"/>
      <c r="E280" s="29"/>
      <c r="F280" s="29"/>
      <c r="G280" s="31"/>
      <c r="H280" s="83">
        <f>H281+H305+H338+H347+H288</f>
        <v>1134697</v>
      </c>
      <c r="I280" s="83">
        <f>I281+I305+I338+I347+I288</f>
        <v>486326</v>
      </c>
    </row>
    <row r="281" spans="1:9" ht="15">
      <c r="A281" s="42" t="s">
        <v>5</v>
      </c>
      <c r="B281" s="30" t="s">
        <v>176</v>
      </c>
      <c r="C281" s="30" t="s">
        <v>111</v>
      </c>
      <c r="D281" s="30" t="s">
        <v>103</v>
      </c>
      <c r="E281" s="30"/>
      <c r="F281" s="30"/>
      <c r="G281" s="34"/>
      <c r="H281" s="88">
        <f>H282+H293+H299</f>
        <v>481268.89999999997</v>
      </c>
      <c r="I281" s="88">
        <f>I282+I293+I299</f>
        <v>51583</v>
      </c>
    </row>
    <row r="282" spans="1:9" ht="14.25">
      <c r="A282" s="41" t="s">
        <v>6</v>
      </c>
      <c r="B282" s="30" t="s">
        <v>176</v>
      </c>
      <c r="C282" s="30" t="s">
        <v>111</v>
      </c>
      <c r="D282" s="30" t="s">
        <v>103</v>
      </c>
      <c r="E282" s="30" t="s">
        <v>15</v>
      </c>
      <c r="F282" s="30"/>
      <c r="G282" s="34"/>
      <c r="H282" s="88">
        <f>H283+H285</f>
        <v>402544.6</v>
      </c>
      <c r="I282" s="88">
        <f>I283+I285</f>
        <v>22293</v>
      </c>
    </row>
    <row r="283" spans="1:9" ht="42.75">
      <c r="A283" s="25" t="s">
        <v>285</v>
      </c>
      <c r="B283" s="30" t="s">
        <v>176</v>
      </c>
      <c r="C283" s="30" t="s">
        <v>111</v>
      </c>
      <c r="D283" s="30" t="s">
        <v>103</v>
      </c>
      <c r="E283" s="30" t="s">
        <v>379</v>
      </c>
      <c r="F283" s="30"/>
      <c r="G283" s="34"/>
      <c r="H283" s="88">
        <f>H284</f>
        <v>22293</v>
      </c>
      <c r="I283" s="88">
        <f>I284</f>
        <v>22293</v>
      </c>
    </row>
    <row r="284" spans="1:9" ht="28.5">
      <c r="A284" s="25" t="s">
        <v>232</v>
      </c>
      <c r="B284" s="30" t="s">
        <v>176</v>
      </c>
      <c r="C284" s="30" t="s">
        <v>111</v>
      </c>
      <c r="D284" s="30" t="s">
        <v>103</v>
      </c>
      <c r="E284" s="30" t="s">
        <v>379</v>
      </c>
      <c r="F284" s="30"/>
      <c r="G284" s="34" t="s">
        <v>231</v>
      </c>
      <c r="H284" s="88">
        <f>4864+17429</f>
        <v>22293</v>
      </c>
      <c r="I284" s="88">
        <f>4864+17429</f>
        <v>22293</v>
      </c>
    </row>
    <row r="285" spans="1:9" ht="14.25">
      <c r="A285" s="41" t="s">
        <v>16</v>
      </c>
      <c r="B285" s="30" t="s">
        <v>176</v>
      </c>
      <c r="C285" s="30" t="s">
        <v>111</v>
      </c>
      <c r="D285" s="30" t="s">
        <v>103</v>
      </c>
      <c r="E285" s="30" t="s">
        <v>118</v>
      </c>
      <c r="F285" s="30"/>
      <c r="G285" s="34"/>
      <c r="H285" s="88">
        <f>H286+H287</f>
        <v>380251.6</v>
      </c>
      <c r="I285" s="88"/>
    </row>
    <row r="286" spans="1:9" s="65" customFormat="1" ht="43.5">
      <c r="A286" s="25" t="s">
        <v>268</v>
      </c>
      <c r="B286" s="30" t="s">
        <v>176</v>
      </c>
      <c r="C286" s="30" t="s">
        <v>111</v>
      </c>
      <c r="D286" s="30" t="s">
        <v>103</v>
      </c>
      <c r="E286" s="30" t="s">
        <v>118</v>
      </c>
      <c r="F286" s="30"/>
      <c r="G286" s="34" t="s">
        <v>242</v>
      </c>
      <c r="H286" s="32">
        <v>174011</v>
      </c>
      <c r="I286" s="32"/>
    </row>
    <row r="287" spans="1:9" s="65" customFormat="1" ht="43.5">
      <c r="A287" s="35" t="s">
        <v>273</v>
      </c>
      <c r="B287" s="30" t="s">
        <v>176</v>
      </c>
      <c r="C287" s="30" t="s">
        <v>111</v>
      </c>
      <c r="D287" s="30" t="s">
        <v>103</v>
      </c>
      <c r="E287" s="30" t="s">
        <v>118</v>
      </c>
      <c r="F287" s="30"/>
      <c r="G287" s="34" t="s">
        <v>272</v>
      </c>
      <c r="H287" s="32">
        <v>206240.6</v>
      </c>
      <c r="I287" s="32"/>
    </row>
    <row r="288" spans="1:9" s="65" customFormat="1" ht="15">
      <c r="A288" s="41" t="s">
        <v>74</v>
      </c>
      <c r="B288" s="30" t="s">
        <v>176</v>
      </c>
      <c r="C288" s="30" t="s">
        <v>111</v>
      </c>
      <c r="D288" s="30" t="s">
        <v>103</v>
      </c>
      <c r="E288" s="30" t="s">
        <v>59</v>
      </c>
      <c r="F288" s="30"/>
      <c r="G288" s="34"/>
      <c r="H288" s="32">
        <f>H289</f>
        <v>2200</v>
      </c>
      <c r="I288" s="32">
        <f>I289</f>
        <v>2200</v>
      </c>
    </row>
    <row r="289" spans="1:9" s="65" customFormat="1" ht="95.25" customHeight="1">
      <c r="A289" s="25" t="s">
        <v>514</v>
      </c>
      <c r="B289" s="30" t="s">
        <v>176</v>
      </c>
      <c r="C289" s="30" t="s">
        <v>111</v>
      </c>
      <c r="D289" s="30" t="s">
        <v>103</v>
      </c>
      <c r="E289" s="30" t="s">
        <v>513</v>
      </c>
      <c r="F289" s="30"/>
      <c r="G289" s="34"/>
      <c r="H289" s="32">
        <f>H290</f>
        <v>2200</v>
      </c>
      <c r="I289" s="32">
        <f>I290</f>
        <v>2200</v>
      </c>
    </row>
    <row r="290" spans="1:9" s="65" customFormat="1" ht="29.25">
      <c r="A290" s="25" t="s">
        <v>512</v>
      </c>
      <c r="B290" s="30" t="s">
        <v>176</v>
      </c>
      <c r="C290" s="30" t="s">
        <v>111</v>
      </c>
      <c r="D290" s="30" t="s">
        <v>103</v>
      </c>
      <c r="E290" s="30" t="s">
        <v>511</v>
      </c>
      <c r="F290" s="30"/>
      <c r="G290" s="34"/>
      <c r="H290" s="32">
        <f>H291+H292</f>
        <v>2200</v>
      </c>
      <c r="I290" s="32">
        <f>I291+I292</f>
        <v>2200</v>
      </c>
    </row>
    <row r="291" spans="1:9" s="65" customFormat="1" ht="15">
      <c r="A291" s="35" t="s">
        <v>238</v>
      </c>
      <c r="B291" s="30" t="s">
        <v>176</v>
      </c>
      <c r="C291" s="30" t="s">
        <v>111</v>
      </c>
      <c r="D291" s="30" t="s">
        <v>103</v>
      </c>
      <c r="E291" s="30" t="s">
        <v>511</v>
      </c>
      <c r="F291" s="30"/>
      <c r="G291" s="34" t="s">
        <v>237</v>
      </c>
      <c r="H291" s="32">
        <f>1250</f>
        <v>1250</v>
      </c>
      <c r="I291" s="32">
        <f>1250</f>
        <v>1250</v>
      </c>
    </row>
    <row r="292" spans="1:9" s="65" customFormat="1" ht="15">
      <c r="A292" s="35" t="s">
        <v>267</v>
      </c>
      <c r="B292" s="30" t="s">
        <v>176</v>
      </c>
      <c r="C292" s="30" t="s">
        <v>111</v>
      </c>
      <c r="D292" s="30" t="s">
        <v>103</v>
      </c>
      <c r="E292" s="30" t="s">
        <v>511</v>
      </c>
      <c r="F292" s="30"/>
      <c r="G292" s="34" t="s">
        <v>266</v>
      </c>
      <c r="H292" s="32">
        <v>950</v>
      </c>
      <c r="I292" s="32">
        <v>950</v>
      </c>
    </row>
    <row r="293" spans="1:9" ht="35.25" customHeight="1">
      <c r="A293" s="25" t="s">
        <v>340</v>
      </c>
      <c r="B293" s="30" t="s">
        <v>176</v>
      </c>
      <c r="C293" s="30" t="s">
        <v>111</v>
      </c>
      <c r="D293" s="30" t="s">
        <v>103</v>
      </c>
      <c r="E293" s="30" t="s">
        <v>339</v>
      </c>
      <c r="F293" s="30"/>
      <c r="G293" s="34"/>
      <c r="H293" s="32">
        <f>H294+H297</f>
        <v>29290</v>
      </c>
      <c r="I293" s="32">
        <f>I294+I297</f>
        <v>29290</v>
      </c>
    </row>
    <row r="294" spans="1:9" ht="28.5">
      <c r="A294" s="25" t="s">
        <v>343</v>
      </c>
      <c r="B294" s="30" t="s">
        <v>176</v>
      </c>
      <c r="C294" s="30" t="s">
        <v>111</v>
      </c>
      <c r="D294" s="30" t="s">
        <v>103</v>
      </c>
      <c r="E294" s="30" t="s">
        <v>342</v>
      </c>
      <c r="F294" s="30"/>
      <c r="G294" s="34"/>
      <c r="H294" s="32">
        <f>H295+H296</f>
        <v>24972</v>
      </c>
      <c r="I294" s="32">
        <f>I295+I296</f>
        <v>24972</v>
      </c>
    </row>
    <row r="295" spans="1:9" ht="14.25">
      <c r="A295" s="35" t="s">
        <v>238</v>
      </c>
      <c r="B295" s="30" t="s">
        <v>176</v>
      </c>
      <c r="C295" s="30" t="s">
        <v>111</v>
      </c>
      <c r="D295" s="30" t="s">
        <v>103</v>
      </c>
      <c r="E295" s="30" t="s">
        <v>342</v>
      </c>
      <c r="F295" s="30"/>
      <c r="G295" s="34" t="s">
        <v>237</v>
      </c>
      <c r="H295" s="32">
        <v>16224</v>
      </c>
      <c r="I295" s="32">
        <v>16224</v>
      </c>
    </row>
    <row r="296" spans="1:9" ht="14.25">
      <c r="A296" s="35" t="s">
        <v>267</v>
      </c>
      <c r="B296" s="30" t="s">
        <v>176</v>
      </c>
      <c r="C296" s="30" t="s">
        <v>111</v>
      </c>
      <c r="D296" s="30" t="s">
        <v>103</v>
      </c>
      <c r="E296" s="30" t="s">
        <v>342</v>
      </c>
      <c r="F296" s="30"/>
      <c r="G296" s="34" t="s">
        <v>266</v>
      </c>
      <c r="H296" s="32">
        <v>8748</v>
      </c>
      <c r="I296" s="32">
        <v>8748</v>
      </c>
    </row>
    <row r="297" spans="1:9" ht="114">
      <c r="A297" s="35" t="s">
        <v>485</v>
      </c>
      <c r="B297" s="30" t="s">
        <v>176</v>
      </c>
      <c r="C297" s="30" t="s">
        <v>111</v>
      </c>
      <c r="D297" s="30" t="s">
        <v>103</v>
      </c>
      <c r="E297" s="30" t="s">
        <v>347</v>
      </c>
      <c r="F297" s="30"/>
      <c r="G297" s="34"/>
      <c r="H297" s="32">
        <f>H298</f>
        <v>4318</v>
      </c>
      <c r="I297" s="32">
        <f>I298</f>
        <v>4318</v>
      </c>
    </row>
    <row r="298" spans="1:9" ht="28.5">
      <c r="A298" s="25" t="s">
        <v>232</v>
      </c>
      <c r="B298" s="30" t="s">
        <v>176</v>
      </c>
      <c r="C298" s="30" t="s">
        <v>111</v>
      </c>
      <c r="D298" s="30" t="s">
        <v>103</v>
      </c>
      <c r="E298" s="30" t="s">
        <v>347</v>
      </c>
      <c r="F298" s="30"/>
      <c r="G298" s="34" t="s">
        <v>231</v>
      </c>
      <c r="H298" s="32">
        <f>1591+2727</f>
        <v>4318</v>
      </c>
      <c r="I298" s="32">
        <f>1591+2727</f>
        <v>4318</v>
      </c>
    </row>
    <row r="299" spans="1:9" ht="14.25">
      <c r="A299" s="41" t="s">
        <v>77</v>
      </c>
      <c r="B299" s="30" t="s">
        <v>176</v>
      </c>
      <c r="C299" s="30" t="s">
        <v>111</v>
      </c>
      <c r="D299" s="30" t="s">
        <v>103</v>
      </c>
      <c r="E299" s="30" t="s">
        <v>78</v>
      </c>
      <c r="F299" s="30"/>
      <c r="G299" s="34"/>
      <c r="H299" s="32">
        <f>H300</f>
        <v>49434.3</v>
      </c>
      <c r="I299" s="32"/>
    </row>
    <row r="300" spans="1:9" ht="28.5">
      <c r="A300" s="25" t="s">
        <v>218</v>
      </c>
      <c r="B300" s="30" t="s">
        <v>176</v>
      </c>
      <c r="C300" s="30" t="s">
        <v>111</v>
      </c>
      <c r="D300" s="30" t="s">
        <v>103</v>
      </c>
      <c r="E300" s="30" t="s">
        <v>215</v>
      </c>
      <c r="F300" s="30"/>
      <c r="G300" s="34"/>
      <c r="H300" s="32">
        <f>H302+H303+H304+H301</f>
        <v>49434.3</v>
      </c>
      <c r="I300" s="32"/>
    </row>
    <row r="301" spans="1:9" ht="28.5">
      <c r="A301" s="25" t="s">
        <v>270</v>
      </c>
      <c r="B301" s="30" t="s">
        <v>176</v>
      </c>
      <c r="C301" s="30" t="s">
        <v>111</v>
      </c>
      <c r="D301" s="30" t="s">
        <v>103</v>
      </c>
      <c r="E301" s="30" t="s">
        <v>215</v>
      </c>
      <c r="F301" s="30"/>
      <c r="G301" s="34" t="s">
        <v>260</v>
      </c>
      <c r="H301" s="32">
        <v>1021.3</v>
      </c>
      <c r="I301" s="32"/>
    </row>
    <row r="302" spans="1:9" ht="14.25">
      <c r="A302" s="35" t="s">
        <v>238</v>
      </c>
      <c r="B302" s="30" t="s">
        <v>176</v>
      </c>
      <c r="C302" s="30" t="s">
        <v>111</v>
      </c>
      <c r="D302" s="30" t="s">
        <v>103</v>
      </c>
      <c r="E302" s="30" t="s">
        <v>215</v>
      </c>
      <c r="F302" s="30"/>
      <c r="G302" s="34" t="s">
        <v>237</v>
      </c>
      <c r="H302" s="32">
        <f>1554.8+705.7</f>
        <v>2260.5</v>
      </c>
      <c r="I302" s="32"/>
    </row>
    <row r="303" spans="1:9" ht="14.25">
      <c r="A303" s="35" t="s">
        <v>267</v>
      </c>
      <c r="B303" s="30" t="s">
        <v>176</v>
      </c>
      <c r="C303" s="30" t="s">
        <v>111</v>
      </c>
      <c r="D303" s="30" t="s">
        <v>103</v>
      </c>
      <c r="E303" s="30" t="s">
        <v>215</v>
      </c>
      <c r="F303" s="30"/>
      <c r="G303" s="34" t="s">
        <v>266</v>
      </c>
      <c r="H303" s="32">
        <f>17245.2+543.3+100+28000</f>
        <v>45888.5</v>
      </c>
      <c r="I303" s="32"/>
    </row>
    <row r="304" spans="1:9" ht="28.5">
      <c r="A304" s="25" t="s">
        <v>232</v>
      </c>
      <c r="B304" s="30" t="s">
        <v>176</v>
      </c>
      <c r="C304" s="30" t="s">
        <v>111</v>
      </c>
      <c r="D304" s="30" t="s">
        <v>103</v>
      </c>
      <c r="E304" s="30" t="s">
        <v>215</v>
      </c>
      <c r="F304" s="30"/>
      <c r="G304" s="34" t="s">
        <v>231</v>
      </c>
      <c r="H304" s="32">
        <v>264</v>
      </c>
      <c r="I304" s="32"/>
    </row>
    <row r="305" spans="1:9" ht="15">
      <c r="A305" s="42" t="s">
        <v>7</v>
      </c>
      <c r="B305" s="29" t="s">
        <v>176</v>
      </c>
      <c r="C305" s="29" t="s">
        <v>111</v>
      </c>
      <c r="D305" s="29" t="s">
        <v>104</v>
      </c>
      <c r="E305" s="29"/>
      <c r="F305" s="29"/>
      <c r="G305" s="34"/>
      <c r="H305" s="83">
        <f>H306+H317+H328+H334+H320</f>
        <v>569614.8</v>
      </c>
      <c r="I305" s="83">
        <f>I306+I317+I328+I334+I320</f>
        <v>413918.4</v>
      </c>
    </row>
    <row r="306" spans="1:9" ht="28.5">
      <c r="A306" s="25" t="s">
        <v>164</v>
      </c>
      <c r="B306" s="30" t="s">
        <v>176</v>
      </c>
      <c r="C306" s="30" t="s">
        <v>111</v>
      </c>
      <c r="D306" s="30" t="s">
        <v>104</v>
      </c>
      <c r="E306" s="30" t="s">
        <v>17</v>
      </c>
      <c r="F306" s="30"/>
      <c r="G306" s="34"/>
      <c r="H306" s="32">
        <f>H307+H311+H314</f>
        <v>467560.5</v>
      </c>
      <c r="I306" s="32">
        <f>I307+I311+I314</f>
        <v>402839.4</v>
      </c>
    </row>
    <row r="307" spans="1:9" ht="142.5">
      <c r="A307" s="25" t="s">
        <v>234</v>
      </c>
      <c r="B307" s="30" t="s">
        <v>176</v>
      </c>
      <c r="C307" s="30" t="s">
        <v>111</v>
      </c>
      <c r="D307" s="30" t="s">
        <v>104</v>
      </c>
      <c r="E307" s="30" t="s">
        <v>380</v>
      </c>
      <c r="F307" s="30"/>
      <c r="G307" s="34"/>
      <c r="H307" s="32">
        <f>H308+H309+H310</f>
        <v>382282</v>
      </c>
      <c r="I307" s="32">
        <f>I308+I309+I310</f>
        <v>382282</v>
      </c>
    </row>
    <row r="308" spans="1:9" ht="23.25" customHeight="1">
      <c r="A308" s="25" t="s">
        <v>270</v>
      </c>
      <c r="B308" s="30" t="s">
        <v>176</v>
      </c>
      <c r="C308" s="30" t="s">
        <v>111</v>
      </c>
      <c r="D308" s="30" t="s">
        <v>104</v>
      </c>
      <c r="E308" s="30" t="s">
        <v>380</v>
      </c>
      <c r="F308" s="30"/>
      <c r="G308" s="34" t="s">
        <v>260</v>
      </c>
      <c r="H308" s="32">
        <f>13584-312</f>
        <v>13272</v>
      </c>
      <c r="I308" s="32">
        <f>13584-312</f>
        <v>13272</v>
      </c>
    </row>
    <row r="309" spans="1:9" ht="42.75">
      <c r="A309" s="25" t="s">
        <v>268</v>
      </c>
      <c r="B309" s="30" t="s">
        <v>176</v>
      </c>
      <c r="C309" s="30" t="s">
        <v>111</v>
      </c>
      <c r="D309" s="30" t="s">
        <v>104</v>
      </c>
      <c r="E309" s="30" t="s">
        <v>380</v>
      </c>
      <c r="F309" s="30"/>
      <c r="G309" s="34" t="s">
        <v>242</v>
      </c>
      <c r="H309" s="32">
        <f>62526.4+228.6+2774</f>
        <v>65529</v>
      </c>
      <c r="I309" s="32">
        <f>62526.4+228.6+2774</f>
        <v>65529</v>
      </c>
    </row>
    <row r="310" spans="1:9" ht="42.75">
      <c r="A310" s="35" t="s">
        <v>273</v>
      </c>
      <c r="B310" s="30" t="s">
        <v>176</v>
      </c>
      <c r="C310" s="30" t="s">
        <v>111</v>
      </c>
      <c r="D310" s="30" t="s">
        <v>104</v>
      </c>
      <c r="E310" s="30" t="s">
        <v>380</v>
      </c>
      <c r="F310" s="30"/>
      <c r="G310" s="34" t="s">
        <v>272</v>
      </c>
      <c r="H310" s="32">
        <f>284842.6+83.4+18555</f>
        <v>303481</v>
      </c>
      <c r="I310" s="32">
        <f>284842.6+83.4+18555</f>
        <v>303481</v>
      </c>
    </row>
    <row r="311" spans="1:9" ht="57">
      <c r="A311" s="25" t="s">
        <v>233</v>
      </c>
      <c r="B311" s="30" t="s">
        <v>176</v>
      </c>
      <c r="C311" s="30" t="s">
        <v>111</v>
      </c>
      <c r="D311" s="30" t="s">
        <v>104</v>
      </c>
      <c r="E311" s="30" t="s">
        <v>381</v>
      </c>
      <c r="F311" s="30"/>
      <c r="G311" s="34"/>
      <c r="H311" s="32">
        <f>H312+H313</f>
        <v>20557.399999999998</v>
      </c>
      <c r="I311" s="32">
        <f>I312+I313</f>
        <v>20557.399999999998</v>
      </c>
    </row>
    <row r="312" spans="1:9" ht="42.75">
      <c r="A312" s="25" t="s">
        <v>268</v>
      </c>
      <c r="B312" s="30" t="s">
        <v>176</v>
      </c>
      <c r="C312" s="30" t="s">
        <v>111</v>
      </c>
      <c r="D312" s="30" t="s">
        <v>104</v>
      </c>
      <c r="E312" s="30" t="s">
        <v>381</v>
      </c>
      <c r="F312" s="30"/>
      <c r="G312" s="34" t="s">
        <v>242</v>
      </c>
      <c r="H312" s="32">
        <v>3182.6</v>
      </c>
      <c r="I312" s="32">
        <v>3182.6</v>
      </c>
    </row>
    <row r="313" spans="1:9" ht="42.75">
      <c r="A313" s="35" t="s">
        <v>273</v>
      </c>
      <c r="B313" s="30" t="s">
        <v>176</v>
      </c>
      <c r="C313" s="30" t="s">
        <v>111</v>
      </c>
      <c r="D313" s="30" t="s">
        <v>104</v>
      </c>
      <c r="E313" s="30" t="s">
        <v>381</v>
      </c>
      <c r="F313" s="30"/>
      <c r="G313" s="34" t="s">
        <v>272</v>
      </c>
      <c r="H313" s="32">
        <v>17374.8</v>
      </c>
      <c r="I313" s="32">
        <v>17374.8</v>
      </c>
    </row>
    <row r="314" spans="1:9" ht="14.25">
      <c r="A314" s="41" t="s">
        <v>16</v>
      </c>
      <c r="B314" s="30" t="s">
        <v>176</v>
      </c>
      <c r="C314" s="30" t="s">
        <v>111</v>
      </c>
      <c r="D314" s="30" t="s">
        <v>104</v>
      </c>
      <c r="E314" s="30" t="s">
        <v>119</v>
      </c>
      <c r="F314" s="30"/>
      <c r="G314" s="34"/>
      <c r="H314" s="32">
        <f>H315+H316</f>
        <v>64721.1</v>
      </c>
      <c r="I314" s="32"/>
    </row>
    <row r="315" spans="1:9" ht="42.75">
      <c r="A315" s="25" t="s">
        <v>268</v>
      </c>
      <c r="B315" s="30" t="s">
        <v>176</v>
      </c>
      <c r="C315" s="30" t="s">
        <v>111</v>
      </c>
      <c r="D315" s="30" t="s">
        <v>104</v>
      </c>
      <c r="E315" s="30" t="s">
        <v>119</v>
      </c>
      <c r="F315" s="30"/>
      <c r="G315" s="34" t="s">
        <v>242</v>
      </c>
      <c r="H315" s="32">
        <v>17304.6</v>
      </c>
      <c r="I315" s="32"/>
    </row>
    <row r="316" spans="1:9" ht="42.75">
      <c r="A316" s="35" t="s">
        <v>273</v>
      </c>
      <c r="B316" s="30" t="s">
        <v>176</v>
      </c>
      <c r="C316" s="30" t="s">
        <v>111</v>
      </c>
      <c r="D316" s="30" t="s">
        <v>104</v>
      </c>
      <c r="E316" s="30" t="s">
        <v>119</v>
      </c>
      <c r="F316" s="30"/>
      <c r="G316" s="34" t="s">
        <v>272</v>
      </c>
      <c r="H316" s="32">
        <v>47416.5</v>
      </c>
      <c r="I316" s="32"/>
    </row>
    <row r="317" spans="1:9" ht="14.25">
      <c r="A317" s="41" t="s">
        <v>19</v>
      </c>
      <c r="B317" s="30" t="s">
        <v>176</v>
      </c>
      <c r="C317" s="30" t="s">
        <v>111</v>
      </c>
      <c r="D317" s="30" t="s">
        <v>104</v>
      </c>
      <c r="E317" s="30" t="s">
        <v>20</v>
      </c>
      <c r="F317" s="30"/>
      <c r="G317" s="34"/>
      <c r="H317" s="32">
        <f>H318</f>
        <v>64542</v>
      </c>
      <c r="I317" s="32"/>
    </row>
    <row r="318" spans="1:9" ht="14.25">
      <c r="A318" s="41" t="s">
        <v>16</v>
      </c>
      <c r="B318" s="30" t="s">
        <v>176</v>
      </c>
      <c r="C318" s="30" t="s">
        <v>111</v>
      </c>
      <c r="D318" s="30" t="s">
        <v>104</v>
      </c>
      <c r="E318" s="30" t="s">
        <v>120</v>
      </c>
      <c r="F318" s="30"/>
      <c r="G318" s="34"/>
      <c r="H318" s="32">
        <f>H319</f>
        <v>64542</v>
      </c>
      <c r="I318" s="32"/>
    </row>
    <row r="319" spans="1:9" ht="42.75">
      <c r="A319" s="25" t="s">
        <v>268</v>
      </c>
      <c r="B319" s="30" t="s">
        <v>176</v>
      </c>
      <c r="C319" s="30" t="s">
        <v>111</v>
      </c>
      <c r="D319" s="30" t="s">
        <v>104</v>
      </c>
      <c r="E319" s="30" t="s">
        <v>120</v>
      </c>
      <c r="F319" s="30"/>
      <c r="G319" s="34" t="s">
        <v>242</v>
      </c>
      <c r="H319" s="32">
        <v>64542</v>
      </c>
      <c r="I319" s="32"/>
    </row>
    <row r="320" spans="1:9" ht="14.25">
      <c r="A320" s="41" t="s">
        <v>74</v>
      </c>
      <c r="B320" s="30" t="s">
        <v>176</v>
      </c>
      <c r="C320" s="30" t="s">
        <v>111</v>
      </c>
      <c r="D320" s="30" t="s">
        <v>104</v>
      </c>
      <c r="E320" s="30" t="s">
        <v>59</v>
      </c>
      <c r="F320" s="30"/>
      <c r="G320" s="34"/>
      <c r="H320" s="32">
        <f>H321+H324</f>
        <v>6708</v>
      </c>
      <c r="I320" s="32">
        <f>I321+I324</f>
        <v>6708</v>
      </c>
    </row>
    <row r="321" spans="1:9" ht="28.5">
      <c r="A321" s="25" t="s">
        <v>475</v>
      </c>
      <c r="B321" s="30" t="s">
        <v>176</v>
      </c>
      <c r="C321" s="30" t="s">
        <v>111</v>
      </c>
      <c r="D321" s="30" t="s">
        <v>104</v>
      </c>
      <c r="E321" s="30" t="s">
        <v>474</v>
      </c>
      <c r="F321" s="30"/>
      <c r="G321" s="34"/>
      <c r="H321" s="32">
        <f>H322+H323</f>
        <v>4708</v>
      </c>
      <c r="I321" s="32">
        <f>I322+I323</f>
        <v>4708</v>
      </c>
    </row>
    <row r="322" spans="1:9" ht="14.25">
      <c r="A322" s="35" t="s">
        <v>238</v>
      </c>
      <c r="B322" s="30" t="s">
        <v>176</v>
      </c>
      <c r="C322" s="30" t="s">
        <v>111</v>
      </c>
      <c r="D322" s="30" t="s">
        <v>104</v>
      </c>
      <c r="E322" s="30" t="s">
        <v>474</v>
      </c>
      <c r="F322" s="30"/>
      <c r="G322" s="34" t="s">
        <v>237</v>
      </c>
      <c r="H322" s="32">
        <f>223.6+600</f>
        <v>823.6</v>
      </c>
      <c r="I322" s="32">
        <f>223.6+600</f>
        <v>823.6</v>
      </c>
    </row>
    <row r="323" spans="1:9" ht="14.25">
      <c r="A323" s="35" t="s">
        <v>267</v>
      </c>
      <c r="B323" s="30" t="s">
        <v>176</v>
      </c>
      <c r="C323" s="30" t="s">
        <v>111</v>
      </c>
      <c r="D323" s="30" t="s">
        <v>104</v>
      </c>
      <c r="E323" s="30" t="s">
        <v>474</v>
      </c>
      <c r="F323" s="30"/>
      <c r="G323" s="34" t="s">
        <v>266</v>
      </c>
      <c r="H323" s="32">
        <f>953.4+2931</f>
        <v>3884.4</v>
      </c>
      <c r="I323" s="32">
        <f>953.4+2931</f>
        <v>3884.4</v>
      </c>
    </row>
    <row r="324" spans="1:9" ht="85.5">
      <c r="A324" s="25" t="s">
        <v>514</v>
      </c>
      <c r="B324" s="30" t="s">
        <v>176</v>
      </c>
      <c r="C324" s="30" t="s">
        <v>111</v>
      </c>
      <c r="D324" s="30" t="s">
        <v>104</v>
      </c>
      <c r="E324" s="30" t="s">
        <v>513</v>
      </c>
      <c r="F324" s="30"/>
      <c r="G324" s="34"/>
      <c r="H324" s="32">
        <f>H325</f>
        <v>2000</v>
      </c>
      <c r="I324" s="32">
        <f>I325</f>
        <v>2000</v>
      </c>
    </row>
    <row r="325" spans="1:9" ht="28.5">
      <c r="A325" s="25" t="s">
        <v>512</v>
      </c>
      <c r="B325" s="30" t="s">
        <v>176</v>
      </c>
      <c r="C325" s="30" t="s">
        <v>111</v>
      </c>
      <c r="D325" s="30" t="s">
        <v>104</v>
      </c>
      <c r="E325" s="30" t="s">
        <v>511</v>
      </c>
      <c r="F325" s="30"/>
      <c r="G325" s="34"/>
      <c r="H325" s="32">
        <f>H326+H327</f>
        <v>2000</v>
      </c>
      <c r="I325" s="32">
        <f>I326+I327</f>
        <v>2000</v>
      </c>
    </row>
    <row r="326" spans="1:9" ht="14.25">
      <c r="A326" s="35" t="s">
        <v>238</v>
      </c>
      <c r="B326" s="30" t="s">
        <v>176</v>
      </c>
      <c r="C326" s="30" t="s">
        <v>111</v>
      </c>
      <c r="D326" s="30" t="s">
        <v>104</v>
      </c>
      <c r="E326" s="30" t="s">
        <v>511</v>
      </c>
      <c r="F326" s="30"/>
      <c r="G326" s="34" t="s">
        <v>237</v>
      </c>
      <c r="H326" s="32">
        <f>700+500</f>
        <v>1200</v>
      </c>
      <c r="I326" s="32">
        <f>700+500</f>
        <v>1200</v>
      </c>
    </row>
    <row r="327" spans="1:9" ht="14.25">
      <c r="A327" s="35" t="s">
        <v>267</v>
      </c>
      <c r="B327" s="30" t="s">
        <v>176</v>
      </c>
      <c r="C327" s="30" t="s">
        <v>111</v>
      </c>
      <c r="D327" s="30" t="s">
        <v>104</v>
      </c>
      <c r="E327" s="30" t="s">
        <v>511</v>
      </c>
      <c r="F327" s="30"/>
      <c r="G327" s="34" t="s">
        <v>266</v>
      </c>
      <c r="H327" s="32">
        <v>800</v>
      </c>
      <c r="I327" s="32">
        <v>800</v>
      </c>
    </row>
    <row r="328" spans="1:9" ht="38.25" customHeight="1">
      <c r="A328" s="25" t="s">
        <v>340</v>
      </c>
      <c r="B328" s="30" t="s">
        <v>176</v>
      </c>
      <c r="C328" s="30" t="s">
        <v>111</v>
      </c>
      <c r="D328" s="30" t="s">
        <v>104</v>
      </c>
      <c r="E328" s="30" t="s">
        <v>339</v>
      </c>
      <c r="F328" s="30"/>
      <c r="G328" s="34"/>
      <c r="H328" s="32">
        <f>H329+H332</f>
        <v>4371</v>
      </c>
      <c r="I328" s="32">
        <f>I329+I332</f>
        <v>4371</v>
      </c>
    </row>
    <row r="329" spans="1:9" ht="14.25">
      <c r="A329" s="35" t="s">
        <v>344</v>
      </c>
      <c r="B329" s="30" t="s">
        <v>176</v>
      </c>
      <c r="C329" s="30" t="s">
        <v>111</v>
      </c>
      <c r="D329" s="30" t="s">
        <v>104</v>
      </c>
      <c r="E329" s="30" t="s">
        <v>341</v>
      </c>
      <c r="F329" s="30"/>
      <c r="G329" s="34"/>
      <c r="H329" s="32">
        <f>H330+H331</f>
        <v>263</v>
      </c>
      <c r="I329" s="32">
        <f>I330+I331</f>
        <v>263</v>
      </c>
    </row>
    <row r="330" spans="1:9" ht="42.75">
      <c r="A330" s="25" t="s">
        <v>268</v>
      </c>
      <c r="B330" s="30" t="s">
        <v>176</v>
      </c>
      <c r="C330" s="30" t="s">
        <v>111</v>
      </c>
      <c r="D330" s="30" t="s">
        <v>104</v>
      </c>
      <c r="E330" s="30" t="s">
        <v>341</v>
      </c>
      <c r="F330" s="30"/>
      <c r="G330" s="34" t="s">
        <v>242</v>
      </c>
      <c r="H330" s="32">
        <v>116.4</v>
      </c>
      <c r="I330" s="32">
        <v>116.4</v>
      </c>
    </row>
    <row r="331" spans="1:9" ht="42.75">
      <c r="A331" s="35" t="s">
        <v>273</v>
      </c>
      <c r="B331" s="30" t="s">
        <v>176</v>
      </c>
      <c r="C331" s="30" t="s">
        <v>111</v>
      </c>
      <c r="D331" s="30" t="s">
        <v>104</v>
      </c>
      <c r="E331" s="30" t="s">
        <v>341</v>
      </c>
      <c r="F331" s="30"/>
      <c r="G331" s="34" t="s">
        <v>272</v>
      </c>
      <c r="H331" s="32">
        <v>146.6</v>
      </c>
      <c r="I331" s="32">
        <v>146.6</v>
      </c>
    </row>
    <row r="332" spans="1:9" ht="57">
      <c r="A332" s="35" t="s">
        <v>402</v>
      </c>
      <c r="B332" s="30" t="s">
        <v>176</v>
      </c>
      <c r="C332" s="30" t="s">
        <v>111</v>
      </c>
      <c r="D332" s="30" t="s">
        <v>104</v>
      </c>
      <c r="E332" s="30" t="s">
        <v>401</v>
      </c>
      <c r="F332" s="30"/>
      <c r="G332" s="34"/>
      <c r="H332" s="32">
        <f>H333</f>
        <v>4108</v>
      </c>
      <c r="I332" s="32">
        <f>I333</f>
        <v>4108</v>
      </c>
    </row>
    <row r="333" spans="1:9" ht="28.5">
      <c r="A333" s="35" t="s">
        <v>271</v>
      </c>
      <c r="B333" s="30" t="s">
        <v>176</v>
      </c>
      <c r="C333" s="30" t="s">
        <v>111</v>
      </c>
      <c r="D333" s="30" t="s">
        <v>104</v>
      </c>
      <c r="E333" s="30" t="s">
        <v>401</v>
      </c>
      <c r="F333" s="30"/>
      <c r="G333" s="34" t="s">
        <v>263</v>
      </c>
      <c r="H333" s="32">
        <v>4108</v>
      </c>
      <c r="I333" s="32">
        <v>4108</v>
      </c>
    </row>
    <row r="334" spans="1:9" ht="14.25">
      <c r="A334" s="41" t="s">
        <v>77</v>
      </c>
      <c r="B334" s="30" t="s">
        <v>176</v>
      </c>
      <c r="C334" s="30" t="s">
        <v>111</v>
      </c>
      <c r="D334" s="30" t="s">
        <v>104</v>
      </c>
      <c r="E334" s="30" t="s">
        <v>78</v>
      </c>
      <c r="F334" s="30"/>
      <c r="G334" s="34"/>
      <c r="H334" s="32">
        <f>H335</f>
        <v>26433.300000000003</v>
      </c>
      <c r="I334" s="32"/>
    </row>
    <row r="335" spans="1:9" ht="28.5">
      <c r="A335" s="25" t="s">
        <v>315</v>
      </c>
      <c r="B335" s="30" t="s">
        <v>176</v>
      </c>
      <c r="C335" s="30" t="s">
        <v>111</v>
      </c>
      <c r="D335" s="30" t="s">
        <v>104</v>
      </c>
      <c r="E335" s="30" t="s">
        <v>215</v>
      </c>
      <c r="F335" s="30"/>
      <c r="G335" s="34"/>
      <c r="H335" s="32">
        <f>H336+H337</f>
        <v>26433.300000000003</v>
      </c>
      <c r="I335" s="32"/>
    </row>
    <row r="336" spans="1:9" ht="14.25">
      <c r="A336" s="35" t="s">
        <v>238</v>
      </c>
      <c r="B336" s="30" t="s">
        <v>176</v>
      </c>
      <c r="C336" s="30" t="s">
        <v>111</v>
      </c>
      <c r="D336" s="30" t="s">
        <v>104</v>
      </c>
      <c r="E336" s="30" t="s">
        <v>215</v>
      </c>
      <c r="F336" s="30"/>
      <c r="G336" s="34" t="s">
        <v>237</v>
      </c>
      <c r="H336" s="32">
        <f>641.2+9685.5-754.6</f>
        <v>9572.1</v>
      </c>
      <c r="I336" s="32"/>
    </row>
    <row r="337" spans="1:9" ht="14.25">
      <c r="A337" s="35" t="s">
        <v>267</v>
      </c>
      <c r="B337" s="30" t="s">
        <v>176</v>
      </c>
      <c r="C337" s="30" t="s">
        <v>111</v>
      </c>
      <c r="D337" s="30" t="s">
        <v>104</v>
      </c>
      <c r="E337" s="30" t="s">
        <v>215</v>
      </c>
      <c r="F337" s="30"/>
      <c r="G337" s="34" t="s">
        <v>266</v>
      </c>
      <c r="H337" s="32">
        <f>3427.9+13800-366.7</f>
        <v>16861.2</v>
      </c>
      <c r="I337" s="32"/>
    </row>
    <row r="338" spans="1:9" ht="21" customHeight="1">
      <c r="A338" s="42" t="s">
        <v>18</v>
      </c>
      <c r="B338" s="29" t="s">
        <v>176</v>
      </c>
      <c r="C338" s="29" t="s">
        <v>111</v>
      </c>
      <c r="D338" s="29" t="s">
        <v>111</v>
      </c>
      <c r="E338" s="30"/>
      <c r="F338" s="30"/>
      <c r="G338" s="34"/>
      <c r="H338" s="32">
        <f>H342+H339</f>
        <v>10905.2</v>
      </c>
      <c r="I338" s="32">
        <f>I342+I339</f>
        <v>6663</v>
      </c>
    </row>
    <row r="339" spans="1:9" ht="19.5" customHeight="1">
      <c r="A339" s="41" t="s">
        <v>360</v>
      </c>
      <c r="B339" s="30" t="s">
        <v>176</v>
      </c>
      <c r="C339" s="30" t="s">
        <v>111</v>
      </c>
      <c r="D339" s="30" t="s">
        <v>111</v>
      </c>
      <c r="E339" s="30" t="s">
        <v>358</v>
      </c>
      <c r="F339" s="30"/>
      <c r="G339" s="34"/>
      <c r="H339" s="32">
        <f>H340</f>
        <v>6663</v>
      </c>
      <c r="I339" s="32">
        <f>I340</f>
        <v>6663</v>
      </c>
    </row>
    <row r="340" spans="1:9" ht="48" customHeight="1">
      <c r="A340" s="25" t="s">
        <v>515</v>
      </c>
      <c r="B340" s="30" t="s">
        <v>176</v>
      </c>
      <c r="C340" s="30" t="s">
        <v>111</v>
      </c>
      <c r="D340" s="30" t="s">
        <v>111</v>
      </c>
      <c r="E340" s="30" t="s">
        <v>500</v>
      </c>
      <c r="F340" s="30"/>
      <c r="G340" s="34"/>
      <c r="H340" s="32">
        <f>H341</f>
        <v>6663</v>
      </c>
      <c r="I340" s="32">
        <f>I341</f>
        <v>6663</v>
      </c>
    </row>
    <row r="341" spans="1:9" ht="33.75" customHeight="1">
      <c r="A341" s="25" t="s">
        <v>502</v>
      </c>
      <c r="B341" s="30" t="s">
        <v>176</v>
      </c>
      <c r="C341" s="30" t="s">
        <v>111</v>
      </c>
      <c r="D341" s="30" t="s">
        <v>111</v>
      </c>
      <c r="E341" s="30" t="s">
        <v>501</v>
      </c>
      <c r="F341" s="30"/>
      <c r="G341" s="34" t="s">
        <v>260</v>
      </c>
      <c r="H341" s="32">
        <v>6663</v>
      </c>
      <c r="I341" s="32">
        <v>6663</v>
      </c>
    </row>
    <row r="342" spans="1:9" ht="20.25" customHeight="1">
      <c r="A342" s="41" t="s">
        <v>77</v>
      </c>
      <c r="B342" s="30" t="s">
        <v>176</v>
      </c>
      <c r="C342" s="30" t="s">
        <v>111</v>
      </c>
      <c r="D342" s="30" t="s">
        <v>111</v>
      </c>
      <c r="E342" s="30" t="s">
        <v>78</v>
      </c>
      <c r="F342" s="30"/>
      <c r="G342" s="34"/>
      <c r="H342" s="32">
        <f>H343</f>
        <v>4242.2</v>
      </c>
      <c r="I342" s="32"/>
    </row>
    <row r="343" spans="1:9" ht="28.5">
      <c r="A343" s="25" t="s">
        <v>315</v>
      </c>
      <c r="B343" s="30" t="s">
        <v>176</v>
      </c>
      <c r="C343" s="30" t="s">
        <v>111</v>
      </c>
      <c r="D343" s="30" t="s">
        <v>111</v>
      </c>
      <c r="E343" s="30" t="s">
        <v>215</v>
      </c>
      <c r="F343" s="30"/>
      <c r="G343" s="34"/>
      <c r="H343" s="32">
        <f>H344+H345+H346</f>
        <v>4242.2</v>
      </c>
      <c r="I343" s="32"/>
    </row>
    <row r="344" spans="1:9" ht="22.5" customHeight="1">
      <c r="A344" s="25" t="s">
        <v>270</v>
      </c>
      <c r="B344" s="30" t="s">
        <v>176</v>
      </c>
      <c r="C344" s="30" t="s">
        <v>111</v>
      </c>
      <c r="D344" s="30" t="s">
        <v>111</v>
      </c>
      <c r="E344" s="30" t="s">
        <v>215</v>
      </c>
      <c r="F344" s="30"/>
      <c r="G344" s="34" t="s">
        <v>260</v>
      </c>
      <c r="H344" s="32">
        <f>4242.2-3554.6</f>
        <v>687.5999999999999</v>
      </c>
      <c r="I344" s="32"/>
    </row>
    <row r="345" spans="1:9" ht="16.5" customHeight="1">
      <c r="A345" s="35" t="s">
        <v>238</v>
      </c>
      <c r="B345" s="30" t="s">
        <v>176</v>
      </c>
      <c r="C345" s="30" t="s">
        <v>111</v>
      </c>
      <c r="D345" s="30" t="s">
        <v>111</v>
      </c>
      <c r="E345" s="30" t="s">
        <v>215</v>
      </c>
      <c r="F345" s="30"/>
      <c r="G345" s="34" t="s">
        <v>237</v>
      </c>
      <c r="H345" s="32">
        <f>1513.6</f>
        <v>1513.6</v>
      </c>
      <c r="I345" s="32"/>
    </row>
    <row r="346" spans="1:9" ht="18" customHeight="1">
      <c r="A346" s="35" t="s">
        <v>267</v>
      </c>
      <c r="B346" s="30" t="s">
        <v>176</v>
      </c>
      <c r="C346" s="30" t="s">
        <v>111</v>
      </c>
      <c r="D346" s="30" t="s">
        <v>111</v>
      </c>
      <c r="E346" s="30" t="s">
        <v>215</v>
      </c>
      <c r="F346" s="30"/>
      <c r="G346" s="34" t="s">
        <v>266</v>
      </c>
      <c r="H346" s="32">
        <f>2041</f>
        <v>2041</v>
      </c>
      <c r="I346" s="32"/>
    </row>
    <row r="347" spans="1:9" ht="15">
      <c r="A347" s="42" t="s">
        <v>21</v>
      </c>
      <c r="B347" s="29" t="s">
        <v>176</v>
      </c>
      <c r="C347" s="29" t="s">
        <v>111</v>
      </c>
      <c r="D347" s="29" t="s">
        <v>109</v>
      </c>
      <c r="E347" s="29"/>
      <c r="F347" s="29"/>
      <c r="G347" s="31"/>
      <c r="H347" s="33">
        <f>H348+H357+H362+H367</f>
        <v>70708.1</v>
      </c>
      <c r="I347" s="33">
        <f>I348+I357+I362</f>
        <v>11961.6</v>
      </c>
    </row>
    <row r="348" spans="1:9" ht="43.5">
      <c r="A348" s="25" t="s">
        <v>141</v>
      </c>
      <c r="B348" s="30" t="s">
        <v>176</v>
      </c>
      <c r="C348" s="30" t="s">
        <v>111</v>
      </c>
      <c r="D348" s="30" t="s">
        <v>109</v>
      </c>
      <c r="E348" s="30" t="s">
        <v>138</v>
      </c>
      <c r="F348" s="29"/>
      <c r="G348" s="34"/>
      <c r="H348" s="33">
        <f>H349</f>
        <v>14566.7</v>
      </c>
      <c r="I348" s="33"/>
    </row>
    <row r="349" spans="1:9" ht="15">
      <c r="A349" s="25" t="s">
        <v>35</v>
      </c>
      <c r="B349" s="30" t="s">
        <v>176</v>
      </c>
      <c r="C349" s="30" t="s">
        <v>111</v>
      </c>
      <c r="D349" s="30" t="s">
        <v>109</v>
      </c>
      <c r="E349" s="30" t="s">
        <v>140</v>
      </c>
      <c r="F349" s="29"/>
      <c r="G349" s="34"/>
      <c r="H349" s="33">
        <f>H350+H353+H356</f>
        <v>14566.7</v>
      </c>
      <c r="I349" s="33"/>
    </row>
    <row r="350" spans="1:9" s="65" customFormat="1" ht="15">
      <c r="A350" s="25" t="s">
        <v>382</v>
      </c>
      <c r="B350" s="30" t="s">
        <v>176</v>
      </c>
      <c r="C350" s="30" t="s">
        <v>111</v>
      </c>
      <c r="D350" s="30" t="s">
        <v>109</v>
      </c>
      <c r="E350" s="30" t="s">
        <v>140</v>
      </c>
      <c r="F350" s="30"/>
      <c r="G350" s="34" t="s">
        <v>227</v>
      </c>
      <c r="H350" s="32">
        <f>H351+H352</f>
        <v>13958.4</v>
      </c>
      <c r="I350" s="32"/>
    </row>
    <row r="351" spans="1:9" ht="14.25">
      <c r="A351" s="41" t="s">
        <v>254</v>
      </c>
      <c r="B351" s="30" t="s">
        <v>176</v>
      </c>
      <c r="C351" s="30" t="s">
        <v>111</v>
      </c>
      <c r="D351" s="30" t="s">
        <v>109</v>
      </c>
      <c r="E351" s="30" t="s">
        <v>140</v>
      </c>
      <c r="F351" s="30"/>
      <c r="G351" s="34" t="s">
        <v>253</v>
      </c>
      <c r="H351" s="32">
        <v>13833.3</v>
      </c>
      <c r="I351" s="32"/>
    </row>
    <row r="352" spans="1:9" ht="14.25">
      <c r="A352" s="41" t="s">
        <v>256</v>
      </c>
      <c r="B352" s="30" t="s">
        <v>176</v>
      </c>
      <c r="C352" s="30" t="s">
        <v>111</v>
      </c>
      <c r="D352" s="30" t="s">
        <v>109</v>
      </c>
      <c r="E352" s="30" t="s">
        <v>140</v>
      </c>
      <c r="F352" s="30"/>
      <c r="G352" s="34" t="s">
        <v>255</v>
      </c>
      <c r="H352" s="32">
        <v>125.1</v>
      </c>
      <c r="I352" s="32"/>
    </row>
    <row r="353" spans="1:9" ht="14.25">
      <c r="A353" s="41" t="s">
        <v>415</v>
      </c>
      <c r="B353" s="30" t="s">
        <v>176</v>
      </c>
      <c r="C353" s="30" t="s">
        <v>111</v>
      </c>
      <c r="D353" s="30" t="s">
        <v>109</v>
      </c>
      <c r="E353" s="30" t="s">
        <v>140</v>
      </c>
      <c r="F353" s="30"/>
      <c r="G353" s="34" t="s">
        <v>356</v>
      </c>
      <c r="H353" s="32">
        <f>H354+H355</f>
        <v>605.6</v>
      </c>
      <c r="I353" s="32"/>
    </row>
    <row r="354" spans="1:9" ht="28.5">
      <c r="A354" s="25" t="s">
        <v>277</v>
      </c>
      <c r="B354" s="30" t="s">
        <v>176</v>
      </c>
      <c r="C354" s="30" t="s">
        <v>111</v>
      </c>
      <c r="D354" s="30" t="s">
        <v>109</v>
      </c>
      <c r="E354" s="30" t="s">
        <v>140</v>
      </c>
      <c r="F354" s="30"/>
      <c r="G354" s="34" t="s">
        <v>276</v>
      </c>
      <c r="H354" s="32">
        <f>231.9+15.3</f>
        <v>247.20000000000002</v>
      </c>
      <c r="I354" s="32"/>
    </row>
    <row r="355" spans="1:9" ht="22.5" customHeight="1">
      <c r="A355" s="25" t="s">
        <v>270</v>
      </c>
      <c r="B355" s="30" t="s">
        <v>176</v>
      </c>
      <c r="C355" s="30" t="s">
        <v>111</v>
      </c>
      <c r="D355" s="30" t="s">
        <v>109</v>
      </c>
      <c r="E355" s="30" t="s">
        <v>140</v>
      </c>
      <c r="F355" s="30"/>
      <c r="G355" s="34" t="s">
        <v>260</v>
      </c>
      <c r="H355" s="32">
        <f>373.7-15.3</f>
        <v>358.4</v>
      </c>
      <c r="I355" s="32"/>
    </row>
    <row r="356" spans="1:9" ht="14.25">
      <c r="A356" s="25" t="s">
        <v>200</v>
      </c>
      <c r="B356" s="30" t="s">
        <v>176</v>
      </c>
      <c r="C356" s="30" t="s">
        <v>111</v>
      </c>
      <c r="D356" s="30" t="s">
        <v>109</v>
      </c>
      <c r="E356" s="30" t="s">
        <v>140</v>
      </c>
      <c r="F356" s="30"/>
      <c r="G356" s="34" t="s">
        <v>257</v>
      </c>
      <c r="H356" s="32">
        <v>2.7</v>
      </c>
      <c r="I356" s="32"/>
    </row>
    <row r="357" spans="1:9" ht="28.5">
      <c r="A357" s="25" t="s">
        <v>164</v>
      </c>
      <c r="B357" s="30" t="s">
        <v>176</v>
      </c>
      <c r="C357" s="30" t="s">
        <v>111</v>
      </c>
      <c r="D357" s="30" t="s">
        <v>109</v>
      </c>
      <c r="E357" s="30" t="s">
        <v>17</v>
      </c>
      <c r="F357" s="30"/>
      <c r="G357" s="34"/>
      <c r="H357" s="32">
        <f>H358+H360</f>
        <v>11087.6</v>
      </c>
      <c r="I357" s="32">
        <f>I358+I360</f>
        <v>11087.6</v>
      </c>
    </row>
    <row r="358" spans="1:9" ht="100.5" customHeight="1">
      <c r="A358" s="25" t="s">
        <v>240</v>
      </c>
      <c r="B358" s="30" t="s">
        <v>176</v>
      </c>
      <c r="C358" s="30" t="s">
        <v>111</v>
      </c>
      <c r="D358" s="30" t="s">
        <v>109</v>
      </c>
      <c r="E358" s="30" t="s">
        <v>383</v>
      </c>
      <c r="F358" s="30"/>
      <c r="G358" s="34"/>
      <c r="H358" s="32">
        <f>H359</f>
        <v>10494</v>
      </c>
      <c r="I358" s="32">
        <f>I359</f>
        <v>10494</v>
      </c>
    </row>
    <row r="359" spans="1:9" ht="28.5">
      <c r="A359" s="25" t="s">
        <v>232</v>
      </c>
      <c r="B359" s="30" t="s">
        <v>176</v>
      </c>
      <c r="C359" s="30" t="s">
        <v>111</v>
      </c>
      <c r="D359" s="30" t="s">
        <v>109</v>
      </c>
      <c r="E359" s="30" t="s">
        <v>383</v>
      </c>
      <c r="F359" s="30"/>
      <c r="G359" s="34" t="s">
        <v>231</v>
      </c>
      <c r="H359" s="32">
        <f>9909+585</f>
        <v>10494</v>
      </c>
      <c r="I359" s="32">
        <f>9909+585</f>
        <v>10494</v>
      </c>
    </row>
    <row r="360" spans="1:9" ht="57">
      <c r="A360" s="25" t="s">
        <v>233</v>
      </c>
      <c r="B360" s="30" t="s">
        <v>176</v>
      </c>
      <c r="C360" s="30" t="s">
        <v>111</v>
      </c>
      <c r="D360" s="30" t="s">
        <v>104</v>
      </c>
      <c r="E360" s="30" t="s">
        <v>381</v>
      </c>
      <c r="F360" s="30"/>
      <c r="G360" s="34"/>
      <c r="H360" s="32">
        <f>H361</f>
        <v>593.6</v>
      </c>
      <c r="I360" s="32">
        <f>I361</f>
        <v>593.6</v>
      </c>
    </row>
    <row r="361" spans="1:9" ht="28.5">
      <c r="A361" s="25" t="s">
        <v>232</v>
      </c>
      <c r="B361" s="30" t="s">
        <v>176</v>
      </c>
      <c r="C361" s="30" t="s">
        <v>111</v>
      </c>
      <c r="D361" s="30" t="s">
        <v>104</v>
      </c>
      <c r="E361" s="30" t="s">
        <v>381</v>
      </c>
      <c r="F361" s="30"/>
      <c r="G361" s="34" t="s">
        <v>231</v>
      </c>
      <c r="H361" s="32">
        <v>593.6</v>
      </c>
      <c r="I361" s="32">
        <v>593.6</v>
      </c>
    </row>
    <row r="362" spans="1:9" ht="57">
      <c r="A362" s="25" t="s">
        <v>68</v>
      </c>
      <c r="B362" s="30" t="s">
        <v>176</v>
      </c>
      <c r="C362" s="30" t="s">
        <v>111</v>
      </c>
      <c r="D362" s="30" t="s">
        <v>109</v>
      </c>
      <c r="E362" s="30" t="s">
        <v>27</v>
      </c>
      <c r="F362" s="30"/>
      <c r="G362" s="34"/>
      <c r="H362" s="32">
        <f>H363+H365</f>
        <v>27550</v>
      </c>
      <c r="I362" s="32">
        <v>874</v>
      </c>
    </row>
    <row r="363" spans="1:9" ht="35.25" customHeight="1">
      <c r="A363" s="25" t="s">
        <v>236</v>
      </c>
      <c r="B363" s="30" t="s">
        <v>176</v>
      </c>
      <c r="C363" s="30" t="s">
        <v>111</v>
      </c>
      <c r="D363" s="30" t="s">
        <v>109</v>
      </c>
      <c r="E363" s="30" t="s">
        <v>384</v>
      </c>
      <c r="F363" s="30"/>
      <c r="G363" s="34"/>
      <c r="H363" s="32">
        <f>H364</f>
        <v>874</v>
      </c>
      <c r="I363" s="32">
        <v>874</v>
      </c>
    </row>
    <row r="364" spans="1:9" ht="42.75">
      <c r="A364" s="25" t="s">
        <v>268</v>
      </c>
      <c r="B364" s="30" t="s">
        <v>176</v>
      </c>
      <c r="C364" s="30" t="s">
        <v>111</v>
      </c>
      <c r="D364" s="30" t="s">
        <v>109</v>
      </c>
      <c r="E364" s="30" t="s">
        <v>384</v>
      </c>
      <c r="F364" s="30"/>
      <c r="G364" s="34" t="s">
        <v>242</v>
      </c>
      <c r="H364" s="32">
        <v>874</v>
      </c>
      <c r="I364" s="32">
        <v>874</v>
      </c>
    </row>
    <row r="365" spans="1:9" ht="14.25">
      <c r="A365" s="41" t="s">
        <v>16</v>
      </c>
      <c r="B365" s="30" t="s">
        <v>176</v>
      </c>
      <c r="C365" s="30" t="s">
        <v>111</v>
      </c>
      <c r="D365" s="30" t="s">
        <v>109</v>
      </c>
      <c r="E365" s="30" t="s">
        <v>121</v>
      </c>
      <c r="F365" s="30"/>
      <c r="G365" s="34"/>
      <c r="H365" s="32">
        <f>H366</f>
        <v>26676</v>
      </c>
      <c r="I365" s="32"/>
    </row>
    <row r="366" spans="1:9" ht="42.75">
      <c r="A366" s="25" t="s">
        <v>268</v>
      </c>
      <c r="B366" s="30" t="s">
        <v>176</v>
      </c>
      <c r="C366" s="30" t="s">
        <v>111</v>
      </c>
      <c r="D366" s="30" t="s">
        <v>109</v>
      </c>
      <c r="E366" s="30" t="s">
        <v>121</v>
      </c>
      <c r="F366" s="30"/>
      <c r="G366" s="34" t="s">
        <v>242</v>
      </c>
      <c r="H366" s="32">
        <v>26676</v>
      </c>
      <c r="I366" s="32"/>
    </row>
    <row r="367" spans="1:9" ht="20.25" customHeight="1">
      <c r="A367" s="41" t="s">
        <v>77</v>
      </c>
      <c r="B367" s="30" t="s">
        <v>176</v>
      </c>
      <c r="C367" s="30" t="s">
        <v>111</v>
      </c>
      <c r="D367" s="30" t="s">
        <v>109</v>
      </c>
      <c r="E367" s="30" t="s">
        <v>78</v>
      </c>
      <c r="F367" s="30"/>
      <c r="G367" s="34"/>
      <c r="H367" s="32">
        <f>H368+H373</f>
        <v>17503.8</v>
      </c>
      <c r="I367" s="32"/>
    </row>
    <row r="368" spans="1:9" ht="44.25" customHeight="1">
      <c r="A368" s="25" t="s">
        <v>197</v>
      </c>
      <c r="B368" s="30" t="s">
        <v>176</v>
      </c>
      <c r="C368" s="30" t="s">
        <v>111</v>
      </c>
      <c r="D368" s="30" t="s">
        <v>109</v>
      </c>
      <c r="E368" s="30" t="s">
        <v>122</v>
      </c>
      <c r="F368" s="30"/>
      <c r="G368" s="34"/>
      <c r="H368" s="32">
        <f>H369+H370</f>
        <v>3372.9</v>
      </c>
      <c r="I368" s="41"/>
    </row>
    <row r="369" spans="1:9" ht="20.25" customHeight="1">
      <c r="A369" s="41" t="s">
        <v>256</v>
      </c>
      <c r="B369" s="30" t="s">
        <v>176</v>
      </c>
      <c r="C369" s="30" t="s">
        <v>111</v>
      </c>
      <c r="D369" s="30" t="s">
        <v>109</v>
      </c>
      <c r="E369" s="30" t="s">
        <v>122</v>
      </c>
      <c r="F369" s="30"/>
      <c r="G369" s="34" t="s">
        <v>255</v>
      </c>
      <c r="H369" s="32">
        <v>2478.3</v>
      </c>
      <c r="I369" s="41"/>
    </row>
    <row r="370" spans="1:9" ht="20.25" customHeight="1">
      <c r="A370" s="41" t="s">
        <v>415</v>
      </c>
      <c r="B370" s="30" t="s">
        <v>176</v>
      </c>
      <c r="C370" s="30" t="s">
        <v>111</v>
      </c>
      <c r="D370" s="30" t="s">
        <v>109</v>
      </c>
      <c r="E370" s="30" t="s">
        <v>122</v>
      </c>
      <c r="F370" s="30"/>
      <c r="G370" s="34" t="s">
        <v>356</v>
      </c>
      <c r="H370" s="32">
        <f>H371+H372</f>
        <v>894.6</v>
      </c>
      <c r="I370" s="41"/>
    </row>
    <row r="371" spans="1:9" ht="33.75" customHeight="1">
      <c r="A371" s="25" t="s">
        <v>277</v>
      </c>
      <c r="B371" s="30" t="s">
        <v>176</v>
      </c>
      <c r="C371" s="30" t="s">
        <v>111</v>
      </c>
      <c r="D371" s="30" t="s">
        <v>109</v>
      </c>
      <c r="E371" s="30" t="s">
        <v>122</v>
      </c>
      <c r="F371" s="30"/>
      <c r="G371" s="34" t="s">
        <v>276</v>
      </c>
      <c r="H371" s="32">
        <v>26.5</v>
      </c>
      <c r="I371" s="41"/>
    </row>
    <row r="372" spans="1:9" ht="28.5">
      <c r="A372" s="25" t="s">
        <v>270</v>
      </c>
      <c r="B372" s="30" t="s">
        <v>176</v>
      </c>
      <c r="C372" s="30" t="s">
        <v>111</v>
      </c>
      <c r="D372" s="30" t="s">
        <v>109</v>
      </c>
      <c r="E372" s="30" t="s">
        <v>122</v>
      </c>
      <c r="F372" s="30"/>
      <c r="G372" s="34" t="s">
        <v>260</v>
      </c>
      <c r="H372" s="32">
        <f>894.6-26.5</f>
        <v>868.1</v>
      </c>
      <c r="I372" s="41"/>
    </row>
    <row r="373" spans="1:9" ht="28.5">
      <c r="A373" s="25" t="s">
        <v>315</v>
      </c>
      <c r="B373" s="30" t="s">
        <v>176</v>
      </c>
      <c r="C373" s="30" t="s">
        <v>111</v>
      </c>
      <c r="D373" s="30" t="s">
        <v>109</v>
      </c>
      <c r="E373" s="30" t="s">
        <v>215</v>
      </c>
      <c r="F373" s="30"/>
      <c r="G373" s="34"/>
      <c r="H373" s="32">
        <f>H374+H375</f>
        <v>14130.9</v>
      </c>
      <c r="I373" s="41"/>
    </row>
    <row r="374" spans="1:9" ht="21.75" customHeight="1">
      <c r="A374" s="25" t="s">
        <v>270</v>
      </c>
      <c r="B374" s="30" t="s">
        <v>176</v>
      </c>
      <c r="C374" s="30" t="s">
        <v>111</v>
      </c>
      <c r="D374" s="30" t="s">
        <v>109</v>
      </c>
      <c r="E374" s="30" t="s">
        <v>215</v>
      </c>
      <c r="F374" s="30"/>
      <c r="G374" s="34" t="s">
        <v>260</v>
      </c>
      <c r="H374" s="32">
        <f>2130.9+1021.3-1021.3</f>
        <v>2130.8999999999996</v>
      </c>
      <c r="I374" s="32"/>
    </row>
    <row r="375" spans="1:9" ht="34.5" customHeight="1">
      <c r="A375" s="35" t="s">
        <v>248</v>
      </c>
      <c r="B375" s="30" t="s">
        <v>176</v>
      </c>
      <c r="C375" s="30" t="s">
        <v>111</v>
      </c>
      <c r="D375" s="30" t="s">
        <v>109</v>
      </c>
      <c r="E375" s="30" t="s">
        <v>215</v>
      </c>
      <c r="F375" s="30"/>
      <c r="G375" s="34" t="s">
        <v>247</v>
      </c>
      <c r="H375" s="32">
        <f>10000+2000</f>
        <v>12000</v>
      </c>
      <c r="I375" s="32"/>
    </row>
    <row r="376" spans="1:9" ht="15">
      <c r="A376" s="42" t="s">
        <v>3</v>
      </c>
      <c r="B376" s="29" t="s">
        <v>176</v>
      </c>
      <c r="C376" s="29" t="s">
        <v>110</v>
      </c>
      <c r="D376" s="29"/>
      <c r="E376" s="29"/>
      <c r="F376" s="29"/>
      <c r="G376" s="31"/>
      <c r="H376" s="33">
        <f>H377+H382</f>
        <v>21517.4</v>
      </c>
      <c r="I376" s="33">
        <f>I377+I382</f>
        <v>20390</v>
      </c>
    </row>
    <row r="377" spans="1:9" ht="15">
      <c r="A377" s="42" t="s">
        <v>147</v>
      </c>
      <c r="B377" s="29" t="s">
        <v>176</v>
      </c>
      <c r="C377" s="29" t="s">
        <v>110</v>
      </c>
      <c r="D377" s="29" t="s">
        <v>105</v>
      </c>
      <c r="E377" s="29"/>
      <c r="F377" s="29"/>
      <c r="G377" s="34"/>
      <c r="H377" s="33">
        <f>H378</f>
        <v>20390</v>
      </c>
      <c r="I377" s="33">
        <f>I378</f>
        <v>20390</v>
      </c>
    </row>
    <row r="378" spans="1:9" ht="14.25">
      <c r="A378" s="41" t="s">
        <v>133</v>
      </c>
      <c r="B378" s="30" t="s">
        <v>176</v>
      </c>
      <c r="C378" s="30" t="s">
        <v>110</v>
      </c>
      <c r="D378" s="30" t="s">
        <v>105</v>
      </c>
      <c r="E378" s="30" t="s">
        <v>55</v>
      </c>
      <c r="F378" s="30"/>
      <c r="G378" s="34"/>
      <c r="H378" s="32">
        <f>H379+H380</f>
        <v>20390</v>
      </c>
      <c r="I378" s="32">
        <f>I379+I380</f>
        <v>20390</v>
      </c>
    </row>
    <row r="379" spans="1:9" ht="102" customHeight="1">
      <c r="A379" s="25" t="s">
        <v>477</v>
      </c>
      <c r="B379" s="30" t="s">
        <v>176</v>
      </c>
      <c r="C379" s="30" t="s">
        <v>110</v>
      </c>
      <c r="D379" s="30" t="s">
        <v>105</v>
      </c>
      <c r="E379" s="30" t="s">
        <v>476</v>
      </c>
      <c r="F379" s="30"/>
      <c r="G379" s="34"/>
      <c r="H379" s="32">
        <f>H381</f>
        <v>19990</v>
      </c>
      <c r="I379" s="32">
        <f>I381</f>
        <v>19990</v>
      </c>
    </row>
    <row r="380" spans="1:9" ht="21" customHeight="1">
      <c r="A380" s="25" t="s">
        <v>270</v>
      </c>
      <c r="B380" s="30" t="s">
        <v>176</v>
      </c>
      <c r="C380" s="30" t="s">
        <v>110</v>
      </c>
      <c r="D380" s="30" t="s">
        <v>105</v>
      </c>
      <c r="E380" s="30" t="s">
        <v>476</v>
      </c>
      <c r="F380" s="30"/>
      <c r="G380" s="34" t="s">
        <v>260</v>
      </c>
      <c r="H380" s="32">
        <v>400</v>
      </c>
      <c r="I380" s="32">
        <v>400</v>
      </c>
    </row>
    <row r="381" spans="1:9" s="76" customFormat="1" ht="32.25" customHeight="1">
      <c r="A381" s="25" t="s">
        <v>245</v>
      </c>
      <c r="B381" s="30" t="s">
        <v>176</v>
      </c>
      <c r="C381" s="30" t="s">
        <v>110</v>
      </c>
      <c r="D381" s="30" t="s">
        <v>105</v>
      </c>
      <c r="E381" s="30" t="s">
        <v>476</v>
      </c>
      <c r="F381" s="30"/>
      <c r="G381" s="34" t="s">
        <v>244</v>
      </c>
      <c r="H381" s="32">
        <f>20390-400</f>
        <v>19990</v>
      </c>
      <c r="I381" s="32">
        <f>20390-400</f>
        <v>19990</v>
      </c>
    </row>
    <row r="382" spans="1:9" s="76" customFormat="1" ht="15">
      <c r="A382" s="42" t="s">
        <v>76</v>
      </c>
      <c r="B382" s="29" t="s">
        <v>176</v>
      </c>
      <c r="C382" s="29" t="s">
        <v>110</v>
      </c>
      <c r="D382" s="29" t="s">
        <v>116</v>
      </c>
      <c r="E382" s="30"/>
      <c r="F382" s="30"/>
      <c r="G382" s="34"/>
      <c r="H382" s="32">
        <f>H383</f>
        <v>1127.4</v>
      </c>
      <c r="I382" s="32"/>
    </row>
    <row r="383" spans="1:9" s="76" customFormat="1" ht="42.75">
      <c r="A383" s="35" t="s">
        <v>201</v>
      </c>
      <c r="B383" s="30" t="s">
        <v>176</v>
      </c>
      <c r="C383" s="30" t="s">
        <v>110</v>
      </c>
      <c r="D383" s="30" t="s">
        <v>116</v>
      </c>
      <c r="E383" s="30" t="s">
        <v>136</v>
      </c>
      <c r="F383" s="30" t="s">
        <v>34</v>
      </c>
      <c r="G383" s="34"/>
      <c r="H383" s="32">
        <f>H384+H385</f>
        <v>1127.4</v>
      </c>
      <c r="I383" s="32"/>
    </row>
    <row r="384" spans="1:9" s="76" customFormat="1" ht="28.5">
      <c r="A384" s="25" t="s">
        <v>297</v>
      </c>
      <c r="B384" s="30" t="s">
        <v>176</v>
      </c>
      <c r="C384" s="30" t="s">
        <v>110</v>
      </c>
      <c r="D384" s="30" t="s">
        <v>116</v>
      </c>
      <c r="E384" s="30" t="s">
        <v>136</v>
      </c>
      <c r="F384" s="30"/>
      <c r="G384" s="34" t="s">
        <v>296</v>
      </c>
      <c r="H384" s="32">
        <v>797.4</v>
      </c>
      <c r="I384" s="32"/>
    </row>
    <row r="385" spans="1:9" s="76" customFormat="1" ht="14.25">
      <c r="A385" s="35" t="s">
        <v>267</v>
      </c>
      <c r="B385" s="30" t="s">
        <v>176</v>
      </c>
      <c r="C385" s="30" t="s">
        <v>110</v>
      </c>
      <c r="D385" s="30" t="s">
        <v>116</v>
      </c>
      <c r="E385" s="30" t="s">
        <v>136</v>
      </c>
      <c r="F385" s="30"/>
      <c r="G385" s="34" t="s">
        <v>266</v>
      </c>
      <c r="H385" s="32">
        <v>330</v>
      </c>
      <c r="I385" s="32"/>
    </row>
    <row r="386" spans="1:9" s="76" customFormat="1" ht="60.75" customHeight="1">
      <c r="A386" s="94" t="s">
        <v>309</v>
      </c>
      <c r="B386" s="29" t="s">
        <v>177</v>
      </c>
      <c r="C386" s="29"/>
      <c r="D386" s="29"/>
      <c r="E386" s="29"/>
      <c r="F386" s="29"/>
      <c r="G386" s="31"/>
      <c r="H386" s="33">
        <f>H387+H405+H452</f>
        <v>157330</v>
      </c>
      <c r="I386" s="33">
        <f>I387+I405+I452</f>
        <v>0</v>
      </c>
    </row>
    <row r="387" spans="1:9" s="76" customFormat="1" ht="15">
      <c r="A387" s="42" t="s">
        <v>4</v>
      </c>
      <c r="B387" s="29" t="s">
        <v>177</v>
      </c>
      <c r="C387" s="29" t="s">
        <v>111</v>
      </c>
      <c r="D387" s="29"/>
      <c r="E387" s="29"/>
      <c r="F387" s="29"/>
      <c r="G387" s="31"/>
      <c r="H387" s="33">
        <f>H388+H396</f>
        <v>38391.1</v>
      </c>
      <c r="I387" s="33"/>
    </row>
    <row r="388" spans="1:9" s="76" customFormat="1" ht="15">
      <c r="A388" s="42" t="s">
        <v>7</v>
      </c>
      <c r="B388" s="29" t="s">
        <v>177</v>
      </c>
      <c r="C388" s="29" t="s">
        <v>111</v>
      </c>
      <c r="D388" s="29" t="s">
        <v>104</v>
      </c>
      <c r="E388" s="29"/>
      <c r="F388" s="29"/>
      <c r="G388" s="34"/>
      <c r="H388" s="33">
        <f>H389</f>
        <v>30744.4</v>
      </c>
      <c r="I388" s="33"/>
    </row>
    <row r="389" spans="1:9" s="76" customFormat="1" ht="14.25">
      <c r="A389" s="41" t="s">
        <v>19</v>
      </c>
      <c r="B389" s="30" t="s">
        <v>177</v>
      </c>
      <c r="C389" s="30" t="s">
        <v>111</v>
      </c>
      <c r="D389" s="30" t="s">
        <v>104</v>
      </c>
      <c r="E389" s="30" t="s">
        <v>20</v>
      </c>
      <c r="F389" s="30"/>
      <c r="G389" s="34"/>
      <c r="H389" s="32">
        <f>H393+H390</f>
        <v>30744.4</v>
      </c>
      <c r="I389" s="32"/>
    </row>
    <row r="390" spans="1:9" s="76" customFormat="1" ht="14.25">
      <c r="A390" s="95" t="s">
        <v>200</v>
      </c>
      <c r="B390" s="30" t="s">
        <v>177</v>
      </c>
      <c r="C390" s="30" t="s">
        <v>111</v>
      </c>
      <c r="D390" s="30" t="s">
        <v>104</v>
      </c>
      <c r="E390" s="30" t="s">
        <v>478</v>
      </c>
      <c r="F390" s="30"/>
      <c r="G390" s="34"/>
      <c r="H390" s="32">
        <f>H391+H392</f>
        <v>569.7</v>
      </c>
      <c r="I390" s="32"/>
    </row>
    <row r="391" spans="1:9" s="76" customFormat="1" ht="42.75">
      <c r="A391" s="25" t="s">
        <v>417</v>
      </c>
      <c r="B391" s="30" t="s">
        <v>177</v>
      </c>
      <c r="C391" s="30" t="s">
        <v>111</v>
      </c>
      <c r="D391" s="30" t="s">
        <v>104</v>
      </c>
      <c r="E391" s="30" t="s">
        <v>478</v>
      </c>
      <c r="F391" s="30"/>
      <c r="G391" s="34" t="s">
        <v>242</v>
      </c>
      <c r="H391" s="32">
        <v>6.6</v>
      </c>
      <c r="I391" s="32"/>
    </row>
    <row r="392" spans="1:9" s="76" customFormat="1" ht="42.75">
      <c r="A392" s="25" t="s">
        <v>481</v>
      </c>
      <c r="B392" s="30" t="s">
        <v>177</v>
      </c>
      <c r="C392" s="30" t="s">
        <v>111</v>
      </c>
      <c r="D392" s="30" t="s">
        <v>104</v>
      </c>
      <c r="E392" s="30" t="s">
        <v>478</v>
      </c>
      <c r="F392" s="30"/>
      <c r="G392" s="34" t="s">
        <v>272</v>
      </c>
      <c r="H392" s="32">
        <v>563.1</v>
      </c>
      <c r="I392" s="32"/>
    </row>
    <row r="393" spans="1:9" s="76" customFormat="1" ht="14.25">
      <c r="A393" s="41" t="s">
        <v>16</v>
      </c>
      <c r="B393" s="30" t="s">
        <v>177</v>
      </c>
      <c r="C393" s="30" t="s">
        <v>111</v>
      </c>
      <c r="D393" s="30" t="s">
        <v>104</v>
      </c>
      <c r="E393" s="30" t="s">
        <v>120</v>
      </c>
      <c r="F393" s="30"/>
      <c r="G393" s="34"/>
      <c r="H393" s="32">
        <f>H394+H395</f>
        <v>30174.7</v>
      </c>
      <c r="I393" s="32"/>
    </row>
    <row r="394" spans="1:9" s="76" customFormat="1" ht="42.75">
      <c r="A394" s="25" t="s">
        <v>268</v>
      </c>
      <c r="B394" s="30" t="s">
        <v>177</v>
      </c>
      <c r="C394" s="30" t="s">
        <v>111</v>
      </c>
      <c r="D394" s="30" t="s">
        <v>104</v>
      </c>
      <c r="E394" s="30" t="s">
        <v>120</v>
      </c>
      <c r="F394" s="30"/>
      <c r="G394" s="34" t="s">
        <v>242</v>
      </c>
      <c r="H394" s="32">
        <f>3199.1-6.6</f>
        <v>3192.5</v>
      </c>
      <c r="I394" s="32"/>
    </row>
    <row r="395" spans="1:9" s="76" customFormat="1" ht="42.75">
      <c r="A395" s="35" t="s">
        <v>273</v>
      </c>
      <c r="B395" s="30" t="s">
        <v>177</v>
      </c>
      <c r="C395" s="30" t="s">
        <v>111</v>
      </c>
      <c r="D395" s="30" t="s">
        <v>104</v>
      </c>
      <c r="E395" s="30" t="s">
        <v>120</v>
      </c>
      <c r="F395" s="30"/>
      <c r="G395" s="34" t="s">
        <v>272</v>
      </c>
      <c r="H395" s="32">
        <f>27454.3+91-563.1</f>
        <v>26982.2</v>
      </c>
      <c r="I395" s="32"/>
    </row>
    <row r="396" spans="1:9" ht="15">
      <c r="A396" s="42" t="s">
        <v>18</v>
      </c>
      <c r="B396" s="29" t="s">
        <v>177</v>
      </c>
      <c r="C396" s="29" t="s">
        <v>111</v>
      </c>
      <c r="D396" s="29" t="s">
        <v>111</v>
      </c>
      <c r="E396" s="29"/>
      <c r="F396" s="29"/>
      <c r="G396" s="31"/>
      <c r="H396" s="33">
        <f>H397+H402</f>
        <v>7646.7</v>
      </c>
      <c r="I396" s="33"/>
    </row>
    <row r="397" spans="1:9" ht="15">
      <c r="A397" s="42" t="s">
        <v>57</v>
      </c>
      <c r="B397" s="29" t="s">
        <v>177</v>
      </c>
      <c r="C397" s="29" t="s">
        <v>111</v>
      </c>
      <c r="D397" s="29" t="s">
        <v>111</v>
      </c>
      <c r="E397" s="29" t="s">
        <v>58</v>
      </c>
      <c r="F397" s="29"/>
      <c r="G397" s="34"/>
      <c r="H397" s="33">
        <f>H400+H398</f>
        <v>5917.5</v>
      </c>
      <c r="I397" s="33"/>
    </row>
    <row r="398" spans="1:9" ht="15">
      <c r="A398" s="95" t="s">
        <v>200</v>
      </c>
      <c r="B398" s="30" t="s">
        <v>177</v>
      </c>
      <c r="C398" s="30" t="s">
        <v>111</v>
      </c>
      <c r="D398" s="30" t="s">
        <v>111</v>
      </c>
      <c r="E398" s="30" t="s">
        <v>479</v>
      </c>
      <c r="F398" s="29"/>
      <c r="G398" s="34"/>
      <c r="H398" s="32">
        <f>H399</f>
        <v>27.3</v>
      </c>
      <c r="I398" s="33"/>
    </row>
    <row r="399" spans="1:9" ht="43.5">
      <c r="A399" s="25" t="s">
        <v>417</v>
      </c>
      <c r="B399" s="30" t="s">
        <v>177</v>
      </c>
      <c r="C399" s="30" t="s">
        <v>111</v>
      </c>
      <c r="D399" s="30" t="s">
        <v>111</v>
      </c>
      <c r="E399" s="30" t="s">
        <v>479</v>
      </c>
      <c r="F399" s="29"/>
      <c r="G399" s="34" t="s">
        <v>242</v>
      </c>
      <c r="H399" s="32">
        <v>27.3</v>
      </c>
      <c r="I399" s="33"/>
    </row>
    <row r="400" spans="1:9" ht="14.25">
      <c r="A400" s="41" t="s">
        <v>16</v>
      </c>
      <c r="B400" s="30" t="s">
        <v>177</v>
      </c>
      <c r="C400" s="30" t="s">
        <v>111</v>
      </c>
      <c r="D400" s="30" t="s">
        <v>111</v>
      </c>
      <c r="E400" s="30" t="s">
        <v>160</v>
      </c>
      <c r="F400" s="30"/>
      <c r="G400" s="34"/>
      <c r="H400" s="32">
        <f>H401</f>
        <v>5890.2</v>
      </c>
      <c r="I400" s="32"/>
    </row>
    <row r="401" spans="1:9" ht="42.75">
      <c r="A401" s="25" t="s">
        <v>268</v>
      </c>
      <c r="B401" s="30" t="s">
        <v>177</v>
      </c>
      <c r="C401" s="30" t="s">
        <v>111</v>
      </c>
      <c r="D401" s="30" t="s">
        <v>111</v>
      </c>
      <c r="E401" s="30" t="s">
        <v>160</v>
      </c>
      <c r="F401" s="30"/>
      <c r="G401" s="34" t="s">
        <v>242</v>
      </c>
      <c r="H401" s="32">
        <f>5795+122.5-27.3</f>
        <v>5890.2</v>
      </c>
      <c r="I401" s="32"/>
    </row>
    <row r="402" spans="1:9" ht="15">
      <c r="A402" s="42" t="s">
        <v>77</v>
      </c>
      <c r="B402" s="30" t="s">
        <v>177</v>
      </c>
      <c r="C402" s="29" t="s">
        <v>111</v>
      </c>
      <c r="D402" s="29" t="s">
        <v>111</v>
      </c>
      <c r="E402" s="29" t="s">
        <v>78</v>
      </c>
      <c r="F402" s="29"/>
      <c r="G402" s="34"/>
      <c r="H402" s="33">
        <f>H403</f>
        <v>1729.1999999999998</v>
      </c>
      <c r="I402" s="33"/>
    </row>
    <row r="403" spans="1:9" ht="28.5">
      <c r="A403" s="92" t="s">
        <v>188</v>
      </c>
      <c r="B403" s="30" t="s">
        <v>177</v>
      </c>
      <c r="C403" s="30" t="s">
        <v>111</v>
      </c>
      <c r="D403" s="30" t="s">
        <v>111</v>
      </c>
      <c r="E403" s="30" t="s">
        <v>214</v>
      </c>
      <c r="F403" s="30"/>
      <c r="G403" s="34"/>
      <c r="H403" s="32">
        <f>H404</f>
        <v>1729.1999999999998</v>
      </c>
      <c r="I403" s="41"/>
    </row>
    <row r="404" spans="1:9" ht="14.25">
      <c r="A404" s="35" t="s">
        <v>238</v>
      </c>
      <c r="B404" s="30" t="s">
        <v>177</v>
      </c>
      <c r="C404" s="30" t="s">
        <v>111</v>
      </c>
      <c r="D404" s="30" t="s">
        <v>111</v>
      </c>
      <c r="E404" s="30" t="s">
        <v>214</v>
      </c>
      <c r="F404" s="30"/>
      <c r="G404" s="34" t="s">
        <v>237</v>
      </c>
      <c r="H404" s="32">
        <f>1002.3+726.9</f>
        <v>1729.1999999999998</v>
      </c>
      <c r="I404" s="41"/>
    </row>
    <row r="405" spans="1:9" ht="15">
      <c r="A405" s="42" t="s">
        <v>192</v>
      </c>
      <c r="B405" s="29" t="s">
        <v>177</v>
      </c>
      <c r="C405" s="29" t="s">
        <v>112</v>
      </c>
      <c r="D405" s="29"/>
      <c r="E405" s="29"/>
      <c r="F405" s="29"/>
      <c r="G405" s="31"/>
      <c r="H405" s="33">
        <f>H406+H427</f>
        <v>90809.1</v>
      </c>
      <c r="I405" s="33"/>
    </row>
    <row r="406" spans="1:9" ht="15">
      <c r="A406" s="42" t="s">
        <v>22</v>
      </c>
      <c r="B406" s="29" t="s">
        <v>177</v>
      </c>
      <c r="C406" s="29" t="s">
        <v>112</v>
      </c>
      <c r="D406" s="29" t="s">
        <v>103</v>
      </c>
      <c r="E406" s="29"/>
      <c r="F406" s="29"/>
      <c r="G406" s="34"/>
      <c r="H406" s="33">
        <f>H407+H414+H419+H424</f>
        <v>66400.5</v>
      </c>
      <c r="I406" s="33"/>
    </row>
    <row r="407" spans="1:9" ht="28.5">
      <c r="A407" s="25" t="s">
        <v>72</v>
      </c>
      <c r="B407" s="30" t="s">
        <v>177</v>
      </c>
      <c r="C407" s="30" t="s">
        <v>112</v>
      </c>
      <c r="D407" s="30" t="s">
        <v>103</v>
      </c>
      <c r="E407" s="30" t="s">
        <v>23</v>
      </c>
      <c r="F407" s="30"/>
      <c r="G407" s="34"/>
      <c r="H407" s="32">
        <f>H411+H408</f>
        <v>40205.200000000004</v>
      </c>
      <c r="I407" s="32"/>
    </row>
    <row r="408" spans="1:9" ht="14.25">
      <c r="A408" s="95" t="s">
        <v>200</v>
      </c>
      <c r="B408" s="30" t="s">
        <v>177</v>
      </c>
      <c r="C408" s="30" t="s">
        <v>112</v>
      </c>
      <c r="D408" s="30" t="s">
        <v>103</v>
      </c>
      <c r="E408" s="30" t="s">
        <v>480</v>
      </c>
      <c r="F408" s="30"/>
      <c r="G408" s="34"/>
      <c r="H408" s="32">
        <f>H409+H410</f>
        <v>1960.1</v>
      </c>
      <c r="I408" s="32"/>
    </row>
    <row r="409" spans="1:9" ht="42.75">
      <c r="A409" s="25" t="s">
        <v>417</v>
      </c>
      <c r="B409" s="30" t="s">
        <v>177</v>
      </c>
      <c r="C409" s="30" t="s">
        <v>112</v>
      </c>
      <c r="D409" s="30" t="s">
        <v>103</v>
      </c>
      <c r="E409" s="30" t="s">
        <v>480</v>
      </c>
      <c r="F409" s="30"/>
      <c r="G409" s="34" t="s">
        <v>242</v>
      </c>
      <c r="H409" s="32">
        <v>1008.1</v>
      </c>
      <c r="I409" s="32"/>
    </row>
    <row r="410" spans="1:9" ht="42.75">
      <c r="A410" s="25" t="s">
        <v>481</v>
      </c>
      <c r="B410" s="30" t="s">
        <v>177</v>
      </c>
      <c r="C410" s="30" t="s">
        <v>112</v>
      </c>
      <c r="D410" s="30" t="s">
        <v>103</v>
      </c>
      <c r="E410" s="30" t="s">
        <v>480</v>
      </c>
      <c r="F410" s="30"/>
      <c r="G410" s="34" t="s">
        <v>272</v>
      </c>
      <c r="H410" s="32">
        <v>952</v>
      </c>
      <c r="I410" s="32"/>
    </row>
    <row r="411" spans="1:9" ht="14.25">
      <c r="A411" s="41" t="s">
        <v>16</v>
      </c>
      <c r="B411" s="30" t="s">
        <v>177</v>
      </c>
      <c r="C411" s="30" t="s">
        <v>112</v>
      </c>
      <c r="D411" s="30" t="s">
        <v>103</v>
      </c>
      <c r="E411" s="30" t="s">
        <v>123</v>
      </c>
      <c r="F411" s="30"/>
      <c r="G411" s="34"/>
      <c r="H411" s="32">
        <f>H412+H413</f>
        <v>38245.100000000006</v>
      </c>
      <c r="I411" s="32"/>
    </row>
    <row r="412" spans="1:9" ht="42.75">
      <c r="A412" s="25" t="s">
        <v>268</v>
      </c>
      <c r="B412" s="30" t="s">
        <v>177</v>
      </c>
      <c r="C412" s="30" t="s">
        <v>112</v>
      </c>
      <c r="D412" s="30" t="s">
        <v>103</v>
      </c>
      <c r="E412" s="30" t="s">
        <v>123</v>
      </c>
      <c r="F412" s="30"/>
      <c r="G412" s="34" t="s">
        <v>242</v>
      </c>
      <c r="H412" s="32">
        <f>17691.7+248.5-1008.1</f>
        <v>16932.100000000002</v>
      </c>
      <c r="I412" s="32"/>
    </row>
    <row r="413" spans="1:9" ht="42.75">
      <c r="A413" s="35" t="s">
        <v>273</v>
      </c>
      <c r="B413" s="30" t="s">
        <v>177</v>
      </c>
      <c r="C413" s="30" t="s">
        <v>112</v>
      </c>
      <c r="D413" s="30" t="s">
        <v>103</v>
      </c>
      <c r="E413" s="30" t="s">
        <v>123</v>
      </c>
      <c r="F413" s="30"/>
      <c r="G413" s="34" t="s">
        <v>272</v>
      </c>
      <c r="H413" s="32">
        <f>22265-952</f>
        <v>21313</v>
      </c>
      <c r="I413" s="32"/>
    </row>
    <row r="414" spans="1:9" ht="15">
      <c r="A414" s="42" t="s">
        <v>9</v>
      </c>
      <c r="B414" s="29" t="s">
        <v>177</v>
      </c>
      <c r="C414" s="29" t="s">
        <v>112</v>
      </c>
      <c r="D414" s="29" t="s">
        <v>103</v>
      </c>
      <c r="E414" s="29" t="s">
        <v>24</v>
      </c>
      <c r="F414" s="29"/>
      <c r="G414" s="34"/>
      <c r="H414" s="33">
        <f>H417+H415</f>
        <v>3993.7</v>
      </c>
      <c r="I414" s="33"/>
    </row>
    <row r="415" spans="1:9" ht="15">
      <c r="A415" s="95" t="s">
        <v>200</v>
      </c>
      <c r="B415" s="30" t="s">
        <v>177</v>
      </c>
      <c r="C415" s="30" t="s">
        <v>112</v>
      </c>
      <c r="D415" s="30" t="s">
        <v>103</v>
      </c>
      <c r="E415" s="30" t="s">
        <v>482</v>
      </c>
      <c r="F415" s="29"/>
      <c r="G415" s="34"/>
      <c r="H415" s="32">
        <f>H416</f>
        <v>4</v>
      </c>
      <c r="I415" s="33"/>
    </row>
    <row r="416" spans="1:9" ht="43.5">
      <c r="A416" s="25" t="s">
        <v>417</v>
      </c>
      <c r="B416" s="30" t="s">
        <v>177</v>
      </c>
      <c r="C416" s="30" t="s">
        <v>112</v>
      </c>
      <c r="D416" s="30" t="s">
        <v>103</v>
      </c>
      <c r="E416" s="30" t="s">
        <v>482</v>
      </c>
      <c r="F416" s="29"/>
      <c r="G416" s="34" t="s">
        <v>242</v>
      </c>
      <c r="H416" s="32">
        <v>4</v>
      </c>
      <c r="I416" s="33"/>
    </row>
    <row r="417" spans="1:9" ht="14.25">
      <c r="A417" s="41" t="s">
        <v>16</v>
      </c>
      <c r="B417" s="30" t="s">
        <v>177</v>
      </c>
      <c r="C417" s="30" t="s">
        <v>112</v>
      </c>
      <c r="D417" s="30" t="s">
        <v>103</v>
      </c>
      <c r="E417" s="30" t="s">
        <v>124</v>
      </c>
      <c r="F417" s="30"/>
      <c r="G417" s="34"/>
      <c r="H417" s="32">
        <f>H418</f>
        <v>3989.7</v>
      </c>
      <c r="I417" s="32"/>
    </row>
    <row r="418" spans="1:9" ht="42.75">
      <c r="A418" s="25" t="s">
        <v>268</v>
      </c>
      <c r="B418" s="30" t="s">
        <v>177</v>
      </c>
      <c r="C418" s="30" t="s">
        <v>112</v>
      </c>
      <c r="D418" s="30" t="s">
        <v>103</v>
      </c>
      <c r="E418" s="30" t="s">
        <v>124</v>
      </c>
      <c r="F418" s="30"/>
      <c r="G418" s="34" t="s">
        <v>242</v>
      </c>
      <c r="H418" s="32">
        <f>3937.7+56-4</f>
        <v>3989.7</v>
      </c>
      <c r="I418" s="32"/>
    </row>
    <row r="419" spans="1:9" ht="15">
      <c r="A419" s="42" t="s">
        <v>10</v>
      </c>
      <c r="B419" s="29" t="s">
        <v>177</v>
      </c>
      <c r="C419" s="29" t="s">
        <v>112</v>
      </c>
      <c r="D419" s="29" t="s">
        <v>103</v>
      </c>
      <c r="E419" s="29" t="s">
        <v>25</v>
      </c>
      <c r="F419" s="29"/>
      <c r="G419" s="34"/>
      <c r="H419" s="33">
        <f>H422+H420</f>
        <v>12887.8</v>
      </c>
      <c r="I419" s="33"/>
    </row>
    <row r="420" spans="1:9" ht="15">
      <c r="A420" s="95" t="s">
        <v>200</v>
      </c>
      <c r="B420" s="30" t="s">
        <v>177</v>
      </c>
      <c r="C420" s="30" t="s">
        <v>112</v>
      </c>
      <c r="D420" s="30" t="s">
        <v>103</v>
      </c>
      <c r="E420" s="30" t="s">
        <v>483</v>
      </c>
      <c r="F420" s="29"/>
      <c r="G420" s="34"/>
      <c r="H420" s="32">
        <f>H421</f>
        <v>11</v>
      </c>
      <c r="I420" s="33"/>
    </row>
    <row r="421" spans="1:9" ht="43.5">
      <c r="A421" s="25" t="s">
        <v>417</v>
      </c>
      <c r="B421" s="30" t="s">
        <v>177</v>
      </c>
      <c r="C421" s="30" t="s">
        <v>112</v>
      </c>
      <c r="D421" s="30" t="s">
        <v>103</v>
      </c>
      <c r="E421" s="30" t="s">
        <v>483</v>
      </c>
      <c r="F421" s="29"/>
      <c r="G421" s="34" t="s">
        <v>242</v>
      </c>
      <c r="H421" s="32">
        <v>11</v>
      </c>
      <c r="I421" s="33"/>
    </row>
    <row r="422" spans="1:9" ht="14.25">
      <c r="A422" s="41" t="s">
        <v>16</v>
      </c>
      <c r="B422" s="30" t="s">
        <v>177</v>
      </c>
      <c r="C422" s="30" t="s">
        <v>112</v>
      </c>
      <c r="D422" s="30" t="s">
        <v>103</v>
      </c>
      <c r="E422" s="30" t="s">
        <v>125</v>
      </c>
      <c r="F422" s="30"/>
      <c r="G422" s="34"/>
      <c r="H422" s="32">
        <f>H423</f>
        <v>12876.8</v>
      </c>
      <c r="I422" s="32"/>
    </row>
    <row r="423" spans="1:9" ht="42.75">
      <c r="A423" s="25" t="s">
        <v>268</v>
      </c>
      <c r="B423" s="30" t="s">
        <v>177</v>
      </c>
      <c r="C423" s="30" t="s">
        <v>112</v>
      </c>
      <c r="D423" s="30" t="s">
        <v>103</v>
      </c>
      <c r="E423" s="30" t="s">
        <v>125</v>
      </c>
      <c r="F423" s="30"/>
      <c r="G423" s="34" t="s">
        <v>242</v>
      </c>
      <c r="H423" s="32">
        <f>12733.8+154-11</f>
        <v>12876.8</v>
      </c>
      <c r="I423" s="32"/>
    </row>
    <row r="424" spans="1:9" ht="30">
      <c r="A424" s="82" t="s">
        <v>69</v>
      </c>
      <c r="B424" s="29" t="s">
        <v>177</v>
      </c>
      <c r="C424" s="29" t="s">
        <v>112</v>
      </c>
      <c r="D424" s="29" t="s">
        <v>103</v>
      </c>
      <c r="E424" s="29" t="s">
        <v>26</v>
      </c>
      <c r="F424" s="29"/>
      <c r="G424" s="31"/>
      <c r="H424" s="33">
        <f>H425</f>
        <v>9313.8</v>
      </c>
      <c r="I424" s="33"/>
    </row>
    <row r="425" spans="1:9" ht="15">
      <c r="A425" s="41" t="s">
        <v>16</v>
      </c>
      <c r="B425" s="30" t="s">
        <v>177</v>
      </c>
      <c r="C425" s="30" t="s">
        <v>112</v>
      </c>
      <c r="D425" s="30" t="s">
        <v>103</v>
      </c>
      <c r="E425" s="30" t="s">
        <v>126</v>
      </c>
      <c r="F425" s="29"/>
      <c r="G425" s="34"/>
      <c r="H425" s="32">
        <f>H426</f>
        <v>9313.8</v>
      </c>
      <c r="I425" s="33"/>
    </row>
    <row r="426" spans="1:9" ht="43.5">
      <c r="A426" s="35" t="s">
        <v>273</v>
      </c>
      <c r="B426" s="30" t="s">
        <v>177</v>
      </c>
      <c r="C426" s="30" t="s">
        <v>112</v>
      </c>
      <c r="D426" s="30" t="s">
        <v>103</v>
      </c>
      <c r="E426" s="30" t="s">
        <v>126</v>
      </c>
      <c r="F426" s="29"/>
      <c r="G426" s="34" t="s">
        <v>272</v>
      </c>
      <c r="H426" s="32">
        <v>9313.8</v>
      </c>
      <c r="I426" s="33"/>
    </row>
    <row r="427" spans="1:9" ht="15">
      <c r="A427" s="42" t="s">
        <v>194</v>
      </c>
      <c r="B427" s="29" t="s">
        <v>177</v>
      </c>
      <c r="C427" s="29" t="s">
        <v>112</v>
      </c>
      <c r="D427" s="29" t="s">
        <v>105</v>
      </c>
      <c r="E427" s="29"/>
      <c r="F427" s="29"/>
      <c r="G427" s="31"/>
      <c r="H427" s="33">
        <f>H428+H437+H443</f>
        <v>24408.6</v>
      </c>
      <c r="I427" s="33"/>
    </row>
    <row r="428" spans="1:9" ht="43.5">
      <c r="A428" s="25" t="s">
        <v>141</v>
      </c>
      <c r="B428" s="30" t="s">
        <v>177</v>
      </c>
      <c r="C428" s="30" t="s">
        <v>112</v>
      </c>
      <c r="D428" s="30" t="s">
        <v>105</v>
      </c>
      <c r="E428" s="30" t="s">
        <v>138</v>
      </c>
      <c r="F428" s="29"/>
      <c r="G428" s="31"/>
      <c r="H428" s="32">
        <f>H429</f>
        <v>7862.8</v>
      </c>
      <c r="I428" s="32"/>
    </row>
    <row r="429" spans="1:9" ht="15">
      <c r="A429" s="25" t="s">
        <v>35</v>
      </c>
      <c r="B429" s="30" t="s">
        <v>177</v>
      </c>
      <c r="C429" s="30" t="s">
        <v>112</v>
      </c>
      <c r="D429" s="30" t="s">
        <v>105</v>
      </c>
      <c r="E429" s="30" t="s">
        <v>140</v>
      </c>
      <c r="F429" s="29"/>
      <c r="G429" s="34"/>
      <c r="H429" s="32">
        <f>H430+H433+H436</f>
        <v>7862.8</v>
      </c>
      <c r="I429" s="32"/>
    </row>
    <row r="430" spans="1:9" ht="15">
      <c r="A430" s="25" t="s">
        <v>382</v>
      </c>
      <c r="B430" s="30" t="s">
        <v>177</v>
      </c>
      <c r="C430" s="30" t="s">
        <v>112</v>
      </c>
      <c r="D430" s="30" t="s">
        <v>105</v>
      </c>
      <c r="E430" s="30" t="s">
        <v>140</v>
      </c>
      <c r="F430" s="29"/>
      <c r="G430" s="34" t="s">
        <v>227</v>
      </c>
      <c r="H430" s="32">
        <f>H431+H432</f>
        <v>7656</v>
      </c>
      <c r="I430" s="32"/>
    </row>
    <row r="431" spans="1:9" ht="15">
      <c r="A431" s="41" t="s">
        <v>254</v>
      </c>
      <c r="B431" s="30" t="s">
        <v>177</v>
      </c>
      <c r="C431" s="30" t="s">
        <v>112</v>
      </c>
      <c r="D431" s="30" t="s">
        <v>105</v>
      </c>
      <c r="E431" s="30" t="s">
        <v>140</v>
      </c>
      <c r="F431" s="29"/>
      <c r="G431" s="34" t="s">
        <v>253</v>
      </c>
      <c r="H431" s="32">
        <f>7643.2-37</f>
        <v>7606.2</v>
      </c>
      <c r="I431" s="32"/>
    </row>
    <row r="432" spans="1:9" ht="15">
      <c r="A432" s="41" t="s">
        <v>256</v>
      </c>
      <c r="B432" s="30" t="s">
        <v>177</v>
      </c>
      <c r="C432" s="30" t="s">
        <v>112</v>
      </c>
      <c r="D432" s="30" t="s">
        <v>105</v>
      </c>
      <c r="E432" s="30" t="s">
        <v>140</v>
      </c>
      <c r="F432" s="29"/>
      <c r="G432" s="34" t="s">
        <v>255</v>
      </c>
      <c r="H432" s="32">
        <v>49.8</v>
      </c>
      <c r="I432" s="32"/>
    </row>
    <row r="433" spans="1:9" ht="15">
      <c r="A433" s="41" t="s">
        <v>415</v>
      </c>
      <c r="B433" s="30" t="s">
        <v>177</v>
      </c>
      <c r="C433" s="30" t="s">
        <v>112</v>
      </c>
      <c r="D433" s="30" t="s">
        <v>105</v>
      </c>
      <c r="E433" s="30" t="s">
        <v>140</v>
      </c>
      <c r="F433" s="29"/>
      <c r="G433" s="34" t="s">
        <v>356</v>
      </c>
      <c r="H433" s="32">
        <f>H434+H435</f>
        <v>206.8</v>
      </c>
      <c r="I433" s="32"/>
    </row>
    <row r="434" spans="1:9" ht="29.25">
      <c r="A434" s="25" t="s">
        <v>277</v>
      </c>
      <c r="B434" s="30" t="s">
        <v>177</v>
      </c>
      <c r="C434" s="30" t="s">
        <v>112</v>
      </c>
      <c r="D434" s="30" t="s">
        <v>105</v>
      </c>
      <c r="E434" s="30" t="s">
        <v>140</v>
      </c>
      <c r="F434" s="29"/>
      <c r="G434" s="34" t="s">
        <v>276</v>
      </c>
      <c r="H434" s="32">
        <v>50</v>
      </c>
      <c r="I434" s="32"/>
    </row>
    <row r="435" spans="1:9" ht="26.25" customHeight="1">
      <c r="A435" s="25" t="s">
        <v>270</v>
      </c>
      <c r="B435" s="30" t="s">
        <v>177</v>
      </c>
      <c r="C435" s="30" t="s">
        <v>112</v>
      </c>
      <c r="D435" s="30" t="s">
        <v>105</v>
      </c>
      <c r="E435" s="30" t="s">
        <v>140</v>
      </c>
      <c r="F435" s="29"/>
      <c r="G435" s="34" t="s">
        <v>260</v>
      </c>
      <c r="H435" s="32">
        <f>81.8+75</f>
        <v>156.8</v>
      </c>
      <c r="I435" s="32"/>
    </row>
    <row r="436" spans="1:9" ht="15">
      <c r="A436" s="25" t="s">
        <v>200</v>
      </c>
      <c r="B436" s="30" t="s">
        <v>177</v>
      </c>
      <c r="C436" s="30" t="s">
        <v>112</v>
      </c>
      <c r="D436" s="30" t="s">
        <v>105</v>
      </c>
      <c r="E436" s="30" t="s">
        <v>140</v>
      </c>
      <c r="F436" s="29"/>
      <c r="G436" s="34" t="s">
        <v>257</v>
      </c>
      <c r="H436" s="32">
        <f>38-38</f>
        <v>0</v>
      </c>
      <c r="I436" s="32"/>
    </row>
    <row r="437" spans="1:9" ht="57">
      <c r="A437" s="25" t="s">
        <v>68</v>
      </c>
      <c r="B437" s="30" t="s">
        <v>177</v>
      </c>
      <c r="C437" s="30" t="s">
        <v>112</v>
      </c>
      <c r="D437" s="30" t="s">
        <v>105</v>
      </c>
      <c r="E437" s="30" t="s">
        <v>27</v>
      </c>
      <c r="F437" s="30"/>
      <c r="G437" s="34"/>
      <c r="H437" s="32">
        <f>H440+H438</f>
        <v>6942</v>
      </c>
      <c r="I437" s="32"/>
    </row>
    <row r="438" spans="1:9" ht="14.25">
      <c r="A438" s="25" t="s">
        <v>200</v>
      </c>
      <c r="B438" s="30" t="s">
        <v>177</v>
      </c>
      <c r="C438" s="30" t="s">
        <v>112</v>
      </c>
      <c r="D438" s="30" t="s">
        <v>105</v>
      </c>
      <c r="E438" s="30" t="s">
        <v>484</v>
      </c>
      <c r="F438" s="30"/>
      <c r="G438" s="34"/>
      <c r="H438" s="32">
        <f>H439</f>
        <v>73.5</v>
      </c>
      <c r="I438" s="32"/>
    </row>
    <row r="439" spans="1:9" ht="42.75">
      <c r="A439" s="25" t="s">
        <v>417</v>
      </c>
      <c r="B439" s="30" t="s">
        <v>177</v>
      </c>
      <c r="C439" s="30" t="s">
        <v>112</v>
      </c>
      <c r="D439" s="30" t="s">
        <v>105</v>
      </c>
      <c r="E439" s="30" t="s">
        <v>484</v>
      </c>
      <c r="F439" s="30"/>
      <c r="G439" s="34" t="s">
        <v>242</v>
      </c>
      <c r="H439" s="32">
        <v>73.5</v>
      </c>
      <c r="I439" s="32"/>
    </row>
    <row r="440" spans="1:9" ht="14.25">
      <c r="A440" s="41" t="s">
        <v>16</v>
      </c>
      <c r="B440" s="30" t="s">
        <v>177</v>
      </c>
      <c r="C440" s="30" t="s">
        <v>112</v>
      </c>
      <c r="D440" s="30" t="s">
        <v>105</v>
      </c>
      <c r="E440" s="30" t="s">
        <v>121</v>
      </c>
      <c r="F440" s="30"/>
      <c r="G440" s="34"/>
      <c r="H440" s="32">
        <f>H441+H442</f>
        <v>6868.5</v>
      </c>
      <c r="I440" s="32"/>
    </row>
    <row r="441" spans="1:9" ht="42.75">
      <c r="A441" s="25" t="s">
        <v>275</v>
      </c>
      <c r="B441" s="30" t="s">
        <v>177</v>
      </c>
      <c r="C441" s="30" t="s">
        <v>112</v>
      </c>
      <c r="D441" s="30" t="s">
        <v>105</v>
      </c>
      <c r="E441" s="30" t="s">
        <v>121</v>
      </c>
      <c r="F441" s="30"/>
      <c r="G441" s="34" t="s">
        <v>242</v>
      </c>
      <c r="H441" s="32">
        <f>6670+110+42-73.5</f>
        <v>6748.5</v>
      </c>
      <c r="I441" s="32"/>
    </row>
    <row r="442" spans="1:9" ht="14.25">
      <c r="A442" s="35" t="s">
        <v>238</v>
      </c>
      <c r="B442" s="30" t="s">
        <v>177</v>
      </c>
      <c r="C442" s="30" t="s">
        <v>112</v>
      </c>
      <c r="D442" s="30" t="s">
        <v>105</v>
      </c>
      <c r="E442" s="30" t="s">
        <v>121</v>
      </c>
      <c r="F442" s="30"/>
      <c r="G442" s="34" t="s">
        <v>237</v>
      </c>
      <c r="H442" s="32">
        <v>120</v>
      </c>
      <c r="I442" s="32"/>
    </row>
    <row r="443" spans="1:9" ht="15">
      <c r="A443" s="42" t="s">
        <v>77</v>
      </c>
      <c r="B443" s="30" t="s">
        <v>177</v>
      </c>
      <c r="C443" s="30" t="s">
        <v>112</v>
      </c>
      <c r="D443" s="30" t="s">
        <v>105</v>
      </c>
      <c r="E443" s="30" t="s">
        <v>78</v>
      </c>
      <c r="F443" s="30"/>
      <c r="G443" s="34"/>
      <c r="H443" s="32">
        <f>H444+H447</f>
        <v>9603.8</v>
      </c>
      <c r="I443" s="32"/>
    </row>
    <row r="444" spans="1:9" ht="42.75">
      <c r="A444" s="25" t="s">
        <v>197</v>
      </c>
      <c r="B444" s="30" t="s">
        <v>177</v>
      </c>
      <c r="C444" s="30" t="s">
        <v>112</v>
      </c>
      <c r="D444" s="30" t="s">
        <v>105</v>
      </c>
      <c r="E444" s="30" t="s">
        <v>122</v>
      </c>
      <c r="F444" s="30"/>
      <c r="G444" s="34"/>
      <c r="H444" s="32">
        <f>H445+H446</f>
        <v>1969.5</v>
      </c>
      <c r="I444" s="32"/>
    </row>
    <row r="445" spans="1:9" ht="18.75" customHeight="1">
      <c r="A445" s="41" t="s">
        <v>256</v>
      </c>
      <c r="B445" s="30" t="s">
        <v>177</v>
      </c>
      <c r="C445" s="30" t="s">
        <v>112</v>
      </c>
      <c r="D445" s="30" t="s">
        <v>105</v>
      </c>
      <c r="E445" s="30" t="s">
        <v>122</v>
      </c>
      <c r="F445" s="30"/>
      <c r="G445" s="34" t="s">
        <v>255</v>
      </c>
      <c r="H445" s="32">
        <f>1564.5-2.5</f>
        <v>1562</v>
      </c>
      <c r="I445" s="32"/>
    </row>
    <row r="446" spans="1:9" ht="22.5" customHeight="1">
      <c r="A446" s="25" t="s">
        <v>270</v>
      </c>
      <c r="B446" s="30" t="s">
        <v>177</v>
      </c>
      <c r="C446" s="30" t="s">
        <v>112</v>
      </c>
      <c r="D446" s="30" t="s">
        <v>105</v>
      </c>
      <c r="E446" s="30" t="s">
        <v>122</v>
      </c>
      <c r="F446" s="30"/>
      <c r="G446" s="34" t="s">
        <v>260</v>
      </c>
      <c r="H446" s="32">
        <f>405+2.5</f>
        <v>407.5</v>
      </c>
      <c r="I446" s="32"/>
    </row>
    <row r="447" spans="1:9" ht="28.5">
      <c r="A447" s="25" t="s">
        <v>186</v>
      </c>
      <c r="B447" s="30" t="s">
        <v>177</v>
      </c>
      <c r="C447" s="30" t="s">
        <v>112</v>
      </c>
      <c r="D447" s="30" t="s">
        <v>105</v>
      </c>
      <c r="E447" s="30" t="s">
        <v>216</v>
      </c>
      <c r="F447" s="30"/>
      <c r="G447" s="34"/>
      <c r="H447" s="32">
        <f>H448+H450+H451+H449</f>
        <v>7634.3</v>
      </c>
      <c r="I447" s="32"/>
    </row>
    <row r="448" spans="1:9" ht="18.75" customHeight="1">
      <c r="A448" s="25" t="s">
        <v>270</v>
      </c>
      <c r="B448" s="30" t="s">
        <v>177</v>
      </c>
      <c r="C448" s="30" t="s">
        <v>112</v>
      </c>
      <c r="D448" s="30" t="s">
        <v>105</v>
      </c>
      <c r="E448" s="30" t="s">
        <v>216</v>
      </c>
      <c r="F448" s="30"/>
      <c r="G448" s="34" t="s">
        <v>260</v>
      </c>
      <c r="H448" s="32">
        <f>319.5+500-14</f>
        <v>805.5</v>
      </c>
      <c r="I448" s="41"/>
    </row>
    <row r="449" spans="1:9" ht="34.5" customHeight="1">
      <c r="A449" s="35" t="s">
        <v>248</v>
      </c>
      <c r="B449" s="30" t="s">
        <v>177</v>
      </c>
      <c r="C449" s="30" t="s">
        <v>112</v>
      </c>
      <c r="D449" s="30" t="s">
        <v>105</v>
      </c>
      <c r="E449" s="30" t="s">
        <v>216</v>
      </c>
      <c r="F449" s="30"/>
      <c r="G449" s="34" t="s">
        <v>247</v>
      </c>
      <c r="H449" s="32">
        <v>14</v>
      </c>
      <c r="I449" s="41"/>
    </row>
    <row r="450" spans="1:9" ht="17.25" customHeight="1">
      <c r="A450" s="35" t="s">
        <v>238</v>
      </c>
      <c r="B450" s="30" t="s">
        <v>177</v>
      </c>
      <c r="C450" s="30" t="s">
        <v>112</v>
      </c>
      <c r="D450" s="30" t="s">
        <v>105</v>
      </c>
      <c r="E450" s="30" t="s">
        <v>216</v>
      </c>
      <c r="F450" s="30"/>
      <c r="G450" s="34" t="s">
        <v>237</v>
      </c>
      <c r="H450" s="32">
        <f>909.2+1500</f>
        <v>2409.2</v>
      </c>
      <c r="I450" s="41"/>
    </row>
    <row r="451" spans="1:9" ht="17.25" customHeight="1">
      <c r="A451" s="35" t="s">
        <v>267</v>
      </c>
      <c r="B451" s="30" t="s">
        <v>177</v>
      </c>
      <c r="C451" s="30" t="s">
        <v>112</v>
      </c>
      <c r="D451" s="30" t="s">
        <v>105</v>
      </c>
      <c r="E451" s="30" t="s">
        <v>216</v>
      </c>
      <c r="F451" s="30"/>
      <c r="G451" s="34" t="s">
        <v>266</v>
      </c>
      <c r="H451" s="32">
        <f>203.5+4000+202.1</f>
        <v>4405.6</v>
      </c>
      <c r="I451" s="41"/>
    </row>
    <row r="452" spans="1:9" ht="15">
      <c r="A452" s="42" t="s">
        <v>128</v>
      </c>
      <c r="B452" s="29" t="s">
        <v>177</v>
      </c>
      <c r="C452" s="29" t="s">
        <v>170</v>
      </c>
      <c r="D452" s="29"/>
      <c r="E452" s="29"/>
      <c r="F452" s="29"/>
      <c r="G452" s="31"/>
      <c r="H452" s="33">
        <f>H453</f>
        <v>28129.8</v>
      </c>
      <c r="I452" s="33"/>
    </row>
    <row r="453" spans="1:9" ht="15">
      <c r="A453" s="42" t="s">
        <v>171</v>
      </c>
      <c r="B453" s="29" t="s">
        <v>177</v>
      </c>
      <c r="C453" s="29" t="s">
        <v>170</v>
      </c>
      <c r="D453" s="29" t="s">
        <v>103</v>
      </c>
      <c r="E453" s="29"/>
      <c r="F453" s="29"/>
      <c r="G453" s="34"/>
      <c r="H453" s="33">
        <f>H454+H459</f>
        <v>28129.8</v>
      </c>
      <c r="I453" s="33"/>
    </row>
    <row r="454" spans="1:9" ht="14.25">
      <c r="A454" s="41" t="s">
        <v>47</v>
      </c>
      <c r="B454" s="30" t="s">
        <v>177</v>
      </c>
      <c r="C454" s="30" t="s">
        <v>170</v>
      </c>
      <c r="D454" s="30" t="s">
        <v>103</v>
      </c>
      <c r="E454" s="30" t="s">
        <v>48</v>
      </c>
      <c r="F454" s="30"/>
      <c r="G454" s="34"/>
      <c r="H454" s="32">
        <f>H457+H455</f>
        <v>26251.5</v>
      </c>
      <c r="I454" s="32"/>
    </row>
    <row r="455" spans="1:9" ht="14.25">
      <c r="A455" s="25" t="s">
        <v>200</v>
      </c>
      <c r="B455" s="30" t="s">
        <v>177</v>
      </c>
      <c r="C455" s="30" t="s">
        <v>170</v>
      </c>
      <c r="D455" s="30" t="s">
        <v>103</v>
      </c>
      <c r="E455" s="30" t="s">
        <v>416</v>
      </c>
      <c r="F455" s="30"/>
      <c r="G455" s="34"/>
      <c r="H455" s="32">
        <f>H456</f>
        <v>11000</v>
      </c>
      <c r="I455" s="32"/>
    </row>
    <row r="456" spans="1:9" ht="42.75">
      <c r="A456" s="25" t="s">
        <v>417</v>
      </c>
      <c r="B456" s="30" t="s">
        <v>177</v>
      </c>
      <c r="C456" s="30" t="s">
        <v>170</v>
      </c>
      <c r="D456" s="30" t="s">
        <v>103</v>
      </c>
      <c r="E456" s="30" t="s">
        <v>416</v>
      </c>
      <c r="F456" s="30"/>
      <c r="G456" s="34" t="s">
        <v>242</v>
      </c>
      <c r="H456" s="32">
        <v>11000</v>
      </c>
      <c r="I456" s="32"/>
    </row>
    <row r="457" spans="1:9" ht="14.25">
      <c r="A457" s="41" t="s">
        <v>16</v>
      </c>
      <c r="B457" s="30" t="s">
        <v>177</v>
      </c>
      <c r="C457" s="30" t="s">
        <v>170</v>
      </c>
      <c r="D457" s="30" t="s">
        <v>103</v>
      </c>
      <c r="E457" s="30" t="s">
        <v>129</v>
      </c>
      <c r="F457" s="30"/>
      <c r="G457" s="34"/>
      <c r="H457" s="32">
        <f>H458</f>
        <v>15251.5</v>
      </c>
      <c r="I457" s="32"/>
    </row>
    <row r="458" spans="1:9" ht="42.75">
      <c r="A458" s="25" t="s">
        <v>275</v>
      </c>
      <c r="B458" s="30" t="s">
        <v>177</v>
      </c>
      <c r="C458" s="30" t="s">
        <v>170</v>
      </c>
      <c r="D458" s="30" t="s">
        <v>103</v>
      </c>
      <c r="E458" s="30" t="s">
        <v>129</v>
      </c>
      <c r="F458" s="30"/>
      <c r="G458" s="34" t="s">
        <v>242</v>
      </c>
      <c r="H458" s="32">
        <f>15209.5+11000-11000+42</f>
        <v>15251.5</v>
      </c>
      <c r="I458" s="32"/>
    </row>
    <row r="459" spans="1:9" ht="14.25">
      <c r="A459" s="41" t="s">
        <v>77</v>
      </c>
      <c r="B459" s="30" t="s">
        <v>177</v>
      </c>
      <c r="C459" s="30" t="s">
        <v>170</v>
      </c>
      <c r="D459" s="30" t="s">
        <v>103</v>
      </c>
      <c r="E459" s="30" t="s">
        <v>78</v>
      </c>
      <c r="F459" s="30"/>
      <c r="G459" s="34"/>
      <c r="H459" s="32">
        <f>H460</f>
        <v>1878.3</v>
      </c>
      <c r="I459" s="32"/>
    </row>
    <row r="460" spans="1:9" ht="42.75">
      <c r="A460" s="25" t="s">
        <v>203</v>
      </c>
      <c r="B460" s="30" t="s">
        <v>177</v>
      </c>
      <c r="C460" s="30" t="s">
        <v>170</v>
      </c>
      <c r="D460" s="30" t="s">
        <v>103</v>
      </c>
      <c r="E460" s="30" t="s">
        <v>217</v>
      </c>
      <c r="F460" s="30"/>
      <c r="G460" s="34"/>
      <c r="H460" s="32">
        <f>H461+H462</f>
        <v>1878.3</v>
      </c>
      <c r="I460" s="41"/>
    </row>
    <row r="461" spans="1:9" ht="27" customHeight="1">
      <c r="A461" s="25" t="s">
        <v>270</v>
      </c>
      <c r="B461" s="30" t="s">
        <v>177</v>
      </c>
      <c r="C461" s="30" t="s">
        <v>170</v>
      </c>
      <c r="D461" s="30" t="s">
        <v>103</v>
      </c>
      <c r="E461" s="30" t="s">
        <v>217</v>
      </c>
      <c r="F461" s="30"/>
      <c r="G461" s="34" t="s">
        <v>260</v>
      </c>
      <c r="H461" s="32">
        <v>258</v>
      </c>
      <c r="I461" s="41"/>
    </row>
    <row r="462" spans="1:9" ht="18.75" customHeight="1">
      <c r="A462" s="35" t="s">
        <v>238</v>
      </c>
      <c r="B462" s="30" t="s">
        <v>177</v>
      </c>
      <c r="C462" s="30" t="s">
        <v>170</v>
      </c>
      <c r="D462" s="30" t="s">
        <v>103</v>
      </c>
      <c r="E462" s="30" t="s">
        <v>217</v>
      </c>
      <c r="F462" s="30"/>
      <c r="G462" s="34" t="s">
        <v>237</v>
      </c>
      <c r="H462" s="32">
        <f>820.3+800</f>
        <v>1620.3</v>
      </c>
      <c r="I462" s="41"/>
    </row>
    <row r="463" spans="1:9" ht="70.5" customHeight="1">
      <c r="A463" s="94" t="s">
        <v>308</v>
      </c>
      <c r="B463" s="29" t="s">
        <v>206</v>
      </c>
      <c r="C463" s="29"/>
      <c r="D463" s="29"/>
      <c r="E463" s="29"/>
      <c r="F463" s="29"/>
      <c r="G463" s="31"/>
      <c r="H463" s="33">
        <f>H464</f>
        <v>6549.400000000001</v>
      </c>
      <c r="I463" s="33">
        <f>I464</f>
        <v>0</v>
      </c>
    </row>
    <row r="464" spans="1:9" ht="15">
      <c r="A464" s="42" t="s">
        <v>12</v>
      </c>
      <c r="B464" s="29" t="s">
        <v>206</v>
      </c>
      <c r="C464" s="29" t="s">
        <v>103</v>
      </c>
      <c r="D464" s="29"/>
      <c r="E464" s="29"/>
      <c r="F464" s="29"/>
      <c r="G464" s="31"/>
      <c r="H464" s="33">
        <f>H465+H479</f>
        <v>6549.400000000001</v>
      </c>
      <c r="I464" s="33"/>
    </row>
    <row r="465" spans="1:9" ht="45">
      <c r="A465" s="82" t="s">
        <v>144</v>
      </c>
      <c r="B465" s="29" t="s">
        <v>206</v>
      </c>
      <c r="C465" s="29" t="s">
        <v>103</v>
      </c>
      <c r="D465" s="29" t="s">
        <v>108</v>
      </c>
      <c r="E465" s="29"/>
      <c r="F465" s="29"/>
      <c r="G465" s="34"/>
      <c r="H465" s="33">
        <f>H466</f>
        <v>5606.700000000001</v>
      </c>
      <c r="I465" s="33"/>
    </row>
    <row r="466" spans="1:9" ht="42.75">
      <c r="A466" s="25" t="s">
        <v>141</v>
      </c>
      <c r="B466" s="30" t="s">
        <v>206</v>
      </c>
      <c r="C466" s="30" t="s">
        <v>103</v>
      </c>
      <c r="D466" s="30" t="s">
        <v>108</v>
      </c>
      <c r="E466" s="30" t="s">
        <v>138</v>
      </c>
      <c r="F466" s="30"/>
      <c r="G466" s="34"/>
      <c r="H466" s="32">
        <f>H467+H475</f>
        <v>5606.700000000001</v>
      </c>
      <c r="I466" s="32"/>
    </row>
    <row r="467" spans="1:9" ht="14.25">
      <c r="A467" s="25" t="s">
        <v>35</v>
      </c>
      <c r="B467" s="30" t="s">
        <v>206</v>
      </c>
      <c r="C467" s="30" t="s">
        <v>103</v>
      </c>
      <c r="D467" s="30" t="s">
        <v>108</v>
      </c>
      <c r="E467" s="30" t="s">
        <v>140</v>
      </c>
      <c r="F467" s="30"/>
      <c r="G467" s="34"/>
      <c r="H467" s="32">
        <f>H468+H471+H474</f>
        <v>2756.9</v>
      </c>
      <c r="I467" s="32"/>
    </row>
    <row r="468" spans="1:9" ht="14.25">
      <c r="A468" s="25" t="s">
        <v>382</v>
      </c>
      <c r="B468" s="30" t="s">
        <v>206</v>
      </c>
      <c r="C468" s="30" t="s">
        <v>103</v>
      </c>
      <c r="D468" s="30" t="s">
        <v>108</v>
      </c>
      <c r="E468" s="30" t="s">
        <v>140</v>
      </c>
      <c r="F468" s="30"/>
      <c r="G468" s="34" t="s">
        <v>227</v>
      </c>
      <c r="H468" s="32">
        <f>H469+H470</f>
        <v>2083.9</v>
      </c>
      <c r="I468" s="32"/>
    </row>
    <row r="469" spans="1:9" ht="14.25">
      <c r="A469" s="41" t="s">
        <v>254</v>
      </c>
      <c r="B469" s="30" t="s">
        <v>206</v>
      </c>
      <c r="C469" s="30" t="s">
        <v>103</v>
      </c>
      <c r="D469" s="30" t="s">
        <v>108</v>
      </c>
      <c r="E469" s="30" t="s">
        <v>140</v>
      </c>
      <c r="F469" s="30"/>
      <c r="G469" s="34" t="s">
        <v>253</v>
      </c>
      <c r="H469" s="32">
        <v>2057.5</v>
      </c>
      <c r="I469" s="32"/>
    </row>
    <row r="470" spans="1:9" ht="14.25">
      <c r="A470" s="41" t="s">
        <v>256</v>
      </c>
      <c r="B470" s="30" t="s">
        <v>206</v>
      </c>
      <c r="C470" s="30" t="s">
        <v>103</v>
      </c>
      <c r="D470" s="30" t="s">
        <v>108</v>
      </c>
      <c r="E470" s="30" t="s">
        <v>140</v>
      </c>
      <c r="F470" s="30"/>
      <c r="G470" s="34" t="s">
        <v>255</v>
      </c>
      <c r="H470" s="32">
        <v>26.4</v>
      </c>
      <c r="I470" s="32"/>
    </row>
    <row r="471" spans="1:9" ht="14.25">
      <c r="A471" s="41" t="s">
        <v>415</v>
      </c>
      <c r="B471" s="30" t="s">
        <v>206</v>
      </c>
      <c r="C471" s="30" t="s">
        <v>103</v>
      </c>
      <c r="D471" s="30" t="s">
        <v>108</v>
      </c>
      <c r="E471" s="30" t="s">
        <v>140</v>
      </c>
      <c r="F471" s="30"/>
      <c r="G471" s="34" t="s">
        <v>356</v>
      </c>
      <c r="H471" s="32">
        <f>H472+H473</f>
        <v>663</v>
      </c>
      <c r="I471" s="32"/>
    </row>
    <row r="472" spans="1:9" ht="28.5">
      <c r="A472" s="25" t="s">
        <v>277</v>
      </c>
      <c r="B472" s="30" t="s">
        <v>206</v>
      </c>
      <c r="C472" s="30" t="s">
        <v>103</v>
      </c>
      <c r="D472" s="30" t="s">
        <v>108</v>
      </c>
      <c r="E472" s="30" t="s">
        <v>140</v>
      </c>
      <c r="F472" s="30"/>
      <c r="G472" s="34" t="s">
        <v>276</v>
      </c>
      <c r="H472" s="32">
        <v>70</v>
      </c>
      <c r="I472" s="32"/>
    </row>
    <row r="473" spans="1:9" ht="27" customHeight="1">
      <c r="A473" s="25" t="s">
        <v>270</v>
      </c>
      <c r="B473" s="30" t="s">
        <v>206</v>
      </c>
      <c r="C473" s="30" t="s">
        <v>103</v>
      </c>
      <c r="D473" s="30" t="s">
        <v>108</v>
      </c>
      <c r="E473" s="30" t="s">
        <v>140</v>
      </c>
      <c r="F473" s="30"/>
      <c r="G473" s="34" t="s">
        <v>260</v>
      </c>
      <c r="H473" s="32">
        <v>593</v>
      </c>
      <c r="I473" s="32"/>
    </row>
    <row r="474" spans="1:9" ht="20.25" customHeight="1">
      <c r="A474" s="25" t="s">
        <v>200</v>
      </c>
      <c r="B474" s="30" t="s">
        <v>206</v>
      </c>
      <c r="C474" s="30" t="s">
        <v>103</v>
      </c>
      <c r="D474" s="30" t="s">
        <v>108</v>
      </c>
      <c r="E474" s="30" t="s">
        <v>140</v>
      </c>
      <c r="F474" s="30"/>
      <c r="G474" s="34" t="s">
        <v>257</v>
      </c>
      <c r="H474" s="32">
        <v>10</v>
      </c>
      <c r="I474" s="32"/>
    </row>
    <row r="475" spans="1:9" ht="28.5">
      <c r="A475" s="25" t="s">
        <v>145</v>
      </c>
      <c r="B475" s="30" t="s">
        <v>206</v>
      </c>
      <c r="C475" s="30" t="s">
        <v>103</v>
      </c>
      <c r="D475" s="30" t="s">
        <v>108</v>
      </c>
      <c r="E475" s="30" t="s">
        <v>146</v>
      </c>
      <c r="F475" s="30"/>
      <c r="G475" s="34"/>
      <c r="H475" s="32">
        <f>H476</f>
        <v>2849.8</v>
      </c>
      <c r="I475" s="32"/>
    </row>
    <row r="476" spans="1:9" ht="14.25">
      <c r="A476" s="25" t="s">
        <v>382</v>
      </c>
      <c r="B476" s="30" t="s">
        <v>206</v>
      </c>
      <c r="C476" s="30" t="s">
        <v>103</v>
      </c>
      <c r="D476" s="30" t="s">
        <v>108</v>
      </c>
      <c r="E476" s="30" t="s">
        <v>146</v>
      </c>
      <c r="F476" s="30"/>
      <c r="G476" s="34" t="s">
        <v>227</v>
      </c>
      <c r="H476" s="32">
        <f>H477+H478</f>
        <v>2849.8</v>
      </c>
      <c r="I476" s="32"/>
    </row>
    <row r="477" spans="1:9" ht="14.25">
      <c r="A477" s="41" t="s">
        <v>254</v>
      </c>
      <c r="B477" s="30" t="s">
        <v>206</v>
      </c>
      <c r="C477" s="30" t="s">
        <v>103</v>
      </c>
      <c r="D477" s="30" t="s">
        <v>108</v>
      </c>
      <c r="E477" s="30" t="s">
        <v>146</v>
      </c>
      <c r="F477" s="30"/>
      <c r="G477" s="34" t="s">
        <v>253</v>
      </c>
      <c r="H477" s="32">
        <v>2526.9</v>
      </c>
      <c r="I477" s="32"/>
    </row>
    <row r="478" spans="1:9" ht="14.25">
      <c r="A478" s="41" t="s">
        <v>256</v>
      </c>
      <c r="B478" s="30" t="s">
        <v>206</v>
      </c>
      <c r="C478" s="30" t="s">
        <v>103</v>
      </c>
      <c r="D478" s="30" t="s">
        <v>108</v>
      </c>
      <c r="E478" s="30" t="s">
        <v>146</v>
      </c>
      <c r="F478" s="30"/>
      <c r="G478" s="34" t="s">
        <v>255</v>
      </c>
      <c r="H478" s="32">
        <v>322.9</v>
      </c>
      <c r="I478" s="32"/>
    </row>
    <row r="479" spans="1:9" ht="15">
      <c r="A479" s="42" t="s">
        <v>49</v>
      </c>
      <c r="B479" s="29" t="s">
        <v>206</v>
      </c>
      <c r="C479" s="29" t="s">
        <v>103</v>
      </c>
      <c r="D479" s="29" t="s">
        <v>169</v>
      </c>
      <c r="E479" s="29"/>
      <c r="F479" s="29"/>
      <c r="G479" s="34"/>
      <c r="H479" s="33">
        <f>H480</f>
        <v>942.7</v>
      </c>
      <c r="I479" s="33"/>
    </row>
    <row r="480" spans="1:9" ht="14.25">
      <c r="A480" s="41" t="s">
        <v>77</v>
      </c>
      <c r="B480" s="30" t="s">
        <v>206</v>
      </c>
      <c r="C480" s="30" t="s">
        <v>103</v>
      </c>
      <c r="D480" s="30" t="s">
        <v>169</v>
      </c>
      <c r="E480" s="30" t="s">
        <v>78</v>
      </c>
      <c r="F480" s="30"/>
      <c r="G480" s="34"/>
      <c r="H480" s="32">
        <f>H481</f>
        <v>942.7</v>
      </c>
      <c r="I480" s="32"/>
    </row>
    <row r="481" spans="1:9" ht="42.75">
      <c r="A481" s="25" t="s">
        <v>189</v>
      </c>
      <c r="B481" s="30" t="s">
        <v>206</v>
      </c>
      <c r="C481" s="30" t="s">
        <v>103</v>
      </c>
      <c r="D481" s="30" t="s">
        <v>169</v>
      </c>
      <c r="E481" s="30" t="s">
        <v>122</v>
      </c>
      <c r="F481" s="30"/>
      <c r="G481" s="34"/>
      <c r="H481" s="32">
        <f>H482+H485+H484</f>
        <v>942.7</v>
      </c>
      <c r="I481" s="32"/>
    </row>
    <row r="482" spans="1:9" ht="14.25">
      <c r="A482" s="41" t="s">
        <v>256</v>
      </c>
      <c r="B482" s="30" t="s">
        <v>206</v>
      </c>
      <c r="C482" s="30" t="s">
        <v>103</v>
      </c>
      <c r="D482" s="30" t="s">
        <v>169</v>
      </c>
      <c r="E482" s="30" t="s">
        <v>122</v>
      </c>
      <c r="F482" s="30"/>
      <c r="G482" s="34" t="s">
        <v>255</v>
      </c>
      <c r="H482" s="32">
        <v>408</v>
      </c>
      <c r="I482" s="32"/>
    </row>
    <row r="483" spans="1:9" ht="14.25">
      <c r="A483" s="41" t="s">
        <v>415</v>
      </c>
      <c r="B483" s="30" t="s">
        <v>206</v>
      </c>
      <c r="C483" s="30" t="s">
        <v>103</v>
      </c>
      <c r="D483" s="30" t="s">
        <v>169</v>
      </c>
      <c r="E483" s="30" t="s">
        <v>122</v>
      </c>
      <c r="F483" s="30"/>
      <c r="G483" s="34" t="s">
        <v>356</v>
      </c>
      <c r="H483" s="32">
        <f>H484+H485</f>
        <v>534.7</v>
      </c>
      <c r="I483" s="32"/>
    </row>
    <row r="484" spans="1:9" ht="28.5">
      <c r="A484" s="25" t="s">
        <v>277</v>
      </c>
      <c r="B484" s="30" t="s">
        <v>206</v>
      </c>
      <c r="C484" s="30" t="s">
        <v>103</v>
      </c>
      <c r="D484" s="30" t="s">
        <v>169</v>
      </c>
      <c r="E484" s="30" t="s">
        <v>122</v>
      </c>
      <c r="F484" s="30"/>
      <c r="G484" s="34" t="s">
        <v>276</v>
      </c>
      <c r="H484" s="32">
        <v>280.6</v>
      </c>
      <c r="I484" s="32"/>
    </row>
    <row r="485" spans="1:9" ht="27" customHeight="1">
      <c r="A485" s="25" t="s">
        <v>270</v>
      </c>
      <c r="B485" s="30" t="s">
        <v>206</v>
      </c>
      <c r="C485" s="30" t="s">
        <v>103</v>
      </c>
      <c r="D485" s="30" t="s">
        <v>169</v>
      </c>
      <c r="E485" s="30" t="s">
        <v>122</v>
      </c>
      <c r="F485" s="30"/>
      <c r="G485" s="34" t="s">
        <v>260</v>
      </c>
      <c r="H485" s="32">
        <f>534.7-280.6</f>
        <v>254.10000000000002</v>
      </c>
      <c r="I485" s="32"/>
    </row>
    <row r="486" spans="1:9" s="65" customFormat="1" ht="53.25" customHeight="1">
      <c r="A486" s="94" t="s">
        <v>307</v>
      </c>
      <c r="B486" s="29" t="s">
        <v>178</v>
      </c>
      <c r="C486" s="29"/>
      <c r="D486" s="29"/>
      <c r="E486" s="29"/>
      <c r="F486" s="29"/>
      <c r="G486" s="31"/>
      <c r="H486" s="33">
        <f>H487+H507+H512</f>
        <v>15624.1</v>
      </c>
      <c r="I486" s="33">
        <f>I487+I507+I512</f>
        <v>0</v>
      </c>
    </row>
    <row r="487" spans="1:9" s="65" customFormat="1" ht="15">
      <c r="A487" s="42" t="s">
        <v>12</v>
      </c>
      <c r="B487" s="29" t="s">
        <v>178</v>
      </c>
      <c r="C487" s="29" t="s">
        <v>103</v>
      </c>
      <c r="D487" s="29"/>
      <c r="E487" s="29"/>
      <c r="F487" s="29"/>
      <c r="G487" s="31"/>
      <c r="H487" s="33">
        <f>H488</f>
        <v>11229.6</v>
      </c>
      <c r="I487" s="33"/>
    </row>
    <row r="488" spans="1:9" s="65" customFormat="1" ht="15">
      <c r="A488" s="42" t="s">
        <v>49</v>
      </c>
      <c r="B488" s="29" t="s">
        <v>178</v>
      </c>
      <c r="C488" s="29" t="s">
        <v>103</v>
      </c>
      <c r="D488" s="29" t="s">
        <v>169</v>
      </c>
      <c r="E488" s="29"/>
      <c r="F488" s="29"/>
      <c r="G488" s="34"/>
      <c r="H488" s="33">
        <f>H489+H498</f>
        <v>11229.6</v>
      </c>
      <c r="I488" s="33"/>
    </row>
    <row r="489" spans="1:9" s="65" customFormat="1" ht="43.5">
      <c r="A489" s="25" t="s">
        <v>141</v>
      </c>
      <c r="B489" s="30" t="s">
        <v>178</v>
      </c>
      <c r="C489" s="30" t="s">
        <v>103</v>
      </c>
      <c r="D489" s="30" t="s">
        <v>169</v>
      </c>
      <c r="E489" s="30" t="s">
        <v>138</v>
      </c>
      <c r="F489" s="30"/>
      <c r="G489" s="34"/>
      <c r="H489" s="32">
        <f>H490</f>
        <v>9106.1</v>
      </c>
      <c r="I489" s="32"/>
    </row>
    <row r="490" spans="1:9" s="65" customFormat="1" ht="15">
      <c r="A490" s="25" t="s">
        <v>35</v>
      </c>
      <c r="B490" s="30" t="s">
        <v>178</v>
      </c>
      <c r="C490" s="30" t="s">
        <v>103</v>
      </c>
      <c r="D490" s="30" t="s">
        <v>169</v>
      </c>
      <c r="E490" s="30" t="s">
        <v>140</v>
      </c>
      <c r="F490" s="30"/>
      <c r="G490" s="34"/>
      <c r="H490" s="32">
        <f>H491+H494+H497</f>
        <v>9106.1</v>
      </c>
      <c r="I490" s="32"/>
    </row>
    <row r="491" spans="1:9" s="65" customFormat="1" ht="15">
      <c r="A491" s="25" t="s">
        <v>382</v>
      </c>
      <c r="B491" s="30" t="s">
        <v>178</v>
      </c>
      <c r="C491" s="30" t="s">
        <v>103</v>
      </c>
      <c r="D491" s="30" t="s">
        <v>169</v>
      </c>
      <c r="E491" s="30" t="s">
        <v>140</v>
      </c>
      <c r="F491" s="30"/>
      <c r="G491" s="34" t="s">
        <v>227</v>
      </c>
      <c r="H491" s="32">
        <f>H492+H493</f>
        <v>8769.2</v>
      </c>
      <c r="I491" s="32"/>
    </row>
    <row r="492" spans="1:9" s="65" customFormat="1" ht="15">
      <c r="A492" s="41" t="s">
        <v>254</v>
      </c>
      <c r="B492" s="30" t="s">
        <v>178</v>
      </c>
      <c r="C492" s="30" t="s">
        <v>103</v>
      </c>
      <c r="D492" s="30" t="s">
        <v>169</v>
      </c>
      <c r="E492" s="30" t="s">
        <v>140</v>
      </c>
      <c r="F492" s="30"/>
      <c r="G492" s="34" t="s">
        <v>253</v>
      </c>
      <c r="H492" s="32">
        <v>8669.6</v>
      </c>
      <c r="I492" s="41"/>
    </row>
    <row r="493" spans="1:9" s="65" customFormat="1" ht="15">
      <c r="A493" s="41" t="s">
        <v>256</v>
      </c>
      <c r="B493" s="30" t="s">
        <v>178</v>
      </c>
      <c r="C493" s="30" t="s">
        <v>103</v>
      </c>
      <c r="D493" s="30" t="s">
        <v>169</v>
      </c>
      <c r="E493" s="30" t="s">
        <v>140</v>
      </c>
      <c r="F493" s="30"/>
      <c r="G493" s="34" t="s">
        <v>255</v>
      </c>
      <c r="H493" s="32">
        <v>99.6</v>
      </c>
      <c r="I493" s="41"/>
    </row>
    <row r="494" spans="1:9" s="65" customFormat="1" ht="15">
      <c r="A494" s="41" t="s">
        <v>415</v>
      </c>
      <c r="B494" s="30" t="s">
        <v>178</v>
      </c>
      <c r="C494" s="30" t="s">
        <v>103</v>
      </c>
      <c r="D494" s="30" t="s">
        <v>169</v>
      </c>
      <c r="E494" s="30" t="s">
        <v>140</v>
      </c>
      <c r="F494" s="30"/>
      <c r="G494" s="34" t="s">
        <v>356</v>
      </c>
      <c r="H494" s="32">
        <f>H495+H496</f>
        <v>311.9</v>
      </c>
      <c r="I494" s="41"/>
    </row>
    <row r="495" spans="1:9" s="65" customFormat="1" ht="29.25">
      <c r="A495" s="25" t="s">
        <v>277</v>
      </c>
      <c r="B495" s="30" t="s">
        <v>178</v>
      </c>
      <c r="C495" s="30" t="s">
        <v>103</v>
      </c>
      <c r="D495" s="30" t="s">
        <v>169</v>
      </c>
      <c r="E495" s="30" t="s">
        <v>140</v>
      </c>
      <c r="F495" s="30"/>
      <c r="G495" s="34" t="s">
        <v>276</v>
      </c>
      <c r="H495" s="32">
        <v>116.9</v>
      </c>
      <c r="I495" s="41"/>
    </row>
    <row r="496" spans="1:9" s="65" customFormat="1" ht="26.25" customHeight="1">
      <c r="A496" s="25" t="s">
        <v>270</v>
      </c>
      <c r="B496" s="30" t="s">
        <v>178</v>
      </c>
      <c r="C496" s="30" t="s">
        <v>103</v>
      </c>
      <c r="D496" s="30" t="s">
        <v>169</v>
      </c>
      <c r="E496" s="30" t="s">
        <v>140</v>
      </c>
      <c r="F496" s="30"/>
      <c r="G496" s="34" t="s">
        <v>260</v>
      </c>
      <c r="H496" s="32">
        <v>195</v>
      </c>
      <c r="I496" s="41"/>
    </row>
    <row r="497" spans="1:9" s="65" customFormat="1" ht="15">
      <c r="A497" s="25" t="s">
        <v>200</v>
      </c>
      <c r="B497" s="30" t="s">
        <v>178</v>
      </c>
      <c r="C497" s="30" t="s">
        <v>103</v>
      </c>
      <c r="D497" s="30" t="s">
        <v>169</v>
      </c>
      <c r="E497" s="30" t="s">
        <v>140</v>
      </c>
      <c r="F497" s="30"/>
      <c r="G497" s="34" t="s">
        <v>257</v>
      </c>
      <c r="H497" s="32">
        <v>25</v>
      </c>
      <c r="I497" s="41"/>
    </row>
    <row r="498" spans="1:9" s="65" customFormat="1" ht="15">
      <c r="A498" s="41" t="s">
        <v>77</v>
      </c>
      <c r="B498" s="30" t="s">
        <v>178</v>
      </c>
      <c r="C498" s="30" t="s">
        <v>103</v>
      </c>
      <c r="D498" s="30" t="s">
        <v>169</v>
      </c>
      <c r="E498" s="30" t="s">
        <v>78</v>
      </c>
      <c r="F498" s="30"/>
      <c r="G498" s="34"/>
      <c r="H498" s="32">
        <f>H499+H504</f>
        <v>2123.5</v>
      </c>
      <c r="I498" s="41"/>
    </row>
    <row r="499" spans="1:9" s="65" customFormat="1" ht="43.5">
      <c r="A499" s="25" t="s">
        <v>189</v>
      </c>
      <c r="B499" s="30" t="s">
        <v>178</v>
      </c>
      <c r="C499" s="30" t="s">
        <v>103</v>
      </c>
      <c r="D499" s="30" t="s">
        <v>169</v>
      </c>
      <c r="E499" s="30" t="s">
        <v>122</v>
      </c>
      <c r="F499" s="30"/>
      <c r="G499" s="34"/>
      <c r="H499" s="32">
        <f>H500+H501</f>
        <v>1723.5</v>
      </c>
      <c r="I499" s="41"/>
    </row>
    <row r="500" spans="1:9" s="65" customFormat="1" ht="15">
      <c r="A500" s="41" t="s">
        <v>256</v>
      </c>
      <c r="B500" s="30" t="s">
        <v>178</v>
      </c>
      <c r="C500" s="30" t="s">
        <v>103</v>
      </c>
      <c r="D500" s="30" t="s">
        <v>169</v>
      </c>
      <c r="E500" s="30" t="s">
        <v>122</v>
      </c>
      <c r="F500" s="30"/>
      <c r="G500" s="34" t="s">
        <v>255</v>
      </c>
      <c r="H500" s="32">
        <v>1331.7</v>
      </c>
      <c r="I500" s="41"/>
    </row>
    <row r="501" spans="1:9" s="65" customFormat="1" ht="15">
      <c r="A501" s="41" t="s">
        <v>415</v>
      </c>
      <c r="B501" s="30" t="s">
        <v>178</v>
      </c>
      <c r="C501" s="30" t="s">
        <v>103</v>
      </c>
      <c r="D501" s="30" t="s">
        <v>169</v>
      </c>
      <c r="E501" s="30" t="s">
        <v>122</v>
      </c>
      <c r="F501" s="30"/>
      <c r="G501" s="34" t="s">
        <v>356</v>
      </c>
      <c r="H501" s="32">
        <f>H502+H503</f>
        <v>391.8</v>
      </c>
      <c r="I501" s="41"/>
    </row>
    <row r="502" spans="1:9" s="65" customFormat="1" ht="29.25">
      <c r="A502" s="25" t="s">
        <v>277</v>
      </c>
      <c r="B502" s="30" t="s">
        <v>178</v>
      </c>
      <c r="C502" s="30" t="s">
        <v>103</v>
      </c>
      <c r="D502" s="30" t="s">
        <v>169</v>
      </c>
      <c r="E502" s="30" t="s">
        <v>122</v>
      </c>
      <c r="F502" s="30"/>
      <c r="G502" s="34" t="s">
        <v>276</v>
      </c>
      <c r="H502" s="32">
        <v>274.6</v>
      </c>
      <c r="I502" s="41"/>
    </row>
    <row r="503" spans="1:9" s="65" customFormat="1" ht="23.25" customHeight="1">
      <c r="A503" s="25" t="s">
        <v>270</v>
      </c>
      <c r="B503" s="30" t="s">
        <v>178</v>
      </c>
      <c r="C503" s="30" t="s">
        <v>103</v>
      </c>
      <c r="D503" s="30" t="s">
        <v>169</v>
      </c>
      <c r="E503" s="30" t="s">
        <v>122</v>
      </c>
      <c r="F503" s="30"/>
      <c r="G503" s="34" t="s">
        <v>260</v>
      </c>
      <c r="H503" s="32">
        <f>391.8-274.6</f>
        <v>117.19999999999999</v>
      </c>
      <c r="I503" s="41"/>
    </row>
    <row r="504" spans="1:9" s="65" customFormat="1" ht="98.25" customHeight="1">
      <c r="A504" s="11" t="s">
        <v>292</v>
      </c>
      <c r="B504" s="30" t="s">
        <v>178</v>
      </c>
      <c r="C504" s="30" t="s">
        <v>103</v>
      </c>
      <c r="D504" s="30" t="s">
        <v>169</v>
      </c>
      <c r="E504" s="30" t="s">
        <v>183</v>
      </c>
      <c r="F504" s="30"/>
      <c r="G504" s="34"/>
      <c r="H504" s="32">
        <f>H506+H505</f>
        <v>400</v>
      </c>
      <c r="I504" s="41"/>
    </row>
    <row r="505" spans="1:9" s="65" customFormat="1" ht="19.5" customHeight="1">
      <c r="A505" s="25" t="s">
        <v>270</v>
      </c>
      <c r="B505" s="30" t="s">
        <v>178</v>
      </c>
      <c r="C505" s="30" t="s">
        <v>103</v>
      </c>
      <c r="D505" s="30" t="s">
        <v>169</v>
      </c>
      <c r="E505" s="30" t="s">
        <v>183</v>
      </c>
      <c r="F505" s="30"/>
      <c r="G505" s="34" t="s">
        <v>260</v>
      </c>
      <c r="H505" s="32">
        <v>240</v>
      </c>
      <c r="I505" s="41"/>
    </row>
    <row r="506" spans="1:9" s="65" customFormat="1" ht="18.75" customHeight="1">
      <c r="A506" s="25" t="s">
        <v>262</v>
      </c>
      <c r="B506" s="30" t="s">
        <v>178</v>
      </c>
      <c r="C506" s="30" t="s">
        <v>103</v>
      </c>
      <c r="D506" s="30" t="s">
        <v>169</v>
      </c>
      <c r="E506" s="30" t="s">
        <v>183</v>
      </c>
      <c r="F506" s="30"/>
      <c r="G506" s="34" t="s">
        <v>261</v>
      </c>
      <c r="H506" s="32">
        <v>160</v>
      </c>
      <c r="I506" s="41"/>
    </row>
    <row r="507" spans="1:9" s="65" customFormat="1" ht="15">
      <c r="A507" s="42" t="s">
        <v>14</v>
      </c>
      <c r="B507" s="29" t="s">
        <v>178</v>
      </c>
      <c r="C507" s="29" t="s">
        <v>113</v>
      </c>
      <c r="D507" s="30"/>
      <c r="E507" s="30"/>
      <c r="F507" s="30"/>
      <c r="G507" s="31"/>
      <c r="H507" s="32">
        <f>H508</f>
        <v>4094.5</v>
      </c>
      <c r="I507" s="41"/>
    </row>
    <row r="508" spans="1:9" s="65" customFormat="1" ht="15">
      <c r="A508" s="42" t="s">
        <v>80</v>
      </c>
      <c r="B508" s="29" t="s">
        <v>178</v>
      </c>
      <c r="C508" s="29" t="s">
        <v>113</v>
      </c>
      <c r="D508" s="29" t="s">
        <v>108</v>
      </c>
      <c r="E508" s="29"/>
      <c r="F508" s="29"/>
      <c r="G508" s="34"/>
      <c r="H508" s="32">
        <f>H509</f>
        <v>4094.5</v>
      </c>
      <c r="I508" s="41"/>
    </row>
    <row r="509" spans="1:9" s="65" customFormat="1" ht="15">
      <c r="A509" s="41" t="s">
        <v>77</v>
      </c>
      <c r="B509" s="30" t="s">
        <v>178</v>
      </c>
      <c r="C509" s="30" t="s">
        <v>113</v>
      </c>
      <c r="D509" s="30" t="s">
        <v>108</v>
      </c>
      <c r="E509" s="30" t="s">
        <v>78</v>
      </c>
      <c r="F509" s="30"/>
      <c r="G509" s="34"/>
      <c r="H509" s="32">
        <f>H510</f>
        <v>4094.5</v>
      </c>
      <c r="I509" s="41"/>
    </row>
    <row r="510" spans="1:9" s="65" customFormat="1" ht="29.25">
      <c r="A510" s="25" t="s">
        <v>210</v>
      </c>
      <c r="B510" s="30" t="s">
        <v>178</v>
      </c>
      <c r="C510" s="30" t="s">
        <v>113</v>
      </c>
      <c r="D510" s="30" t="s">
        <v>108</v>
      </c>
      <c r="E510" s="30" t="s">
        <v>212</v>
      </c>
      <c r="F510" s="30"/>
      <c r="G510" s="34"/>
      <c r="H510" s="32">
        <f>H511</f>
        <v>4094.5</v>
      </c>
      <c r="I510" s="41"/>
    </row>
    <row r="511" spans="1:9" s="65" customFormat="1" ht="20.25" customHeight="1">
      <c r="A511" s="25" t="s">
        <v>270</v>
      </c>
      <c r="B511" s="30" t="s">
        <v>178</v>
      </c>
      <c r="C511" s="30" t="s">
        <v>113</v>
      </c>
      <c r="D511" s="30" t="s">
        <v>108</v>
      </c>
      <c r="E511" s="30" t="s">
        <v>212</v>
      </c>
      <c r="F511" s="30"/>
      <c r="G511" s="34" t="s">
        <v>260</v>
      </c>
      <c r="H511" s="32">
        <f>4000+78.5+16</f>
        <v>4094.5</v>
      </c>
      <c r="I511" s="41"/>
    </row>
    <row r="512" spans="1:9" s="65" customFormat="1" ht="16.5" customHeight="1">
      <c r="A512" s="42" t="s">
        <v>29</v>
      </c>
      <c r="B512" s="29" t="s">
        <v>178</v>
      </c>
      <c r="C512" s="29" t="s">
        <v>116</v>
      </c>
      <c r="D512" s="29"/>
      <c r="E512" s="29"/>
      <c r="F512" s="29"/>
      <c r="G512" s="31"/>
      <c r="H512" s="32">
        <f>H513</f>
        <v>300</v>
      </c>
      <c r="I512" s="41"/>
    </row>
    <row r="513" spans="1:9" s="65" customFormat="1" ht="18" customHeight="1">
      <c r="A513" s="42" t="s">
        <v>30</v>
      </c>
      <c r="B513" s="29" t="s">
        <v>178</v>
      </c>
      <c r="C513" s="29" t="s">
        <v>116</v>
      </c>
      <c r="D513" s="29" t="s">
        <v>113</v>
      </c>
      <c r="E513" s="29"/>
      <c r="F513" s="29"/>
      <c r="G513" s="34"/>
      <c r="H513" s="32">
        <f>H514</f>
        <v>300</v>
      </c>
      <c r="I513" s="41"/>
    </row>
    <row r="514" spans="1:9" s="65" customFormat="1" ht="18" customHeight="1">
      <c r="A514" s="41" t="s">
        <v>77</v>
      </c>
      <c r="B514" s="30" t="s">
        <v>178</v>
      </c>
      <c r="C514" s="30" t="s">
        <v>116</v>
      </c>
      <c r="D514" s="30" t="s">
        <v>113</v>
      </c>
      <c r="E514" s="30" t="s">
        <v>78</v>
      </c>
      <c r="F514" s="30"/>
      <c r="G514" s="34"/>
      <c r="H514" s="32">
        <f>H515</f>
        <v>300</v>
      </c>
      <c r="I514" s="41"/>
    </row>
    <row r="515" spans="1:9" s="65" customFormat="1" ht="65.25" customHeight="1">
      <c r="A515" s="35" t="s">
        <v>226</v>
      </c>
      <c r="B515" s="30" t="s">
        <v>178</v>
      </c>
      <c r="C515" s="30" t="s">
        <v>116</v>
      </c>
      <c r="D515" s="30" t="s">
        <v>113</v>
      </c>
      <c r="E515" s="30" t="s">
        <v>213</v>
      </c>
      <c r="F515" s="30"/>
      <c r="G515" s="34"/>
      <c r="H515" s="32">
        <f>H516</f>
        <v>300</v>
      </c>
      <c r="I515" s="41"/>
    </row>
    <row r="516" spans="1:9" s="65" customFormat="1" ht="20.25" customHeight="1">
      <c r="A516" s="25" t="s">
        <v>270</v>
      </c>
      <c r="B516" s="30" t="s">
        <v>178</v>
      </c>
      <c r="C516" s="30" t="s">
        <v>116</v>
      </c>
      <c r="D516" s="30" t="s">
        <v>113</v>
      </c>
      <c r="E516" s="30" t="s">
        <v>213</v>
      </c>
      <c r="F516" s="30"/>
      <c r="G516" s="34" t="s">
        <v>260</v>
      </c>
      <c r="H516" s="32">
        <v>300</v>
      </c>
      <c r="I516" s="41"/>
    </row>
    <row r="517" spans="1:9" ht="30">
      <c r="A517" s="94" t="s">
        <v>220</v>
      </c>
      <c r="B517" s="29" t="s">
        <v>179</v>
      </c>
      <c r="C517" s="29"/>
      <c r="D517" s="29"/>
      <c r="E517" s="29"/>
      <c r="F517" s="29"/>
      <c r="G517" s="31"/>
      <c r="H517" s="33">
        <f>H518+H536</f>
        <v>23168.7</v>
      </c>
      <c r="I517" s="33">
        <f>I518+I536</f>
        <v>1269</v>
      </c>
    </row>
    <row r="518" spans="1:9" ht="15">
      <c r="A518" s="42" t="s">
        <v>12</v>
      </c>
      <c r="B518" s="29" t="s">
        <v>179</v>
      </c>
      <c r="C518" s="29" t="s">
        <v>103</v>
      </c>
      <c r="D518" s="29"/>
      <c r="E518" s="29"/>
      <c r="F518" s="29"/>
      <c r="G518" s="31"/>
      <c r="H518" s="33">
        <f>H519+H529</f>
        <v>21053.7</v>
      </c>
      <c r="I518" s="33">
        <f>I519+I529</f>
        <v>0</v>
      </c>
    </row>
    <row r="519" spans="1:9" ht="45">
      <c r="A519" s="82" t="s">
        <v>159</v>
      </c>
      <c r="B519" s="29" t="s">
        <v>179</v>
      </c>
      <c r="C519" s="29" t="s">
        <v>103</v>
      </c>
      <c r="D519" s="29" t="s">
        <v>116</v>
      </c>
      <c r="E519" s="29"/>
      <c r="F519" s="29"/>
      <c r="G519" s="31"/>
      <c r="H519" s="33">
        <f>H520</f>
        <v>15894</v>
      </c>
      <c r="I519" s="33">
        <f>I520</f>
        <v>0</v>
      </c>
    </row>
    <row r="520" spans="1:9" ht="43.5">
      <c r="A520" s="25" t="s">
        <v>141</v>
      </c>
      <c r="B520" s="30" t="s">
        <v>179</v>
      </c>
      <c r="C520" s="30" t="s">
        <v>103</v>
      </c>
      <c r="D520" s="30" t="s">
        <v>116</v>
      </c>
      <c r="E520" s="30" t="s">
        <v>138</v>
      </c>
      <c r="F520" s="29"/>
      <c r="G520" s="34"/>
      <c r="H520" s="33">
        <f>H521</f>
        <v>15894</v>
      </c>
      <c r="I520" s="33"/>
    </row>
    <row r="521" spans="1:9" ht="14.25">
      <c r="A521" s="25" t="s">
        <v>35</v>
      </c>
      <c r="B521" s="30" t="s">
        <v>179</v>
      </c>
      <c r="C521" s="30" t="s">
        <v>103</v>
      </c>
      <c r="D521" s="30" t="s">
        <v>116</v>
      </c>
      <c r="E521" s="30" t="s">
        <v>140</v>
      </c>
      <c r="F521" s="30"/>
      <c r="G521" s="34"/>
      <c r="H521" s="32">
        <f>H522+H525+H528</f>
        <v>15894</v>
      </c>
      <c r="I521" s="32"/>
    </row>
    <row r="522" spans="1:9" ht="14.25">
      <c r="A522" s="25" t="s">
        <v>382</v>
      </c>
      <c r="B522" s="30" t="s">
        <v>179</v>
      </c>
      <c r="C522" s="30" t="s">
        <v>103</v>
      </c>
      <c r="D522" s="30" t="s">
        <v>116</v>
      </c>
      <c r="E522" s="30" t="s">
        <v>140</v>
      </c>
      <c r="F522" s="30"/>
      <c r="G522" s="34" t="s">
        <v>227</v>
      </c>
      <c r="H522" s="32">
        <f>H523+H524</f>
        <v>15114</v>
      </c>
      <c r="I522" s="32"/>
    </row>
    <row r="523" spans="1:9" ht="14.25">
      <c r="A523" s="41" t="s">
        <v>254</v>
      </c>
      <c r="B523" s="30" t="s">
        <v>179</v>
      </c>
      <c r="C523" s="30" t="s">
        <v>103</v>
      </c>
      <c r="D523" s="30" t="s">
        <v>116</v>
      </c>
      <c r="E523" s="30" t="s">
        <v>140</v>
      </c>
      <c r="F523" s="30"/>
      <c r="G523" s="34" t="s">
        <v>253</v>
      </c>
      <c r="H523" s="32">
        <v>15081.6</v>
      </c>
      <c r="I523" s="32"/>
    </row>
    <row r="524" spans="1:9" ht="14.25">
      <c r="A524" s="41" t="s">
        <v>256</v>
      </c>
      <c r="B524" s="30" t="s">
        <v>179</v>
      </c>
      <c r="C524" s="30" t="s">
        <v>103</v>
      </c>
      <c r="D524" s="30" t="s">
        <v>116</v>
      </c>
      <c r="E524" s="30" t="s">
        <v>140</v>
      </c>
      <c r="F524" s="30"/>
      <c r="G524" s="34" t="s">
        <v>255</v>
      </c>
      <c r="H524" s="32">
        <v>32.4</v>
      </c>
      <c r="I524" s="32"/>
    </row>
    <row r="525" spans="1:9" ht="14.25">
      <c r="A525" s="41" t="s">
        <v>415</v>
      </c>
      <c r="B525" s="30" t="s">
        <v>179</v>
      </c>
      <c r="C525" s="30" t="s">
        <v>103</v>
      </c>
      <c r="D525" s="30" t="s">
        <v>116</v>
      </c>
      <c r="E525" s="30" t="s">
        <v>140</v>
      </c>
      <c r="F525" s="30"/>
      <c r="G525" s="34" t="s">
        <v>356</v>
      </c>
      <c r="H525" s="32">
        <f>H526+H527</f>
        <v>730</v>
      </c>
      <c r="I525" s="32"/>
    </row>
    <row r="526" spans="1:9" ht="28.5">
      <c r="A526" s="25" t="s">
        <v>277</v>
      </c>
      <c r="B526" s="30" t="s">
        <v>179</v>
      </c>
      <c r="C526" s="30" t="s">
        <v>103</v>
      </c>
      <c r="D526" s="30" t="s">
        <v>116</v>
      </c>
      <c r="E526" s="30" t="s">
        <v>140</v>
      </c>
      <c r="F526" s="30"/>
      <c r="G526" s="34" t="s">
        <v>276</v>
      </c>
      <c r="H526" s="32">
        <v>120</v>
      </c>
      <c r="I526" s="32"/>
    </row>
    <row r="527" spans="1:9" ht="21" customHeight="1">
      <c r="A527" s="25" t="s">
        <v>270</v>
      </c>
      <c r="B527" s="30" t="s">
        <v>179</v>
      </c>
      <c r="C527" s="30" t="s">
        <v>103</v>
      </c>
      <c r="D527" s="30" t="s">
        <v>116</v>
      </c>
      <c r="E527" s="30" t="s">
        <v>140</v>
      </c>
      <c r="F527" s="30"/>
      <c r="G527" s="34" t="s">
        <v>260</v>
      </c>
      <c r="H527" s="32">
        <v>610</v>
      </c>
      <c r="I527" s="32"/>
    </row>
    <row r="528" spans="1:9" ht="14.25">
      <c r="A528" s="25" t="s">
        <v>200</v>
      </c>
      <c r="B528" s="30" t="s">
        <v>179</v>
      </c>
      <c r="C528" s="30" t="s">
        <v>103</v>
      </c>
      <c r="D528" s="30" t="s">
        <v>116</v>
      </c>
      <c r="E528" s="30" t="s">
        <v>140</v>
      </c>
      <c r="F528" s="30"/>
      <c r="G528" s="34" t="s">
        <v>257</v>
      </c>
      <c r="H528" s="32">
        <v>50</v>
      </c>
      <c r="I528" s="32"/>
    </row>
    <row r="529" spans="1:9" ht="15">
      <c r="A529" s="42" t="s">
        <v>49</v>
      </c>
      <c r="B529" s="29" t="s">
        <v>179</v>
      </c>
      <c r="C529" s="29" t="s">
        <v>103</v>
      </c>
      <c r="D529" s="29" t="s">
        <v>169</v>
      </c>
      <c r="E529" s="30"/>
      <c r="F529" s="30"/>
      <c r="G529" s="34"/>
      <c r="H529" s="33">
        <f>H530</f>
        <v>5159.7</v>
      </c>
      <c r="I529" s="33"/>
    </row>
    <row r="530" spans="1:9" ht="14.25">
      <c r="A530" s="41" t="s">
        <v>77</v>
      </c>
      <c r="B530" s="30" t="s">
        <v>179</v>
      </c>
      <c r="C530" s="30" t="s">
        <v>103</v>
      </c>
      <c r="D530" s="30" t="s">
        <v>169</v>
      </c>
      <c r="E530" s="30" t="s">
        <v>78</v>
      </c>
      <c r="F530" s="30"/>
      <c r="G530" s="34"/>
      <c r="H530" s="32">
        <f>H531</f>
        <v>5159.7</v>
      </c>
      <c r="I530" s="32"/>
    </row>
    <row r="531" spans="1:9" ht="42.75">
      <c r="A531" s="25" t="s">
        <v>189</v>
      </c>
      <c r="B531" s="30" t="s">
        <v>179</v>
      </c>
      <c r="C531" s="30" t="s">
        <v>103</v>
      </c>
      <c r="D531" s="30" t="s">
        <v>169</v>
      </c>
      <c r="E531" s="30" t="s">
        <v>122</v>
      </c>
      <c r="F531" s="30"/>
      <c r="G531" s="34"/>
      <c r="H531" s="32">
        <f>H532+H533</f>
        <v>5159.7</v>
      </c>
      <c r="I531" s="32"/>
    </row>
    <row r="532" spans="1:9" ht="14.25">
      <c r="A532" s="41" t="s">
        <v>256</v>
      </c>
      <c r="B532" s="30" t="s">
        <v>179</v>
      </c>
      <c r="C532" s="30" t="s">
        <v>103</v>
      </c>
      <c r="D532" s="30" t="s">
        <v>169</v>
      </c>
      <c r="E532" s="30" t="s">
        <v>122</v>
      </c>
      <c r="F532" s="30"/>
      <c r="G532" s="34" t="s">
        <v>255</v>
      </c>
      <c r="H532" s="32">
        <v>3461.1</v>
      </c>
      <c r="I532" s="32"/>
    </row>
    <row r="533" spans="1:9" ht="14.25">
      <c r="A533" s="41" t="s">
        <v>415</v>
      </c>
      <c r="B533" s="30" t="s">
        <v>179</v>
      </c>
      <c r="C533" s="30" t="s">
        <v>103</v>
      </c>
      <c r="D533" s="30" t="s">
        <v>169</v>
      </c>
      <c r="E533" s="30" t="s">
        <v>122</v>
      </c>
      <c r="F533" s="30"/>
      <c r="G533" s="34" t="s">
        <v>356</v>
      </c>
      <c r="H533" s="32">
        <f>H534+H535</f>
        <v>1698.6</v>
      </c>
      <c r="I533" s="32"/>
    </row>
    <row r="534" spans="1:9" ht="28.5">
      <c r="A534" s="25" t="s">
        <v>277</v>
      </c>
      <c r="B534" s="30" t="s">
        <v>179</v>
      </c>
      <c r="C534" s="30" t="s">
        <v>103</v>
      </c>
      <c r="D534" s="30" t="s">
        <v>169</v>
      </c>
      <c r="E534" s="30" t="s">
        <v>122</v>
      </c>
      <c r="F534" s="30"/>
      <c r="G534" s="34" t="s">
        <v>276</v>
      </c>
      <c r="H534" s="32">
        <v>720.2</v>
      </c>
      <c r="I534" s="32"/>
    </row>
    <row r="535" spans="1:9" ht="24.75" customHeight="1">
      <c r="A535" s="25" t="s">
        <v>270</v>
      </c>
      <c r="B535" s="30" t="s">
        <v>179</v>
      </c>
      <c r="C535" s="30" t="s">
        <v>103</v>
      </c>
      <c r="D535" s="30" t="s">
        <v>169</v>
      </c>
      <c r="E535" s="30" t="s">
        <v>122</v>
      </c>
      <c r="F535" s="30"/>
      <c r="G535" s="34" t="s">
        <v>260</v>
      </c>
      <c r="H535" s="32">
        <v>978.4</v>
      </c>
      <c r="I535" s="32"/>
    </row>
    <row r="536" spans="1:9" ht="21.75" customHeight="1">
      <c r="A536" s="82" t="s">
        <v>39</v>
      </c>
      <c r="B536" s="29" t="s">
        <v>179</v>
      </c>
      <c r="C536" s="29" t="s">
        <v>105</v>
      </c>
      <c r="D536" s="29"/>
      <c r="E536" s="29"/>
      <c r="F536" s="29"/>
      <c r="G536" s="31"/>
      <c r="H536" s="33">
        <f>H537</f>
        <v>2115</v>
      </c>
      <c r="I536" s="33">
        <f>I537</f>
        <v>1269</v>
      </c>
    </row>
    <row r="537" spans="1:9" ht="18.75" customHeight="1">
      <c r="A537" s="82" t="s">
        <v>486</v>
      </c>
      <c r="B537" s="29" t="s">
        <v>179</v>
      </c>
      <c r="C537" s="29" t="s">
        <v>105</v>
      </c>
      <c r="D537" s="29" t="s">
        <v>110</v>
      </c>
      <c r="E537" s="30"/>
      <c r="F537" s="30"/>
      <c r="G537" s="34"/>
      <c r="H537" s="32">
        <f>H542+H538</f>
        <v>2115</v>
      </c>
      <c r="I537" s="32">
        <f>I542</f>
        <v>1269</v>
      </c>
    </row>
    <row r="538" spans="1:9" ht="24.75" customHeight="1">
      <c r="A538" s="25" t="s">
        <v>487</v>
      </c>
      <c r="B538" s="30" t="s">
        <v>179</v>
      </c>
      <c r="C538" s="30" t="s">
        <v>105</v>
      </c>
      <c r="D538" s="30" t="s">
        <v>110</v>
      </c>
      <c r="E538" s="30" t="s">
        <v>492</v>
      </c>
      <c r="F538" s="30"/>
      <c r="G538" s="34"/>
      <c r="H538" s="32">
        <f>H539</f>
        <v>846</v>
      </c>
      <c r="I538" s="32"/>
    </row>
    <row r="539" spans="1:9" ht="34.5" customHeight="1">
      <c r="A539" s="25" t="s">
        <v>494</v>
      </c>
      <c r="B539" s="30" t="s">
        <v>179</v>
      </c>
      <c r="C539" s="30" t="s">
        <v>105</v>
      </c>
      <c r="D539" s="30" t="s">
        <v>110</v>
      </c>
      <c r="E539" s="30" t="s">
        <v>493</v>
      </c>
      <c r="F539" s="30"/>
      <c r="G539" s="34"/>
      <c r="H539" s="32">
        <f>H540</f>
        <v>846</v>
      </c>
      <c r="I539" s="32"/>
    </row>
    <row r="540" spans="1:9" ht="33" customHeight="1">
      <c r="A540" s="25" t="s">
        <v>491</v>
      </c>
      <c r="B540" s="30" t="s">
        <v>179</v>
      </c>
      <c r="C540" s="30" t="s">
        <v>105</v>
      </c>
      <c r="D540" s="30" t="s">
        <v>110</v>
      </c>
      <c r="E540" s="30" t="s">
        <v>495</v>
      </c>
      <c r="F540" s="30"/>
      <c r="G540" s="34"/>
      <c r="H540" s="32">
        <f>H541</f>
        <v>846</v>
      </c>
      <c r="I540" s="32"/>
    </row>
    <row r="541" spans="1:9" ht="30" customHeight="1">
      <c r="A541" s="25" t="s">
        <v>277</v>
      </c>
      <c r="B541" s="30" t="s">
        <v>179</v>
      </c>
      <c r="C541" s="30" t="s">
        <v>105</v>
      </c>
      <c r="D541" s="30" t="s">
        <v>110</v>
      </c>
      <c r="E541" s="30" t="s">
        <v>495</v>
      </c>
      <c r="F541" s="30"/>
      <c r="G541" s="34" t="s">
        <v>276</v>
      </c>
      <c r="H541" s="32">
        <v>846</v>
      </c>
      <c r="I541" s="32"/>
    </row>
    <row r="542" spans="1:9" ht="24.75" customHeight="1">
      <c r="A542" s="25" t="s">
        <v>360</v>
      </c>
      <c r="B542" s="30" t="s">
        <v>179</v>
      </c>
      <c r="C542" s="30" t="s">
        <v>105</v>
      </c>
      <c r="D542" s="30" t="s">
        <v>110</v>
      </c>
      <c r="E542" s="30" t="s">
        <v>358</v>
      </c>
      <c r="F542" s="30"/>
      <c r="G542" s="34"/>
      <c r="H542" s="32">
        <f aca="true" t="shared" si="5" ref="H542:I544">H543</f>
        <v>1269</v>
      </c>
      <c r="I542" s="32">
        <f t="shared" si="5"/>
        <v>1269</v>
      </c>
    </row>
    <row r="543" spans="1:9" ht="49.5" customHeight="1">
      <c r="A543" s="25" t="s">
        <v>489</v>
      </c>
      <c r="B543" s="30" t="s">
        <v>179</v>
      </c>
      <c r="C543" s="30" t="s">
        <v>105</v>
      </c>
      <c r="D543" s="30" t="s">
        <v>110</v>
      </c>
      <c r="E543" s="30" t="s">
        <v>488</v>
      </c>
      <c r="F543" s="30"/>
      <c r="G543" s="34"/>
      <c r="H543" s="32">
        <f t="shared" si="5"/>
        <v>1269</v>
      </c>
      <c r="I543" s="32">
        <f t="shared" si="5"/>
        <v>1269</v>
      </c>
    </row>
    <row r="544" spans="1:9" ht="33.75" customHeight="1">
      <c r="A544" s="25" t="s">
        <v>491</v>
      </c>
      <c r="B544" s="30" t="s">
        <v>179</v>
      </c>
      <c r="C544" s="30" t="s">
        <v>105</v>
      </c>
      <c r="D544" s="30" t="s">
        <v>110</v>
      </c>
      <c r="E544" s="30" t="s">
        <v>490</v>
      </c>
      <c r="F544" s="30"/>
      <c r="G544" s="34"/>
      <c r="H544" s="32">
        <f t="shared" si="5"/>
        <v>1269</v>
      </c>
      <c r="I544" s="32">
        <f t="shared" si="5"/>
        <v>1269</v>
      </c>
    </row>
    <row r="545" spans="1:9" ht="36.75" customHeight="1">
      <c r="A545" s="25" t="s">
        <v>277</v>
      </c>
      <c r="B545" s="30" t="s">
        <v>179</v>
      </c>
      <c r="C545" s="30" t="s">
        <v>105</v>
      </c>
      <c r="D545" s="30" t="s">
        <v>110</v>
      </c>
      <c r="E545" s="30" t="s">
        <v>490</v>
      </c>
      <c r="F545" s="30"/>
      <c r="G545" s="34" t="s">
        <v>276</v>
      </c>
      <c r="H545" s="32">
        <v>1269</v>
      </c>
      <c r="I545" s="32">
        <v>1269</v>
      </c>
    </row>
    <row r="546" spans="1:9" ht="30">
      <c r="A546" s="94" t="s">
        <v>305</v>
      </c>
      <c r="B546" s="29" t="s">
        <v>180</v>
      </c>
      <c r="C546" s="29"/>
      <c r="D546" s="29"/>
      <c r="E546" s="29"/>
      <c r="F546" s="29"/>
      <c r="G546" s="31"/>
      <c r="H546" s="33">
        <f>H547+H565+H570+H585+H575</f>
        <v>98219.9</v>
      </c>
      <c r="I546" s="33">
        <f>I547+I565+I570+I585+I575</f>
        <v>5358.6</v>
      </c>
    </row>
    <row r="547" spans="1:9" s="65" customFormat="1" ht="15">
      <c r="A547" s="42" t="s">
        <v>12</v>
      </c>
      <c r="B547" s="29" t="s">
        <v>180</v>
      </c>
      <c r="C547" s="29" t="s">
        <v>103</v>
      </c>
      <c r="D547" s="29"/>
      <c r="E547" s="29"/>
      <c r="F547" s="29"/>
      <c r="G547" s="31"/>
      <c r="H547" s="33">
        <f>H548</f>
        <v>29506.6</v>
      </c>
      <c r="I547" s="33">
        <f>I548</f>
        <v>0</v>
      </c>
    </row>
    <row r="548" spans="1:9" ht="15">
      <c r="A548" s="42" t="s">
        <v>49</v>
      </c>
      <c r="B548" s="29" t="s">
        <v>180</v>
      </c>
      <c r="C548" s="29" t="s">
        <v>103</v>
      </c>
      <c r="D548" s="29" t="s">
        <v>169</v>
      </c>
      <c r="E548" s="29"/>
      <c r="F548" s="29"/>
      <c r="G548" s="34"/>
      <c r="H548" s="33">
        <f>H549+H558+H561</f>
        <v>29506.6</v>
      </c>
      <c r="I548" s="33">
        <f>I549+I558+I561</f>
        <v>0</v>
      </c>
    </row>
    <row r="549" spans="1:9" ht="42.75">
      <c r="A549" s="25" t="s">
        <v>141</v>
      </c>
      <c r="B549" s="30" t="s">
        <v>180</v>
      </c>
      <c r="C549" s="30" t="s">
        <v>103</v>
      </c>
      <c r="D549" s="30" t="s">
        <v>169</v>
      </c>
      <c r="E549" s="30" t="s">
        <v>138</v>
      </c>
      <c r="F549" s="30"/>
      <c r="G549" s="34"/>
      <c r="H549" s="32">
        <f>H550</f>
        <v>21621</v>
      </c>
      <c r="I549" s="32"/>
    </row>
    <row r="550" spans="1:9" ht="14.25">
      <c r="A550" s="25" t="s">
        <v>35</v>
      </c>
      <c r="B550" s="30" t="s">
        <v>180</v>
      </c>
      <c r="C550" s="30" t="s">
        <v>103</v>
      </c>
      <c r="D550" s="30" t="s">
        <v>169</v>
      </c>
      <c r="E550" s="30" t="s">
        <v>140</v>
      </c>
      <c r="F550" s="30"/>
      <c r="G550" s="34"/>
      <c r="H550" s="32">
        <f>H551+H554+H557</f>
        <v>21621</v>
      </c>
      <c r="I550" s="32"/>
    </row>
    <row r="551" spans="1:9" ht="14.25">
      <c r="A551" s="25" t="s">
        <v>382</v>
      </c>
      <c r="B551" s="30" t="s">
        <v>180</v>
      </c>
      <c r="C551" s="30" t="s">
        <v>103</v>
      </c>
      <c r="D551" s="30" t="s">
        <v>169</v>
      </c>
      <c r="E551" s="30" t="s">
        <v>140</v>
      </c>
      <c r="F551" s="30"/>
      <c r="G551" s="34" t="s">
        <v>227</v>
      </c>
      <c r="H551" s="32">
        <f>H552+H553</f>
        <v>20451</v>
      </c>
      <c r="I551" s="32"/>
    </row>
    <row r="552" spans="1:9" ht="14.25">
      <c r="A552" s="41" t="s">
        <v>254</v>
      </c>
      <c r="B552" s="30" t="s">
        <v>180</v>
      </c>
      <c r="C552" s="30" t="s">
        <v>103</v>
      </c>
      <c r="D552" s="30" t="s">
        <v>169</v>
      </c>
      <c r="E552" s="30" t="s">
        <v>140</v>
      </c>
      <c r="F552" s="30"/>
      <c r="G552" s="34" t="s">
        <v>253</v>
      </c>
      <c r="H552" s="32">
        <v>20351</v>
      </c>
      <c r="I552" s="41"/>
    </row>
    <row r="553" spans="1:9" ht="14.25">
      <c r="A553" s="41" t="s">
        <v>256</v>
      </c>
      <c r="B553" s="30" t="s">
        <v>180</v>
      </c>
      <c r="C553" s="30" t="s">
        <v>103</v>
      </c>
      <c r="D553" s="30" t="s">
        <v>169</v>
      </c>
      <c r="E553" s="30" t="s">
        <v>140</v>
      </c>
      <c r="F553" s="30"/>
      <c r="G553" s="34" t="s">
        <v>255</v>
      </c>
      <c r="H553" s="32">
        <v>100</v>
      </c>
      <c r="I553" s="41"/>
    </row>
    <row r="554" spans="1:9" ht="14.25">
      <c r="A554" s="41" t="s">
        <v>415</v>
      </c>
      <c r="B554" s="30" t="s">
        <v>180</v>
      </c>
      <c r="C554" s="30" t="s">
        <v>103</v>
      </c>
      <c r="D554" s="30" t="s">
        <v>169</v>
      </c>
      <c r="E554" s="30" t="s">
        <v>140</v>
      </c>
      <c r="F554" s="30"/>
      <c r="G554" s="34" t="s">
        <v>356</v>
      </c>
      <c r="H554" s="32">
        <f>H555+H556</f>
        <v>1120</v>
      </c>
      <c r="I554" s="41"/>
    </row>
    <row r="555" spans="1:9" ht="28.5">
      <c r="A555" s="25" t="s">
        <v>277</v>
      </c>
      <c r="B555" s="30" t="s">
        <v>180</v>
      </c>
      <c r="C555" s="30" t="s">
        <v>103</v>
      </c>
      <c r="D555" s="30" t="s">
        <v>169</v>
      </c>
      <c r="E555" s="30" t="s">
        <v>140</v>
      </c>
      <c r="F555" s="30"/>
      <c r="G555" s="34" t="s">
        <v>276</v>
      </c>
      <c r="H555" s="32">
        <v>250</v>
      </c>
      <c r="I555" s="41"/>
    </row>
    <row r="556" spans="1:9" ht="21.75" customHeight="1">
      <c r="A556" s="25" t="s">
        <v>270</v>
      </c>
      <c r="B556" s="30" t="s">
        <v>180</v>
      </c>
      <c r="C556" s="30" t="s">
        <v>103</v>
      </c>
      <c r="D556" s="30" t="s">
        <v>169</v>
      </c>
      <c r="E556" s="30" t="s">
        <v>140</v>
      </c>
      <c r="F556" s="30"/>
      <c r="G556" s="34" t="s">
        <v>260</v>
      </c>
      <c r="H556" s="32">
        <v>870</v>
      </c>
      <c r="I556" s="41"/>
    </row>
    <row r="557" spans="1:9" ht="14.25">
      <c r="A557" s="25" t="s">
        <v>200</v>
      </c>
      <c r="B557" s="30" t="s">
        <v>180</v>
      </c>
      <c r="C557" s="30" t="s">
        <v>103</v>
      </c>
      <c r="D557" s="30" t="s">
        <v>169</v>
      </c>
      <c r="E557" s="30" t="s">
        <v>140</v>
      </c>
      <c r="F557" s="30"/>
      <c r="G557" s="34" t="s">
        <v>257</v>
      </c>
      <c r="H557" s="32">
        <v>50</v>
      </c>
      <c r="I557" s="41"/>
    </row>
    <row r="558" spans="1:9" ht="28.5">
      <c r="A558" s="25" t="s">
        <v>115</v>
      </c>
      <c r="B558" s="30" t="s">
        <v>180</v>
      </c>
      <c r="C558" s="30" t="s">
        <v>103</v>
      </c>
      <c r="D558" s="30" t="s">
        <v>169</v>
      </c>
      <c r="E558" s="30" t="s">
        <v>81</v>
      </c>
      <c r="F558" s="30"/>
      <c r="G558" s="34"/>
      <c r="H558" s="32">
        <f>H559</f>
        <v>2329.199999999997</v>
      </c>
      <c r="I558" s="32"/>
    </row>
    <row r="559" spans="1:9" ht="14.25">
      <c r="A559" s="41" t="s">
        <v>46</v>
      </c>
      <c r="B559" s="30" t="s">
        <v>180</v>
      </c>
      <c r="C559" s="30" t="s">
        <v>103</v>
      </c>
      <c r="D559" s="30" t="s">
        <v>169</v>
      </c>
      <c r="E559" s="30" t="s">
        <v>114</v>
      </c>
      <c r="F559" s="30"/>
      <c r="G559" s="34"/>
      <c r="H559" s="32">
        <f>H560</f>
        <v>2329.199999999997</v>
      </c>
      <c r="I559" s="32"/>
    </row>
    <row r="560" spans="1:9" ht="21.75" customHeight="1">
      <c r="A560" s="25" t="s">
        <v>270</v>
      </c>
      <c r="B560" s="30" t="s">
        <v>180</v>
      </c>
      <c r="C560" s="30" t="s">
        <v>103</v>
      </c>
      <c r="D560" s="30" t="s">
        <v>169</v>
      </c>
      <c r="E560" s="30" t="s">
        <v>114</v>
      </c>
      <c r="F560" s="30" t="s">
        <v>34</v>
      </c>
      <c r="G560" s="34" t="s">
        <v>260</v>
      </c>
      <c r="H560" s="32">
        <f>300+2000+10000-300+329.2+25000-10000-25000</f>
        <v>2329.199999999997</v>
      </c>
      <c r="I560" s="41"/>
    </row>
    <row r="561" spans="1:9" ht="14.25">
      <c r="A561" s="41" t="s">
        <v>77</v>
      </c>
      <c r="B561" s="30" t="s">
        <v>180</v>
      </c>
      <c r="C561" s="30" t="s">
        <v>103</v>
      </c>
      <c r="D561" s="30" t="s">
        <v>169</v>
      </c>
      <c r="E561" s="30" t="s">
        <v>78</v>
      </c>
      <c r="F561" s="30"/>
      <c r="G561" s="34"/>
      <c r="H561" s="32">
        <f>H562</f>
        <v>5556.4</v>
      </c>
      <c r="I561" s="41"/>
    </row>
    <row r="562" spans="1:9" ht="42.75">
      <c r="A562" s="25" t="s">
        <v>189</v>
      </c>
      <c r="B562" s="30" t="s">
        <v>180</v>
      </c>
      <c r="C562" s="30" t="s">
        <v>103</v>
      </c>
      <c r="D562" s="30" t="s">
        <v>169</v>
      </c>
      <c r="E562" s="30" t="s">
        <v>122</v>
      </c>
      <c r="F562" s="30"/>
      <c r="G562" s="34"/>
      <c r="H562" s="32">
        <f>H563+H564</f>
        <v>5556.4</v>
      </c>
      <c r="I562" s="41"/>
    </row>
    <row r="563" spans="1:9" ht="14.25">
      <c r="A563" s="41" t="s">
        <v>256</v>
      </c>
      <c r="B563" s="30" t="s">
        <v>180</v>
      </c>
      <c r="C563" s="30" t="s">
        <v>103</v>
      </c>
      <c r="D563" s="30" t="s">
        <v>169</v>
      </c>
      <c r="E563" s="30" t="s">
        <v>122</v>
      </c>
      <c r="F563" s="30"/>
      <c r="G563" s="34" t="s">
        <v>255</v>
      </c>
      <c r="H563" s="32">
        <v>4236.4</v>
      </c>
      <c r="I563" s="41"/>
    </row>
    <row r="564" spans="1:9" ht="24" customHeight="1">
      <c r="A564" s="25" t="s">
        <v>270</v>
      </c>
      <c r="B564" s="30" t="s">
        <v>180</v>
      </c>
      <c r="C564" s="30" t="s">
        <v>103</v>
      </c>
      <c r="D564" s="30" t="s">
        <v>169</v>
      </c>
      <c r="E564" s="30" t="s">
        <v>122</v>
      </c>
      <c r="F564" s="30"/>
      <c r="G564" s="34" t="s">
        <v>260</v>
      </c>
      <c r="H564" s="32">
        <v>1320</v>
      </c>
      <c r="I564" s="41"/>
    </row>
    <row r="565" spans="1:9" ht="15">
      <c r="A565" s="42" t="s">
        <v>39</v>
      </c>
      <c r="B565" s="29" t="s">
        <v>180</v>
      </c>
      <c r="C565" s="29" t="s">
        <v>105</v>
      </c>
      <c r="D565" s="29"/>
      <c r="E565" s="29"/>
      <c r="F565" s="29"/>
      <c r="G565" s="31"/>
      <c r="H565" s="32">
        <f>H566</f>
        <v>600</v>
      </c>
      <c r="I565" s="42"/>
    </row>
    <row r="566" spans="1:9" ht="15">
      <c r="A566" s="42" t="s">
        <v>40</v>
      </c>
      <c r="B566" s="29" t="s">
        <v>180</v>
      </c>
      <c r="C566" s="29" t="s">
        <v>105</v>
      </c>
      <c r="D566" s="29" t="s">
        <v>106</v>
      </c>
      <c r="E566" s="29"/>
      <c r="F566" s="29"/>
      <c r="G566" s="34"/>
      <c r="H566" s="32">
        <f>H567</f>
        <v>600</v>
      </c>
      <c r="I566" s="42"/>
    </row>
    <row r="567" spans="1:9" ht="31.5" customHeight="1">
      <c r="A567" s="25" t="s">
        <v>67</v>
      </c>
      <c r="B567" s="30" t="s">
        <v>180</v>
      </c>
      <c r="C567" s="30" t="s">
        <v>105</v>
      </c>
      <c r="D567" s="30" t="s">
        <v>106</v>
      </c>
      <c r="E567" s="30" t="s">
        <v>45</v>
      </c>
      <c r="F567" s="30"/>
      <c r="G567" s="34"/>
      <c r="H567" s="32">
        <f>H568</f>
        <v>600</v>
      </c>
      <c r="I567" s="41"/>
    </row>
    <row r="568" spans="1:9" ht="14.25">
      <c r="A568" s="25" t="s">
        <v>157</v>
      </c>
      <c r="B568" s="30" t="s">
        <v>180</v>
      </c>
      <c r="C568" s="30" t="s">
        <v>105</v>
      </c>
      <c r="D568" s="30" t="s">
        <v>106</v>
      </c>
      <c r="E568" s="30" t="s">
        <v>158</v>
      </c>
      <c r="F568" s="30"/>
      <c r="G568" s="34"/>
      <c r="H568" s="32">
        <f>H569</f>
        <v>600</v>
      </c>
      <c r="I568" s="41"/>
    </row>
    <row r="569" spans="1:9" ht="21" customHeight="1">
      <c r="A569" s="25" t="s">
        <v>270</v>
      </c>
      <c r="B569" s="30" t="s">
        <v>180</v>
      </c>
      <c r="C569" s="30" t="s">
        <v>105</v>
      </c>
      <c r="D569" s="30" t="s">
        <v>106</v>
      </c>
      <c r="E569" s="30" t="s">
        <v>158</v>
      </c>
      <c r="F569" s="30"/>
      <c r="G569" s="34" t="s">
        <v>260</v>
      </c>
      <c r="H569" s="32">
        <f>300+300</f>
        <v>600</v>
      </c>
      <c r="I569" s="41"/>
    </row>
    <row r="570" spans="1:9" ht="15">
      <c r="A570" s="42" t="s">
        <v>14</v>
      </c>
      <c r="B570" s="29" t="s">
        <v>180</v>
      </c>
      <c r="C570" s="29" t="s">
        <v>113</v>
      </c>
      <c r="D570" s="29"/>
      <c r="E570" s="29"/>
      <c r="F570" s="30"/>
      <c r="G570" s="34"/>
      <c r="H570" s="32">
        <f>H571</f>
        <v>567</v>
      </c>
      <c r="I570" s="41"/>
    </row>
    <row r="571" spans="1:9" ht="15">
      <c r="A571" s="42" t="s">
        <v>42</v>
      </c>
      <c r="B571" s="29" t="s">
        <v>180</v>
      </c>
      <c r="C571" s="29" t="s">
        <v>113</v>
      </c>
      <c r="D571" s="29" t="s">
        <v>103</v>
      </c>
      <c r="E571" s="29"/>
      <c r="F571" s="30"/>
      <c r="G571" s="34"/>
      <c r="H571" s="32">
        <f>H572</f>
        <v>567</v>
      </c>
      <c r="I571" s="41"/>
    </row>
    <row r="572" spans="1:9" ht="14.25">
      <c r="A572" s="41" t="s">
        <v>223</v>
      </c>
      <c r="B572" s="30" t="s">
        <v>180</v>
      </c>
      <c r="C572" s="30" t="s">
        <v>113</v>
      </c>
      <c r="D572" s="30" t="s">
        <v>103</v>
      </c>
      <c r="E572" s="30" t="s">
        <v>222</v>
      </c>
      <c r="F572" s="30" t="s">
        <v>34</v>
      </c>
      <c r="G572" s="34"/>
      <c r="H572" s="32">
        <f>H573</f>
        <v>567</v>
      </c>
      <c r="I572" s="41"/>
    </row>
    <row r="573" spans="1:9" ht="14.25">
      <c r="A573" s="41" t="s">
        <v>224</v>
      </c>
      <c r="B573" s="30" t="s">
        <v>180</v>
      </c>
      <c r="C573" s="30" t="s">
        <v>113</v>
      </c>
      <c r="D573" s="30" t="s">
        <v>103</v>
      </c>
      <c r="E573" s="30" t="s">
        <v>225</v>
      </c>
      <c r="F573" s="30" t="s">
        <v>34</v>
      </c>
      <c r="G573" s="34"/>
      <c r="H573" s="32">
        <f>H574</f>
        <v>567</v>
      </c>
      <c r="I573" s="41"/>
    </row>
    <row r="574" spans="1:9" ht="18.75" customHeight="1">
      <c r="A574" s="25" t="s">
        <v>270</v>
      </c>
      <c r="B574" s="30" t="s">
        <v>180</v>
      </c>
      <c r="C574" s="30" t="s">
        <v>113</v>
      </c>
      <c r="D574" s="30" t="s">
        <v>103</v>
      </c>
      <c r="E574" s="30" t="s">
        <v>225</v>
      </c>
      <c r="F574" s="30" t="s">
        <v>139</v>
      </c>
      <c r="G574" s="34" t="s">
        <v>260</v>
      </c>
      <c r="H574" s="32">
        <f>500+67</f>
        <v>567</v>
      </c>
      <c r="I574" s="41"/>
    </row>
    <row r="575" spans="1:9" ht="18.75" customHeight="1">
      <c r="A575" s="42" t="s">
        <v>192</v>
      </c>
      <c r="B575" s="30" t="s">
        <v>180</v>
      </c>
      <c r="C575" s="30" t="s">
        <v>112</v>
      </c>
      <c r="D575" s="30"/>
      <c r="E575" s="30"/>
      <c r="F575" s="30"/>
      <c r="G575" s="34"/>
      <c r="H575" s="32">
        <f>H576</f>
        <v>35000</v>
      </c>
      <c r="I575" s="41"/>
    </row>
    <row r="576" spans="1:9" ht="18.75" customHeight="1">
      <c r="A576" s="42" t="s">
        <v>22</v>
      </c>
      <c r="B576" s="30" t="s">
        <v>180</v>
      </c>
      <c r="C576" s="30" t="s">
        <v>112</v>
      </c>
      <c r="D576" s="30" t="s">
        <v>103</v>
      </c>
      <c r="E576" s="30"/>
      <c r="F576" s="30"/>
      <c r="G576" s="34"/>
      <c r="H576" s="32">
        <f>H577+H581</f>
        <v>35000</v>
      </c>
      <c r="I576" s="41"/>
    </row>
    <row r="577" spans="1:9" ht="34.5" customHeight="1">
      <c r="A577" s="25" t="s">
        <v>72</v>
      </c>
      <c r="B577" s="30" t="s">
        <v>180</v>
      </c>
      <c r="C577" s="30" t="s">
        <v>112</v>
      </c>
      <c r="D577" s="30" t="s">
        <v>103</v>
      </c>
      <c r="E577" s="30" t="s">
        <v>23</v>
      </c>
      <c r="F577" s="30"/>
      <c r="G577" s="34"/>
      <c r="H577" s="32">
        <f>H578</f>
        <v>25000</v>
      </c>
      <c r="I577" s="41"/>
    </row>
    <row r="578" spans="1:9" ht="25.5" customHeight="1">
      <c r="A578" s="25" t="s">
        <v>117</v>
      </c>
      <c r="B578" s="30" t="s">
        <v>180</v>
      </c>
      <c r="C578" s="30" t="s">
        <v>112</v>
      </c>
      <c r="D578" s="30" t="s">
        <v>103</v>
      </c>
      <c r="E578" s="30" t="s">
        <v>503</v>
      </c>
      <c r="F578" s="30"/>
      <c r="G578" s="34" t="s">
        <v>246</v>
      </c>
      <c r="H578" s="32">
        <f>H579</f>
        <v>25000</v>
      </c>
      <c r="I578" s="41"/>
    </row>
    <row r="579" spans="1:9" ht="33" customHeight="1">
      <c r="A579" s="25" t="s">
        <v>498</v>
      </c>
      <c r="B579" s="30" t="s">
        <v>180</v>
      </c>
      <c r="C579" s="30" t="s">
        <v>112</v>
      </c>
      <c r="D579" s="30" t="s">
        <v>103</v>
      </c>
      <c r="E579" s="30" t="s">
        <v>503</v>
      </c>
      <c r="F579" s="30"/>
      <c r="G579" s="34" t="s">
        <v>497</v>
      </c>
      <c r="H579" s="32">
        <f>H580</f>
        <v>25000</v>
      </c>
      <c r="I579" s="41"/>
    </row>
    <row r="580" spans="1:9" ht="60.75" customHeight="1">
      <c r="A580" s="82" t="s">
        <v>508</v>
      </c>
      <c r="B580" s="30" t="s">
        <v>180</v>
      </c>
      <c r="C580" s="30" t="s">
        <v>112</v>
      </c>
      <c r="D580" s="30" t="s">
        <v>103</v>
      </c>
      <c r="E580" s="30" t="s">
        <v>503</v>
      </c>
      <c r="F580" s="30"/>
      <c r="G580" s="34" t="s">
        <v>504</v>
      </c>
      <c r="H580" s="32">
        <v>25000</v>
      </c>
      <c r="I580" s="41"/>
    </row>
    <row r="581" spans="1:9" ht="18" customHeight="1">
      <c r="A581" s="42" t="s">
        <v>9</v>
      </c>
      <c r="B581" s="30" t="s">
        <v>180</v>
      </c>
      <c r="C581" s="30" t="s">
        <v>112</v>
      </c>
      <c r="D581" s="30" t="s">
        <v>103</v>
      </c>
      <c r="E581" s="30" t="s">
        <v>24</v>
      </c>
      <c r="F581" s="30"/>
      <c r="G581" s="34"/>
      <c r="H581" s="32">
        <f>H582</f>
        <v>10000</v>
      </c>
      <c r="I581" s="41"/>
    </row>
    <row r="582" spans="1:9" ht="23.25" customHeight="1">
      <c r="A582" s="25" t="s">
        <v>117</v>
      </c>
      <c r="B582" s="30" t="s">
        <v>180</v>
      </c>
      <c r="C582" s="30" t="s">
        <v>112</v>
      </c>
      <c r="D582" s="30" t="s">
        <v>103</v>
      </c>
      <c r="E582" s="30" t="s">
        <v>506</v>
      </c>
      <c r="F582" s="30"/>
      <c r="G582" s="34" t="s">
        <v>246</v>
      </c>
      <c r="H582" s="32">
        <f>H583</f>
        <v>10000</v>
      </c>
      <c r="I582" s="41"/>
    </row>
    <row r="583" spans="1:9" ht="35.25" customHeight="1">
      <c r="A583" s="25" t="s">
        <v>498</v>
      </c>
      <c r="B583" s="30" t="s">
        <v>180</v>
      </c>
      <c r="C583" s="30" t="s">
        <v>112</v>
      </c>
      <c r="D583" s="30" t="s">
        <v>103</v>
      </c>
      <c r="E583" s="30" t="s">
        <v>506</v>
      </c>
      <c r="F583" s="30"/>
      <c r="G583" s="34" t="s">
        <v>497</v>
      </c>
      <c r="H583" s="32">
        <f>H584</f>
        <v>10000</v>
      </c>
      <c r="I583" s="41"/>
    </row>
    <row r="584" spans="1:9" ht="60.75" customHeight="1">
      <c r="A584" s="82" t="s">
        <v>507</v>
      </c>
      <c r="B584" s="30" t="s">
        <v>180</v>
      </c>
      <c r="C584" s="30" t="s">
        <v>112</v>
      </c>
      <c r="D584" s="30" t="s">
        <v>103</v>
      </c>
      <c r="E584" s="30" t="s">
        <v>506</v>
      </c>
      <c r="F584" s="30"/>
      <c r="G584" s="34" t="s">
        <v>504</v>
      </c>
      <c r="H584" s="32">
        <v>10000</v>
      </c>
      <c r="I584" s="41"/>
    </row>
    <row r="585" spans="1:9" ht="20.25" customHeight="1">
      <c r="A585" s="42" t="s">
        <v>3</v>
      </c>
      <c r="B585" s="29" t="s">
        <v>180</v>
      </c>
      <c r="C585" s="29" t="s">
        <v>110</v>
      </c>
      <c r="D585" s="29"/>
      <c r="E585" s="30"/>
      <c r="F585" s="30"/>
      <c r="G585" s="34"/>
      <c r="H585" s="32">
        <f>H586+H605</f>
        <v>32546.3</v>
      </c>
      <c r="I585" s="32">
        <f>I586+I605</f>
        <v>5358.6</v>
      </c>
    </row>
    <row r="586" spans="1:9" ht="20.25" customHeight="1">
      <c r="A586" s="41" t="s">
        <v>60</v>
      </c>
      <c r="B586" s="29" t="s">
        <v>180</v>
      </c>
      <c r="C586" s="29" t="s">
        <v>110</v>
      </c>
      <c r="D586" s="29" t="s">
        <v>108</v>
      </c>
      <c r="E586" s="30"/>
      <c r="F586" s="30"/>
      <c r="G586" s="34"/>
      <c r="H586" s="32">
        <f>H587+H598+H602+H592</f>
        <v>26470.1</v>
      </c>
      <c r="I586" s="32">
        <f>I587+I598+I602+I592</f>
        <v>1758.6</v>
      </c>
    </row>
    <row r="587" spans="1:9" ht="20.25" customHeight="1">
      <c r="A587" s="41" t="s">
        <v>405</v>
      </c>
      <c r="B587" s="30" t="s">
        <v>180</v>
      </c>
      <c r="C587" s="30" t="s">
        <v>110</v>
      </c>
      <c r="D587" s="30" t="s">
        <v>108</v>
      </c>
      <c r="E587" s="30" t="s">
        <v>409</v>
      </c>
      <c r="F587" s="30"/>
      <c r="G587" s="34"/>
      <c r="H587" s="32">
        <f>H588</f>
        <v>17193.3</v>
      </c>
      <c r="I587" s="41"/>
    </row>
    <row r="588" spans="1:9" ht="20.25" customHeight="1">
      <c r="A588" s="25" t="s">
        <v>406</v>
      </c>
      <c r="B588" s="30" t="s">
        <v>180</v>
      </c>
      <c r="C588" s="30" t="s">
        <v>110</v>
      </c>
      <c r="D588" s="30" t="s">
        <v>108</v>
      </c>
      <c r="E588" s="30" t="s">
        <v>410</v>
      </c>
      <c r="F588" s="30"/>
      <c r="G588" s="34"/>
      <c r="H588" s="32">
        <f>H590+H589</f>
        <v>17193.3</v>
      </c>
      <c r="I588" s="41"/>
    </row>
    <row r="589" spans="1:9" ht="31.5" customHeight="1">
      <c r="A589" s="25" t="s">
        <v>464</v>
      </c>
      <c r="B589" s="30" t="s">
        <v>180</v>
      </c>
      <c r="C589" s="30" t="s">
        <v>110</v>
      </c>
      <c r="D589" s="30" t="s">
        <v>108</v>
      </c>
      <c r="E589" s="30" t="s">
        <v>463</v>
      </c>
      <c r="F589" s="30"/>
      <c r="G589" s="34"/>
      <c r="H589" s="32">
        <v>15903</v>
      </c>
      <c r="I589" s="41"/>
    </row>
    <row r="590" spans="1:9" ht="20.25" customHeight="1">
      <c r="A590" s="41" t="s">
        <v>407</v>
      </c>
      <c r="B590" s="30" t="s">
        <v>180</v>
      </c>
      <c r="C590" s="30" t="s">
        <v>110</v>
      </c>
      <c r="D590" s="30" t="s">
        <v>108</v>
      </c>
      <c r="E590" s="30" t="s">
        <v>411</v>
      </c>
      <c r="F590" s="30"/>
      <c r="G590" s="34"/>
      <c r="H590" s="32">
        <f>H591</f>
        <v>1290.3</v>
      </c>
      <c r="I590" s="41"/>
    </row>
    <row r="591" spans="1:9" ht="30" customHeight="1">
      <c r="A591" s="25" t="s">
        <v>248</v>
      </c>
      <c r="B591" s="30" t="s">
        <v>180</v>
      </c>
      <c r="C591" s="30" t="s">
        <v>110</v>
      </c>
      <c r="D591" s="30" t="s">
        <v>108</v>
      </c>
      <c r="E591" s="30" t="s">
        <v>411</v>
      </c>
      <c r="F591" s="30"/>
      <c r="G591" s="34" t="s">
        <v>247</v>
      </c>
      <c r="H591" s="32">
        <v>1290.3</v>
      </c>
      <c r="I591" s="41"/>
    </row>
    <row r="592" spans="1:9" ht="16.5" customHeight="1">
      <c r="A592" s="25" t="s">
        <v>133</v>
      </c>
      <c r="B592" s="30" t="s">
        <v>180</v>
      </c>
      <c r="C592" s="30" t="s">
        <v>110</v>
      </c>
      <c r="D592" s="30" t="s">
        <v>108</v>
      </c>
      <c r="E592" s="30" t="s">
        <v>55</v>
      </c>
      <c r="F592" s="30"/>
      <c r="G592" s="34"/>
      <c r="H592" s="32">
        <f>H593</f>
        <v>3432.6</v>
      </c>
      <c r="I592" s="96">
        <f>I593</f>
        <v>1758.6</v>
      </c>
    </row>
    <row r="593" spans="1:9" ht="115.5" customHeight="1">
      <c r="A593" s="97" t="s">
        <v>470</v>
      </c>
      <c r="B593" s="30" t="s">
        <v>180</v>
      </c>
      <c r="C593" s="30" t="s">
        <v>110</v>
      </c>
      <c r="D593" s="30" t="s">
        <v>108</v>
      </c>
      <c r="E593" s="30" t="s">
        <v>467</v>
      </c>
      <c r="F593" s="30"/>
      <c r="G593" s="34"/>
      <c r="H593" s="32">
        <f>H594+H596</f>
        <v>3432.6</v>
      </c>
      <c r="I593" s="96">
        <f>I595+I596</f>
        <v>1758.6</v>
      </c>
    </row>
    <row r="594" spans="1:9" ht="81.75" customHeight="1">
      <c r="A594" s="97" t="s">
        <v>469</v>
      </c>
      <c r="B594" s="30" t="s">
        <v>180</v>
      </c>
      <c r="C594" s="30" t="s">
        <v>110</v>
      </c>
      <c r="D594" s="30" t="s">
        <v>108</v>
      </c>
      <c r="E594" s="30" t="s">
        <v>468</v>
      </c>
      <c r="F594" s="30"/>
      <c r="G594" s="34"/>
      <c r="H594" s="32">
        <f>H595</f>
        <v>1674</v>
      </c>
      <c r="I594" s="96">
        <f>I595</f>
        <v>0</v>
      </c>
    </row>
    <row r="595" spans="1:9" ht="19.5" customHeight="1">
      <c r="A595" s="25" t="s">
        <v>117</v>
      </c>
      <c r="B595" s="30" t="s">
        <v>180</v>
      </c>
      <c r="C595" s="30" t="s">
        <v>110</v>
      </c>
      <c r="D595" s="30" t="s">
        <v>108</v>
      </c>
      <c r="E595" s="30" t="s">
        <v>468</v>
      </c>
      <c r="F595" s="30"/>
      <c r="G595" s="34" t="s">
        <v>246</v>
      </c>
      <c r="H595" s="32">
        <f>1674</f>
        <v>1674</v>
      </c>
      <c r="I595" s="96">
        <v>0</v>
      </c>
    </row>
    <row r="596" spans="1:9" ht="63.75" customHeight="1">
      <c r="A596" s="25" t="s">
        <v>509</v>
      </c>
      <c r="B596" s="30" t="s">
        <v>180</v>
      </c>
      <c r="C596" s="30" t="s">
        <v>110</v>
      </c>
      <c r="D596" s="30" t="s">
        <v>108</v>
      </c>
      <c r="E596" s="30" t="s">
        <v>510</v>
      </c>
      <c r="F596" s="30"/>
      <c r="G596" s="34"/>
      <c r="H596" s="32">
        <f>H597</f>
        <v>1758.6</v>
      </c>
      <c r="I596" s="96">
        <f>I597</f>
        <v>1758.6</v>
      </c>
    </row>
    <row r="597" spans="1:9" ht="19.5" customHeight="1">
      <c r="A597" s="25" t="s">
        <v>117</v>
      </c>
      <c r="B597" s="30" t="s">
        <v>180</v>
      </c>
      <c r="C597" s="30" t="s">
        <v>110</v>
      </c>
      <c r="D597" s="30" t="s">
        <v>108</v>
      </c>
      <c r="E597" s="30" t="s">
        <v>510</v>
      </c>
      <c r="F597" s="30"/>
      <c r="G597" s="34" t="s">
        <v>246</v>
      </c>
      <c r="H597" s="32">
        <v>1758.6</v>
      </c>
      <c r="I597" s="96">
        <v>1758.6</v>
      </c>
    </row>
    <row r="598" spans="1:9" ht="20.25" customHeight="1">
      <c r="A598" s="25" t="s">
        <v>360</v>
      </c>
      <c r="B598" s="30" t="s">
        <v>180</v>
      </c>
      <c r="C598" s="30" t="s">
        <v>110</v>
      </c>
      <c r="D598" s="30" t="s">
        <v>108</v>
      </c>
      <c r="E598" s="30" t="s">
        <v>358</v>
      </c>
      <c r="F598" s="30"/>
      <c r="G598" s="34"/>
      <c r="H598" s="32">
        <f>H599</f>
        <v>1996</v>
      </c>
      <c r="I598" s="41"/>
    </row>
    <row r="599" spans="1:9" ht="35.25" customHeight="1">
      <c r="A599" s="25" t="s">
        <v>388</v>
      </c>
      <c r="B599" s="30" t="s">
        <v>180</v>
      </c>
      <c r="C599" s="30" t="s">
        <v>110</v>
      </c>
      <c r="D599" s="30" t="s">
        <v>108</v>
      </c>
      <c r="E599" s="30" t="s">
        <v>367</v>
      </c>
      <c r="F599" s="30"/>
      <c r="G599" s="34"/>
      <c r="H599" s="32">
        <f>H600</f>
        <v>1996</v>
      </c>
      <c r="I599" s="41"/>
    </row>
    <row r="600" spans="1:9" ht="20.25" customHeight="1">
      <c r="A600" s="41" t="s">
        <v>412</v>
      </c>
      <c r="B600" s="30" t="s">
        <v>180</v>
      </c>
      <c r="C600" s="30" t="s">
        <v>110</v>
      </c>
      <c r="D600" s="30" t="s">
        <v>108</v>
      </c>
      <c r="E600" s="30" t="s">
        <v>413</v>
      </c>
      <c r="F600" s="30"/>
      <c r="G600" s="34"/>
      <c r="H600" s="32">
        <f>H601</f>
        <v>1996</v>
      </c>
      <c r="I600" s="41"/>
    </row>
    <row r="601" spans="1:9" ht="20.25" customHeight="1">
      <c r="A601" s="41" t="s">
        <v>408</v>
      </c>
      <c r="B601" s="30" t="s">
        <v>180</v>
      </c>
      <c r="C601" s="30" t="s">
        <v>110</v>
      </c>
      <c r="D601" s="30" t="s">
        <v>108</v>
      </c>
      <c r="E601" s="30" t="s">
        <v>413</v>
      </c>
      <c r="F601" s="30"/>
      <c r="G601" s="34" t="s">
        <v>247</v>
      </c>
      <c r="H601" s="32">
        <f>1996</f>
        <v>1996</v>
      </c>
      <c r="I601" s="41"/>
    </row>
    <row r="602" spans="1:9" ht="18.75" customHeight="1">
      <c r="A602" s="41" t="s">
        <v>77</v>
      </c>
      <c r="B602" s="30" t="s">
        <v>180</v>
      </c>
      <c r="C602" s="30" t="s">
        <v>110</v>
      </c>
      <c r="D602" s="30" t="s">
        <v>108</v>
      </c>
      <c r="E602" s="30" t="s">
        <v>78</v>
      </c>
      <c r="F602" s="30"/>
      <c r="G602" s="34"/>
      <c r="H602" s="32">
        <f>H603</f>
        <v>3848.2</v>
      </c>
      <c r="I602" s="41"/>
    </row>
    <row r="603" spans="1:9" ht="33.75" customHeight="1">
      <c r="A603" s="25" t="s">
        <v>403</v>
      </c>
      <c r="B603" s="30" t="s">
        <v>180</v>
      </c>
      <c r="C603" s="30" t="s">
        <v>110</v>
      </c>
      <c r="D603" s="30" t="s">
        <v>108</v>
      </c>
      <c r="E603" s="30" t="s">
        <v>331</v>
      </c>
      <c r="F603" s="30"/>
      <c r="G603" s="34"/>
      <c r="H603" s="32">
        <f>H604</f>
        <v>3848.2</v>
      </c>
      <c r="I603" s="41"/>
    </row>
    <row r="604" spans="1:9" ht="34.5" customHeight="1">
      <c r="A604" s="25" t="s">
        <v>297</v>
      </c>
      <c r="B604" s="30" t="s">
        <v>180</v>
      </c>
      <c r="C604" s="30" t="s">
        <v>404</v>
      </c>
      <c r="D604" s="30" t="s">
        <v>108</v>
      </c>
      <c r="E604" s="30" t="s">
        <v>331</v>
      </c>
      <c r="F604" s="30"/>
      <c r="G604" s="34" t="s">
        <v>296</v>
      </c>
      <c r="H604" s="32">
        <v>3848.2</v>
      </c>
      <c r="I604" s="41"/>
    </row>
    <row r="605" spans="1:9" ht="15" customHeight="1">
      <c r="A605" s="41" t="s">
        <v>147</v>
      </c>
      <c r="B605" s="30" t="s">
        <v>180</v>
      </c>
      <c r="C605" s="30" t="s">
        <v>110</v>
      </c>
      <c r="D605" s="30" t="s">
        <v>105</v>
      </c>
      <c r="E605" s="30"/>
      <c r="F605" s="30"/>
      <c r="G605" s="34"/>
      <c r="H605" s="32">
        <f aca="true" t="shared" si="6" ref="H605:I608">H606</f>
        <v>6076.2</v>
      </c>
      <c r="I605" s="32">
        <f t="shared" si="6"/>
        <v>3600</v>
      </c>
    </row>
    <row r="606" spans="1:9" ht="21.75" customHeight="1">
      <c r="A606" s="25" t="s">
        <v>133</v>
      </c>
      <c r="B606" s="30" t="s">
        <v>180</v>
      </c>
      <c r="C606" s="30" t="s">
        <v>110</v>
      </c>
      <c r="D606" s="30" t="s">
        <v>105</v>
      </c>
      <c r="E606" s="30" t="s">
        <v>55</v>
      </c>
      <c r="F606" s="30"/>
      <c r="G606" s="34"/>
      <c r="H606" s="32">
        <f t="shared" si="6"/>
        <v>6076.2</v>
      </c>
      <c r="I606" s="32">
        <f t="shared" si="6"/>
        <v>3600</v>
      </c>
    </row>
    <row r="607" spans="1:9" ht="52.5" customHeight="1">
      <c r="A607" s="25" t="s">
        <v>471</v>
      </c>
      <c r="B607" s="30" t="s">
        <v>180</v>
      </c>
      <c r="C607" s="30" t="s">
        <v>110</v>
      </c>
      <c r="D607" s="30" t="s">
        <v>105</v>
      </c>
      <c r="E607" s="30" t="s">
        <v>465</v>
      </c>
      <c r="F607" s="30"/>
      <c r="G607" s="34"/>
      <c r="H607" s="32">
        <f t="shared" si="6"/>
        <v>6076.2</v>
      </c>
      <c r="I607" s="32">
        <f t="shared" si="6"/>
        <v>3600</v>
      </c>
    </row>
    <row r="608" spans="1:9" ht="65.25" customHeight="1">
      <c r="A608" s="25" t="s">
        <v>472</v>
      </c>
      <c r="B608" s="30" t="s">
        <v>180</v>
      </c>
      <c r="C608" s="30" t="s">
        <v>110</v>
      </c>
      <c r="D608" s="30" t="s">
        <v>105</v>
      </c>
      <c r="E608" s="30" t="s">
        <v>466</v>
      </c>
      <c r="F608" s="30"/>
      <c r="G608" s="34"/>
      <c r="H608" s="32">
        <f t="shared" si="6"/>
        <v>6076.2</v>
      </c>
      <c r="I608" s="32">
        <f t="shared" si="6"/>
        <v>3600</v>
      </c>
    </row>
    <row r="609" spans="1:9" ht="21" customHeight="1">
      <c r="A609" s="25" t="s">
        <v>117</v>
      </c>
      <c r="B609" s="30" t="s">
        <v>180</v>
      </c>
      <c r="C609" s="30" t="s">
        <v>110</v>
      </c>
      <c r="D609" s="30" t="s">
        <v>105</v>
      </c>
      <c r="E609" s="30" t="s">
        <v>466</v>
      </c>
      <c r="F609" s="30"/>
      <c r="G609" s="34" t="s">
        <v>246</v>
      </c>
      <c r="H609" s="32">
        <f>2476.2+3600</f>
        <v>6076.2</v>
      </c>
      <c r="I609" s="32">
        <v>3600</v>
      </c>
    </row>
    <row r="610" spans="1:9" ht="36" customHeight="1">
      <c r="A610" s="94" t="s">
        <v>306</v>
      </c>
      <c r="B610" s="29" t="s">
        <v>250</v>
      </c>
      <c r="C610" s="30"/>
      <c r="D610" s="30"/>
      <c r="E610" s="30"/>
      <c r="F610" s="30"/>
      <c r="G610" s="31"/>
      <c r="H610" s="33">
        <f>H611</f>
        <v>5187.2</v>
      </c>
      <c r="I610" s="33">
        <f>I611</f>
        <v>0</v>
      </c>
    </row>
    <row r="611" spans="1:9" ht="15">
      <c r="A611" s="42" t="s">
        <v>12</v>
      </c>
      <c r="B611" s="29" t="s">
        <v>250</v>
      </c>
      <c r="C611" s="29" t="s">
        <v>103</v>
      </c>
      <c r="D611" s="29"/>
      <c r="E611" s="29"/>
      <c r="F611" s="29"/>
      <c r="G611" s="31"/>
      <c r="H611" s="32">
        <f>H612</f>
        <v>5187.2</v>
      </c>
      <c r="I611" s="41"/>
    </row>
    <row r="612" spans="1:9" ht="45">
      <c r="A612" s="82" t="s">
        <v>159</v>
      </c>
      <c r="B612" s="29" t="s">
        <v>250</v>
      </c>
      <c r="C612" s="29" t="s">
        <v>103</v>
      </c>
      <c r="D612" s="29" t="s">
        <v>116</v>
      </c>
      <c r="E612" s="29"/>
      <c r="F612" s="29"/>
      <c r="G612" s="34"/>
      <c r="H612" s="32">
        <f>H613+H621</f>
        <v>5187.2</v>
      </c>
      <c r="I612" s="41"/>
    </row>
    <row r="613" spans="1:9" ht="42.75">
      <c r="A613" s="25" t="s">
        <v>141</v>
      </c>
      <c r="B613" s="30" t="s">
        <v>250</v>
      </c>
      <c r="C613" s="30" t="s">
        <v>103</v>
      </c>
      <c r="D613" s="30" t="s">
        <v>116</v>
      </c>
      <c r="E613" s="30" t="s">
        <v>138</v>
      </c>
      <c r="F613" s="30"/>
      <c r="G613" s="34"/>
      <c r="H613" s="32">
        <f>H614+H616</f>
        <v>3650</v>
      </c>
      <c r="I613" s="41"/>
    </row>
    <row r="614" spans="1:9" ht="32.25" customHeight="1">
      <c r="A614" s="25" t="s">
        <v>457</v>
      </c>
      <c r="B614" s="30" t="s">
        <v>250</v>
      </c>
      <c r="C614" s="30" t="s">
        <v>103</v>
      </c>
      <c r="D614" s="30" t="s">
        <v>116</v>
      </c>
      <c r="E614" s="30" t="s">
        <v>456</v>
      </c>
      <c r="F614" s="30"/>
      <c r="G614" s="34"/>
      <c r="H614" s="32">
        <f>H615</f>
        <v>1185</v>
      </c>
      <c r="I614" s="41"/>
    </row>
    <row r="615" spans="1:9" ht="14.25">
      <c r="A615" s="41" t="s">
        <v>254</v>
      </c>
      <c r="B615" s="30" t="s">
        <v>250</v>
      </c>
      <c r="C615" s="30" t="s">
        <v>103</v>
      </c>
      <c r="D615" s="30" t="s">
        <v>116</v>
      </c>
      <c r="E615" s="30" t="s">
        <v>456</v>
      </c>
      <c r="F615" s="30"/>
      <c r="G615" s="34" t="s">
        <v>253</v>
      </c>
      <c r="H615" s="32">
        <f>3035-1850</f>
        <v>1185</v>
      </c>
      <c r="I615" s="41"/>
    </row>
    <row r="616" spans="1:9" ht="14.25">
      <c r="A616" s="41" t="s">
        <v>459</v>
      </c>
      <c r="B616" s="30" t="s">
        <v>250</v>
      </c>
      <c r="C616" s="30" t="s">
        <v>103</v>
      </c>
      <c r="D616" s="30" t="s">
        <v>116</v>
      </c>
      <c r="E616" s="30" t="s">
        <v>458</v>
      </c>
      <c r="F616" s="30"/>
      <c r="G616" s="34"/>
      <c r="H616" s="32">
        <f>H617+H618</f>
        <v>2465</v>
      </c>
      <c r="I616" s="41"/>
    </row>
    <row r="617" spans="1:9" ht="14.25">
      <c r="A617" s="41" t="s">
        <v>254</v>
      </c>
      <c r="B617" s="30" t="s">
        <v>250</v>
      </c>
      <c r="C617" s="30" t="s">
        <v>103</v>
      </c>
      <c r="D617" s="30" t="s">
        <v>116</v>
      </c>
      <c r="E617" s="30" t="s">
        <v>458</v>
      </c>
      <c r="F617" s="30"/>
      <c r="G617" s="34" t="s">
        <v>253</v>
      </c>
      <c r="H617" s="32">
        <f>1850-200</f>
        <v>1650</v>
      </c>
      <c r="I617" s="41"/>
    </row>
    <row r="618" spans="1:9" ht="14.25">
      <c r="A618" s="41" t="s">
        <v>415</v>
      </c>
      <c r="B618" s="30" t="s">
        <v>250</v>
      </c>
      <c r="C618" s="30" t="s">
        <v>103</v>
      </c>
      <c r="D618" s="30" t="s">
        <v>116</v>
      </c>
      <c r="E618" s="30" t="s">
        <v>458</v>
      </c>
      <c r="F618" s="30"/>
      <c r="G618" s="34" t="s">
        <v>356</v>
      </c>
      <c r="H618" s="32">
        <f>H619+H620</f>
        <v>815</v>
      </c>
      <c r="I618" s="41"/>
    </row>
    <row r="619" spans="1:9" ht="28.5">
      <c r="A619" s="25" t="s">
        <v>277</v>
      </c>
      <c r="B619" s="30" t="s">
        <v>250</v>
      </c>
      <c r="C619" s="30" t="s">
        <v>103</v>
      </c>
      <c r="D619" s="30" t="s">
        <v>116</v>
      </c>
      <c r="E619" s="30" t="s">
        <v>458</v>
      </c>
      <c r="F619" s="30"/>
      <c r="G619" s="34" t="s">
        <v>276</v>
      </c>
      <c r="H619" s="32">
        <v>48</v>
      </c>
      <c r="I619" s="41"/>
    </row>
    <row r="620" spans="1:9" ht="21.75" customHeight="1">
      <c r="A620" s="25" t="s">
        <v>270</v>
      </c>
      <c r="B620" s="30" t="s">
        <v>250</v>
      </c>
      <c r="C620" s="30" t="s">
        <v>103</v>
      </c>
      <c r="D620" s="30" t="s">
        <v>116</v>
      </c>
      <c r="E620" s="30" t="s">
        <v>458</v>
      </c>
      <c r="F620" s="30"/>
      <c r="G620" s="34" t="s">
        <v>260</v>
      </c>
      <c r="H620" s="32">
        <f>567+200</f>
        <v>767</v>
      </c>
      <c r="I620" s="41"/>
    </row>
    <row r="621" spans="1:9" ht="15">
      <c r="A621" s="42" t="s">
        <v>49</v>
      </c>
      <c r="B621" s="29" t="s">
        <v>250</v>
      </c>
      <c r="C621" s="29" t="s">
        <v>103</v>
      </c>
      <c r="D621" s="29" t="s">
        <v>169</v>
      </c>
      <c r="E621" s="29"/>
      <c r="F621" s="29"/>
      <c r="G621" s="34"/>
      <c r="H621" s="32">
        <f>H622</f>
        <v>1537.1999999999998</v>
      </c>
      <c r="I621" s="41"/>
    </row>
    <row r="622" spans="1:9" ht="14.25">
      <c r="A622" s="41" t="s">
        <v>77</v>
      </c>
      <c r="B622" s="30" t="s">
        <v>250</v>
      </c>
      <c r="C622" s="30" t="s">
        <v>103</v>
      </c>
      <c r="D622" s="30" t="s">
        <v>169</v>
      </c>
      <c r="E622" s="30" t="s">
        <v>78</v>
      </c>
      <c r="F622" s="30"/>
      <c r="G622" s="34"/>
      <c r="H622" s="32">
        <f>H623</f>
        <v>1537.1999999999998</v>
      </c>
      <c r="I622" s="41"/>
    </row>
    <row r="623" spans="1:9" ht="42.75">
      <c r="A623" s="25" t="s">
        <v>189</v>
      </c>
      <c r="B623" s="30" t="s">
        <v>250</v>
      </c>
      <c r="C623" s="30" t="s">
        <v>103</v>
      </c>
      <c r="D623" s="30" t="s">
        <v>169</v>
      </c>
      <c r="E623" s="30" t="s">
        <v>122</v>
      </c>
      <c r="F623" s="30"/>
      <c r="G623" s="34"/>
      <c r="H623" s="32">
        <f>H624+H625</f>
        <v>1537.1999999999998</v>
      </c>
      <c r="I623" s="41"/>
    </row>
    <row r="624" spans="1:9" ht="16.5" customHeight="1">
      <c r="A624" s="41" t="s">
        <v>256</v>
      </c>
      <c r="B624" s="30" t="s">
        <v>250</v>
      </c>
      <c r="C624" s="30" t="s">
        <v>103</v>
      </c>
      <c r="D624" s="30" t="s">
        <v>169</v>
      </c>
      <c r="E624" s="30" t="s">
        <v>122</v>
      </c>
      <c r="F624" s="30"/>
      <c r="G624" s="34" t="s">
        <v>255</v>
      </c>
      <c r="H624" s="32">
        <v>809.4</v>
      </c>
      <c r="I624" s="41"/>
    </row>
    <row r="625" spans="1:9" ht="30" customHeight="1">
      <c r="A625" s="25" t="s">
        <v>270</v>
      </c>
      <c r="B625" s="30" t="s">
        <v>250</v>
      </c>
      <c r="C625" s="30" t="s">
        <v>103</v>
      </c>
      <c r="D625" s="30" t="s">
        <v>169</v>
      </c>
      <c r="E625" s="30" t="s">
        <v>122</v>
      </c>
      <c r="F625" s="30"/>
      <c r="G625" s="34" t="s">
        <v>260</v>
      </c>
      <c r="H625" s="32">
        <v>727.8</v>
      </c>
      <c r="I625" s="41"/>
    </row>
    <row r="626" spans="1:9" ht="41.25" customHeight="1">
      <c r="A626" s="85" t="s">
        <v>43</v>
      </c>
      <c r="B626" s="83" t="s">
        <v>34</v>
      </c>
      <c r="C626" s="83" t="s">
        <v>33</v>
      </c>
      <c r="D626" s="98" t="s">
        <v>75</v>
      </c>
      <c r="E626" s="83" t="s">
        <v>32</v>
      </c>
      <c r="F626" s="83"/>
      <c r="G626" s="87"/>
      <c r="H626" s="83">
        <f>H11+H279+H386+H463+H486+H517+H546+H610</f>
        <v>3076197.5000000005</v>
      </c>
      <c r="I626" s="83">
        <f>I11+I279+I386+I463+I486+I517+I546+I610</f>
        <v>1181751.4000000001</v>
      </c>
    </row>
  </sheetData>
  <sheetProtection/>
  <mergeCells count="9">
    <mergeCell ref="C9:C10"/>
    <mergeCell ref="D9:D10"/>
    <mergeCell ref="E9:E10"/>
    <mergeCell ref="A7:I7"/>
    <mergeCell ref="H9:H10"/>
    <mergeCell ref="I9:I10"/>
    <mergeCell ref="A9:A10"/>
    <mergeCell ref="G9:G10"/>
    <mergeCell ref="B9:B10"/>
  </mergeCells>
  <printOptions horizontalCentered="1"/>
  <pageMargins left="0.24" right="0.18" top="0.35433070866141736" bottom="0.2755905511811024" header="0.34" footer="0.27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1"/>
  <sheetViews>
    <sheetView tabSelected="1" zoomScalePageLayoutView="0" workbookViewId="0" topLeftCell="A1">
      <selection activeCell="C4" sqref="C4:G4"/>
    </sheetView>
  </sheetViews>
  <sheetFormatPr defaultColWidth="8.796875" defaultRowHeight="15"/>
  <cols>
    <col min="1" max="1" width="5" style="47" customWidth="1"/>
    <col min="2" max="2" width="52.59765625" style="2" customWidth="1"/>
    <col min="3" max="3" width="9.59765625" style="2" customWidth="1"/>
    <col min="4" max="4" width="4.59765625" style="2" customWidth="1"/>
    <col min="5" max="5" width="4.3984375" style="2" customWidth="1"/>
    <col min="6" max="6" width="5" style="2" customWidth="1"/>
    <col min="7" max="7" width="13" style="2" customWidth="1"/>
    <col min="8" max="8" width="8.69921875" style="2" customWidth="1"/>
    <col min="9" max="9" width="10.69921875" style="2" customWidth="1"/>
    <col min="10" max="16384" width="9" style="2" customWidth="1"/>
  </cols>
  <sheetData>
    <row r="1" spans="3:7" ht="15">
      <c r="C1" s="116" t="s">
        <v>316</v>
      </c>
      <c r="D1" s="116"/>
      <c r="E1" s="116"/>
      <c r="F1" s="116"/>
      <c r="G1" s="116"/>
    </row>
    <row r="2" spans="3:7" ht="15">
      <c r="C2" s="116" t="s">
        <v>317</v>
      </c>
      <c r="D2" s="116"/>
      <c r="E2" s="116"/>
      <c r="F2" s="116"/>
      <c r="G2" s="116"/>
    </row>
    <row r="3" spans="3:7" ht="15">
      <c r="C3" s="116" t="s">
        <v>518</v>
      </c>
      <c r="D3" s="116"/>
      <c r="E3" s="116"/>
      <c r="F3" s="116"/>
      <c r="G3" s="116"/>
    </row>
    <row r="4" spans="3:7" ht="15">
      <c r="C4" s="116" t="s">
        <v>316</v>
      </c>
      <c r="D4" s="116"/>
      <c r="E4" s="116"/>
      <c r="F4" s="116"/>
      <c r="G4" s="116"/>
    </row>
    <row r="5" spans="3:7" ht="15">
      <c r="C5" s="116" t="s">
        <v>317</v>
      </c>
      <c r="D5" s="116"/>
      <c r="E5" s="116"/>
      <c r="F5" s="116"/>
      <c r="G5" s="116"/>
    </row>
    <row r="6" spans="3:7" ht="15">
      <c r="C6" s="116" t="s">
        <v>354</v>
      </c>
      <c r="D6" s="116"/>
      <c r="E6" s="116"/>
      <c r="F6" s="116"/>
      <c r="G6" s="116"/>
    </row>
    <row r="7" spans="3:7" ht="15">
      <c r="C7" s="116"/>
      <c r="D7" s="116"/>
      <c r="E7" s="116"/>
      <c r="F7" s="116"/>
      <c r="G7" s="116"/>
    </row>
    <row r="8" spans="1:7" ht="33" customHeight="1">
      <c r="A8" s="114" t="s">
        <v>318</v>
      </c>
      <c r="B8" s="114"/>
      <c r="C8" s="114"/>
      <c r="D8" s="114"/>
      <c r="E8" s="114"/>
      <c r="F8" s="114"/>
      <c r="G8" s="114"/>
    </row>
    <row r="9" spans="2:7" ht="15">
      <c r="B9" s="115"/>
      <c r="C9" s="115"/>
      <c r="D9" s="115"/>
      <c r="E9" s="115"/>
      <c r="F9" s="115"/>
      <c r="G9" s="115"/>
    </row>
    <row r="10" spans="1:7" ht="30">
      <c r="A10" s="3" t="s">
        <v>319</v>
      </c>
      <c r="B10" s="48" t="s">
        <v>320</v>
      </c>
      <c r="C10" s="48" t="s">
        <v>101</v>
      </c>
      <c r="D10" s="3" t="s">
        <v>99</v>
      </c>
      <c r="E10" s="3" t="s">
        <v>100</v>
      </c>
      <c r="F10" s="3" t="s">
        <v>102</v>
      </c>
      <c r="G10" s="49" t="s">
        <v>321</v>
      </c>
    </row>
    <row r="11" spans="1:7" ht="45.75" customHeight="1">
      <c r="A11" s="71">
        <v>1</v>
      </c>
      <c r="B11" s="62" t="str">
        <f>'Прилож №3'!A100</f>
        <v>Долгосрочная городская  целевая программа "Развитие муниципальной службы в городе Долгопрудном на период 2011-2013 гг"</v>
      </c>
      <c r="C11" s="3" t="s">
        <v>122</v>
      </c>
      <c r="D11" s="4"/>
      <c r="E11" s="4"/>
      <c r="F11" s="4"/>
      <c r="G11" s="5">
        <f>G12+G18+G24</f>
        <v>48765.5</v>
      </c>
    </row>
    <row r="12" spans="1:7" ht="15">
      <c r="A12" s="71"/>
      <c r="B12" s="63" t="s">
        <v>322</v>
      </c>
      <c r="C12" s="9" t="s">
        <v>122</v>
      </c>
      <c r="D12" s="4" t="s">
        <v>103</v>
      </c>
      <c r="E12" s="1"/>
      <c r="F12" s="1"/>
      <c r="G12" s="8">
        <f>G13</f>
        <v>43423.1</v>
      </c>
    </row>
    <row r="13" spans="1:7" ht="15">
      <c r="A13" s="71"/>
      <c r="B13" s="63" t="s">
        <v>49</v>
      </c>
      <c r="C13" s="9" t="s">
        <v>122</v>
      </c>
      <c r="D13" s="1" t="s">
        <v>103</v>
      </c>
      <c r="E13" s="4" t="s">
        <v>169</v>
      </c>
      <c r="F13" s="1"/>
      <c r="G13" s="8">
        <f>G14+G15</f>
        <v>43423.1</v>
      </c>
    </row>
    <row r="14" spans="1:7" ht="14.25">
      <c r="A14" s="71"/>
      <c r="B14" s="9" t="s">
        <v>256</v>
      </c>
      <c r="C14" s="9" t="s">
        <v>122</v>
      </c>
      <c r="D14" s="1" t="s">
        <v>103</v>
      </c>
      <c r="E14" s="1" t="s">
        <v>169</v>
      </c>
      <c r="F14" s="1" t="s">
        <v>255</v>
      </c>
      <c r="G14" s="8">
        <f>'Прилож №3'!G102</f>
        <v>32877.7</v>
      </c>
    </row>
    <row r="15" spans="1:7" ht="14.25">
      <c r="A15" s="71"/>
      <c r="B15" s="26" t="s">
        <v>415</v>
      </c>
      <c r="C15" s="9" t="s">
        <v>122</v>
      </c>
      <c r="D15" s="1" t="s">
        <v>103</v>
      </c>
      <c r="E15" s="1" t="s">
        <v>169</v>
      </c>
      <c r="F15" s="1" t="s">
        <v>356</v>
      </c>
      <c r="G15" s="8">
        <f>G16+G17</f>
        <v>10545.400000000001</v>
      </c>
    </row>
    <row r="16" spans="1:7" ht="28.5">
      <c r="A16" s="71"/>
      <c r="B16" s="7" t="s">
        <v>277</v>
      </c>
      <c r="C16" s="9" t="s">
        <v>122</v>
      </c>
      <c r="D16" s="1" t="s">
        <v>103</v>
      </c>
      <c r="E16" s="1" t="s">
        <v>169</v>
      </c>
      <c r="F16" s="1" t="s">
        <v>276</v>
      </c>
      <c r="G16" s="8">
        <f>'Прилож №3'!G104</f>
        <v>5265.400000000001</v>
      </c>
    </row>
    <row r="17" spans="1:7" ht="30" customHeight="1">
      <c r="A17" s="71"/>
      <c r="B17" s="7" t="s">
        <v>270</v>
      </c>
      <c r="C17" s="9" t="s">
        <v>122</v>
      </c>
      <c r="D17" s="1" t="s">
        <v>103</v>
      </c>
      <c r="E17" s="1" t="s">
        <v>169</v>
      </c>
      <c r="F17" s="1" t="s">
        <v>260</v>
      </c>
      <c r="G17" s="8">
        <f>'Прилож №3'!G105</f>
        <v>5280</v>
      </c>
    </row>
    <row r="18" spans="1:7" ht="15">
      <c r="A18" s="71"/>
      <c r="B18" s="9" t="s">
        <v>4</v>
      </c>
      <c r="C18" s="9" t="s">
        <v>122</v>
      </c>
      <c r="D18" s="4" t="s">
        <v>111</v>
      </c>
      <c r="E18" s="1"/>
      <c r="F18" s="1"/>
      <c r="G18" s="8">
        <f>G19</f>
        <v>3372.9</v>
      </c>
    </row>
    <row r="19" spans="1:7" ht="15">
      <c r="A19" s="71"/>
      <c r="B19" s="9" t="s">
        <v>21</v>
      </c>
      <c r="C19" s="9" t="s">
        <v>122</v>
      </c>
      <c r="D19" s="1" t="s">
        <v>111</v>
      </c>
      <c r="E19" s="4" t="s">
        <v>109</v>
      </c>
      <c r="F19" s="1"/>
      <c r="G19" s="8">
        <f>G20+G21</f>
        <v>3372.9</v>
      </c>
    </row>
    <row r="20" spans="1:7" ht="14.25">
      <c r="A20" s="71"/>
      <c r="B20" s="9" t="s">
        <v>256</v>
      </c>
      <c r="C20" s="9" t="s">
        <v>122</v>
      </c>
      <c r="D20" s="1" t="s">
        <v>111</v>
      </c>
      <c r="E20" s="1" t="s">
        <v>109</v>
      </c>
      <c r="F20" s="1" t="s">
        <v>255</v>
      </c>
      <c r="G20" s="8">
        <f>'Прилож №3'!G338</f>
        <v>2478.3</v>
      </c>
    </row>
    <row r="21" spans="1:7" ht="14.25">
      <c r="A21" s="71"/>
      <c r="B21" s="9" t="str">
        <f>'Прилож №3'!A339</f>
        <v>Иные закупки товаров, работ и услуг для государственных нужд</v>
      </c>
      <c r="C21" s="9" t="s">
        <v>122</v>
      </c>
      <c r="D21" s="1" t="s">
        <v>111</v>
      </c>
      <c r="E21" s="1" t="s">
        <v>109</v>
      </c>
      <c r="F21" s="1" t="s">
        <v>356</v>
      </c>
      <c r="G21" s="8">
        <f>G22+G23</f>
        <v>894.6</v>
      </c>
    </row>
    <row r="22" spans="1:7" ht="14.25">
      <c r="A22" s="71"/>
      <c r="B22" s="9" t="str">
        <f>'Прилож №3'!A340</f>
        <v>Закупка товаров, работ, услуг в сфере информационно-коммуникационных технологий</v>
      </c>
      <c r="C22" s="9" t="s">
        <v>122</v>
      </c>
      <c r="D22" s="1" t="s">
        <v>111</v>
      </c>
      <c r="E22" s="1" t="s">
        <v>109</v>
      </c>
      <c r="F22" s="1" t="s">
        <v>276</v>
      </c>
      <c r="G22" s="8">
        <f>'Прилож №3'!G340</f>
        <v>26.5</v>
      </c>
    </row>
    <row r="23" spans="1:7" s="60" customFormat="1" ht="38.25" customHeight="1">
      <c r="A23" s="71"/>
      <c r="B23" s="7" t="s">
        <v>270</v>
      </c>
      <c r="C23" s="9" t="s">
        <v>122</v>
      </c>
      <c r="D23" s="1" t="s">
        <v>111</v>
      </c>
      <c r="E23" s="1" t="s">
        <v>109</v>
      </c>
      <c r="F23" s="1" t="s">
        <v>260</v>
      </c>
      <c r="G23" s="8">
        <f>'Прилож №3'!G341</f>
        <v>868.1</v>
      </c>
    </row>
    <row r="24" spans="1:7" s="60" customFormat="1" ht="29.25">
      <c r="A24" s="71"/>
      <c r="B24" s="7" t="s">
        <v>323</v>
      </c>
      <c r="C24" s="9" t="s">
        <v>122</v>
      </c>
      <c r="D24" s="4" t="s">
        <v>112</v>
      </c>
      <c r="E24" s="1"/>
      <c r="F24" s="1"/>
      <c r="G24" s="8">
        <f>G25</f>
        <v>1969.5</v>
      </c>
    </row>
    <row r="25" spans="1:7" s="60" customFormat="1" ht="15">
      <c r="A25" s="71"/>
      <c r="B25" s="9" t="s">
        <v>324</v>
      </c>
      <c r="C25" s="9" t="s">
        <v>122</v>
      </c>
      <c r="D25" s="1" t="s">
        <v>112</v>
      </c>
      <c r="E25" s="4" t="s">
        <v>105</v>
      </c>
      <c r="F25" s="1"/>
      <c r="G25" s="8">
        <f>G26+G27</f>
        <v>1969.5</v>
      </c>
    </row>
    <row r="26" spans="1:7" s="60" customFormat="1" ht="14.25">
      <c r="A26" s="71"/>
      <c r="B26" s="9" t="s">
        <v>256</v>
      </c>
      <c r="C26" s="9" t="s">
        <v>122</v>
      </c>
      <c r="D26" s="1" t="s">
        <v>112</v>
      </c>
      <c r="E26" s="1" t="s">
        <v>105</v>
      </c>
      <c r="F26" s="1" t="s">
        <v>255</v>
      </c>
      <c r="G26" s="8">
        <f>'Прилож №3'!G390</f>
        <v>1562</v>
      </c>
    </row>
    <row r="27" spans="1:7" s="60" customFormat="1" ht="28.5">
      <c r="A27" s="71"/>
      <c r="B27" s="7" t="s">
        <v>270</v>
      </c>
      <c r="C27" s="9" t="s">
        <v>122</v>
      </c>
      <c r="D27" s="1" t="s">
        <v>112</v>
      </c>
      <c r="E27" s="1" t="s">
        <v>105</v>
      </c>
      <c r="F27" s="1" t="s">
        <v>260</v>
      </c>
      <c r="G27" s="8">
        <f>'Прилож №3'!G391</f>
        <v>407.5</v>
      </c>
    </row>
    <row r="28" spans="1:7" s="65" customFormat="1" ht="102.75" customHeight="1">
      <c r="A28" s="99">
        <v>2</v>
      </c>
      <c r="B28" s="64" t="str">
        <f>'Прилож №3'!A106</f>
        <v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период 2013-2015 г.г"</v>
      </c>
      <c r="C28" s="42" t="s">
        <v>183</v>
      </c>
      <c r="D28" s="4"/>
      <c r="E28" s="4"/>
      <c r="F28" s="1"/>
      <c r="G28" s="33">
        <f>G29</f>
        <v>5950</v>
      </c>
    </row>
    <row r="29" spans="1:7" s="47" customFormat="1" ht="15">
      <c r="A29" s="71"/>
      <c r="B29" s="63" t="s">
        <v>322</v>
      </c>
      <c r="C29" s="41" t="s">
        <v>183</v>
      </c>
      <c r="D29" s="4" t="s">
        <v>103</v>
      </c>
      <c r="E29" s="4"/>
      <c r="F29" s="4"/>
      <c r="G29" s="8">
        <f>G30</f>
        <v>5950</v>
      </c>
    </row>
    <row r="30" spans="1:7" s="47" customFormat="1" ht="15">
      <c r="A30" s="71"/>
      <c r="B30" s="63" t="s">
        <v>49</v>
      </c>
      <c r="C30" s="41" t="s">
        <v>183</v>
      </c>
      <c r="D30" s="1" t="s">
        <v>103</v>
      </c>
      <c r="E30" s="4" t="s">
        <v>169</v>
      </c>
      <c r="F30" s="4"/>
      <c r="G30" s="8">
        <f>G32+G31</f>
        <v>5950</v>
      </c>
    </row>
    <row r="31" spans="1:7" s="47" customFormat="1" ht="29.25">
      <c r="A31" s="71"/>
      <c r="B31" s="7" t="s">
        <v>270</v>
      </c>
      <c r="C31" s="41" t="s">
        <v>183</v>
      </c>
      <c r="D31" s="1" t="s">
        <v>103</v>
      </c>
      <c r="E31" s="1" t="s">
        <v>169</v>
      </c>
      <c r="F31" s="1" t="s">
        <v>260</v>
      </c>
      <c r="G31" s="8">
        <f>'Прилож №3'!G107</f>
        <v>240</v>
      </c>
    </row>
    <row r="32" spans="1:7" s="47" customFormat="1" ht="15">
      <c r="A32" s="71"/>
      <c r="B32" s="7" t="s">
        <v>262</v>
      </c>
      <c r="C32" s="41" t="s">
        <v>183</v>
      </c>
      <c r="D32" s="1" t="s">
        <v>103</v>
      </c>
      <c r="E32" s="1" t="s">
        <v>169</v>
      </c>
      <c r="F32" s="1" t="s">
        <v>261</v>
      </c>
      <c r="G32" s="8">
        <f>'Прилож №3'!G108</f>
        <v>5710</v>
      </c>
    </row>
    <row r="33" spans="1:7" s="60" customFormat="1" ht="49.5" customHeight="1">
      <c r="A33" s="71">
        <v>3</v>
      </c>
      <c r="B33" s="66" t="str">
        <f>'Прилож №3'!A136</f>
        <v>Долгосрочная целевая программа "Защита населения и территории города Долгопрудный от чрезвычайных ситуаций на 2012-2015 годы"</v>
      </c>
      <c r="C33" s="3" t="s">
        <v>135</v>
      </c>
      <c r="D33" s="4"/>
      <c r="E33" s="4"/>
      <c r="F33" s="4"/>
      <c r="G33" s="5">
        <f>G34</f>
        <v>1146</v>
      </c>
    </row>
    <row r="34" spans="1:7" s="60" customFormat="1" ht="27" customHeight="1">
      <c r="A34" s="71"/>
      <c r="B34" s="7" t="s">
        <v>325</v>
      </c>
      <c r="C34" s="9" t="s">
        <v>135</v>
      </c>
      <c r="D34" s="4" t="s">
        <v>108</v>
      </c>
      <c r="E34" s="4"/>
      <c r="F34" s="4"/>
      <c r="G34" s="8">
        <f>G35</f>
        <v>1146</v>
      </c>
    </row>
    <row r="35" spans="1:7" s="60" customFormat="1" ht="29.25">
      <c r="A35" s="71"/>
      <c r="B35" s="7" t="s">
        <v>326</v>
      </c>
      <c r="C35" s="9" t="s">
        <v>135</v>
      </c>
      <c r="D35" s="1" t="s">
        <v>108</v>
      </c>
      <c r="E35" s="4" t="s">
        <v>107</v>
      </c>
      <c r="F35" s="4"/>
      <c r="G35" s="8">
        <f>G36</f>
        <v>1146</v>
      </c>
    </row>
    <row r="36" spans="1:7" s="60" customFormat="1" ht="28.5">
      <c r="A36" s="71"/>
      <c r="B36" s="7" t="s">
        <v>270</v>
      </c>
      <c r="C36" s="9" t="s">
        <v>135</v>
      </c>
      <c r="D36" s="1" t="s">
        <v>108</v>
      </c>
      <c r="E36" s="1" t="s">
        <v>107</v>
      </c>
      <c r="F36" s="1" t="s">
        <v>260</v>
      </c>
      <c r="G36" s="8">
        <f>'Прилож №3'!G137</f>
        <v>1146</v>
      </c>
    </row>
    <row r="37" spans="1:7" s="60" customFormat="1" ht="50.25" customHeight="1">
      <c r="A37" s="71">
        <v>4</v>
      </c>
      <c r="B37" s="62" t="str">
        <f>'Прилож №3'!A138</f>
        <v>Долгосрочная целевая Программа "Профилактика преступлений и иных правонарушений на территории городского округа Долгопрудный на 2012-2014 годы"</v>
      </c>
      <c r="C37" s="3" t="s">
        <v>181</v>
      </c>
      <c r="D37" s="1"/>
      <c r="E37" s="1"/>
      <c r="F37" s="1"/>
      <c r="G37" s="5">
        <f>G38</f>
        <v>2213.8</v>
      </c>
    </row>
    <row r="38" spans="1:7" s="60" customFormat="1" ht="29.25">
      <c r="A38" s="71"/>
      <c r="B38" s="7" t="s">
        <v>325</v>
      </c>
      <c r="C38" s="9" t="s">
        <v>181</v>
      </c>
      <c r="D38" s="4" t="s">
        <v>108</v>
      </c>
      <c r="E38" s="4"/>
      <c r="F38" s="1"/>
      <c r="G38" s="8">
        <f>G39</f>
        <v>2213.8</v>
      </c>
    </row>
    <row r="39" spans="1:7" s="60" customFormat="1" ht="29.25">
      <c r="A39" s="71"/>
      <c r="B39" s="7" t="s">
        <v>326</v>
      </c>
      <c r="C39" s="9" t="s">
        <v>181</v>
      </c>
      <c r="D39" s="1" t="s">
        <v>108</v>
      </c>
      <c r="E39" s="4" t="s">
        <v>107</v>
      </c>
      <c r="F39" s="1"/>
      <c r="G39" s="8">
        <f>G40</f>
        <v>2213.8</v>
      </c>
    </row>
    <row r="40" spans="1:7" s="60" customFormat="1" ht="28.5">
      <c r="A40" s="71"/>
      <c r="B40" s="7" t="s">
        <v>270</v>
      </c>
      <c r="C40" s="9" t="s">
        <v>181</v>
      </c>
      <c r="D40" s="1" t="s">
        <v>108</v>
      </c>
      <c r="E40" s="1" t="s">
        <v>107</v>
      </c>
      <c r="F40" s="1" t="s">
        <v>260</v>
      </c>
      <c r="G40" s="8">
        <f>'Прилож №3'!G139</f>
        <v>2213.8</v>
      </c>
    </row>
    <row r="41" spans="1:7" s="60" customFormat="1" ht="58.5" customHeight="1">
      <c r="A41" s="71">
        <v>5</v>
      </c>
      <c r="B41" s="66" t="str">
        <f>'Прилож №3'!A169</f>
        <v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2013-2016 годы"</v>
      </c>
      <c r="C41" s="67" t="s">
        <v>327</v>
      </c>
      <c r="D41" s="1"/>
      <c r="E41" s="1"/>
      <c r="F41" s="1"/>
      <c r="G41" s="5">
        <f>G42</f>
        <v>1000</v>
      </c>
    </row>
    <row r="42" spans="1:7" s="60" customFormat="1" ht="15">
      <c r="A42" s="71"/>
      <c r="B42" s="9" t="s">
        <v>39</v>
      </c>
      <c r="C42" s="9" t="s">
        <v>327</v>
      </c>
      <c r="D42" s="4" t="s">
        <v>105</v>
      </c>
      <c r="E42" s="1"/>
      <c r="F42" s="1"/>
      <c r="G42" s="8">
        <f>G43</f>
        <v>1000</v>
      </c>
    </row>
    <row r="43" spans="1:7" s="60" customFormat="1" ht="15">
      <c r="A43" s="71"/>
      <c r="B43" s="9" t="s">
        <v>40</v>
      </c>
      <c r="C43" s="9" t="s">
        <v>327</v>
      </c>
      <c r="D43" s="1" t="s">
        <v>105</v>
      </c>
      <c r="E43" s="4" t="s">
        <v>106</v>
      </c>
      <c r="F43" s="1"/>
      <c r="G43" s="8">
        <f>G45</f>
        <v>1000</v>
      </c>
    </row>
    <row r="44" spans="1:7" s="60" customFormat="1" ht="15" hidden="1">
      <c r="A44" s="71"/>
      <c r="B44" s="63" t="s">
        <v>328</v>
      </c>
      <c r="C44" s="9" t="s">
        <v>327</v>
      </c>
      <c r="D44" s="1" t="s">
        <v>105</v>
      </c>
      <c r="E44" s="1" t="s">
        <v>106</v>
      </c>
      <c r="F44" s="4" t="s">
        <v>54</v>
      </c>
      <c r="G44" s="5"/>
    </row>
    <row r="45" spans="1:7" s="60" customFormat="1" ht="29.25">
      <c r="A45" s="71"/>
      <c r="B45" s="7" t="s">
        <v>270</v>
      </c>
      <c r="C45" s="9" t="s">
        <v>327</v>
      </c>
      <c r="D45" s="1" t="s">
        <v>105</v>
      </c>
      <c r="E45" s="1" t="s">
        <v>106</v>
      </c>
      <c r="F45" s="1" t="s">
        <v>260</v>
      </c>
      <c r="G45" s="5">
        <f>'Прилож №3'!G170</f>
        <v>1000</v>
      </c>
    </row>
    <row r="46" spans="1:7" s="60" customFormat="1" ht="57" customHeight="1">
      <c r="A46" s="71">
        <v>6</v>
      </c>
      <c r="B46" s="68" t="str">
        <f>'Прилож №3'!A171</f>
        <v>Долгосрочная целевая программа г.Долгопрудного "Дополнительные меры социальной поддержки отдельных категорий граждан г.Долгопрудного на 2012-2015 г.г."</v>
      </c>
      <c r="C46" s="69" t="s">
        <v>136</v>
      </c>
      <c r="D46" s="30"/>
      <c r="E46" s="30"/>
      <c r="F46" s="30"/>
      <c r="G46" s="33">
        <f>G47+G50</f>
        <v>6814.4</v>
      </c>
    </row>
    <row r="47" spans="1:7" s="60" customFormat="1" ht="15">
      <c r="A47" s="71"/>
      <c r="B47" s="41" t="s">
        <v>39</v>
      </c>
      <c r="C47" s="41" t="s">
        <v>136</v>
      </c>
      <c r="D47" s="29" t="s">
        <v>105</v>
      </c>
      <c r="E47" s="30"/>
      <c r="F47" s="30"/>
      <c r="G47" s="32">
        <f>G48</f>
        <v>394</v>
      </c>
    </row>
    <row r="48" spans="1:7" s="60" customFormat="1" ht="15">
      <c r="A48" s="71"/>
      <c r="B48" s="41" t="s">
        <v>40</v>
      </c>
      <c r="C48" s="41" t="s">
        <v>136</v>
      </c>
      <c r="D48" s="30" t="s">
        <v>105</v>
      </c>
      <c r="E48" s="29" t="s">
        <v>106</v>
      </c>
      <c r="F48" s="30"/>
      <c r="G48" s="32">
        <f>G49</f>
        <v>394</v>
      </c>
    </row>
    <row r="49" spans="1:7" s="60" customFormat="1" ht="28.5">
      <c r="A49" s="71"/>
      <c r="B49" s="7" t="s">
        <v>270</v>
      </c>
      <c r="C49" s="41" t="s">
        <v>136</v>
      </c>
      <c r="D49" s="30" t="s">
        <v>105</v>
      </c>
      <c r="E49" s="30" t="s">
        <v>106</v>
      </c>
      <c r="F49" s="30" t="s">
        <v>260</v>
      </c>
      <c r="G49" s="32">
        <f>'Прилож №3'!G172</f>
        <v>394</v>
      </c>
    </row>
    <row r="50" spans="1:7" s="60" customFormat="1" ht="15">
      <c r="A50" s="71"/>
      <c r="B50" s="41" t="s">
        <v>3</v>
      </c>
      <c r="C50" s="41" t="s">
        <v>136</v>
      </c>
      <c r="D50" s="29" t="s">
        <v>110</v>
      </c>
      <c r="E50" s="30"/>
      <c r="F50" s="29"/>
      <c r="G50" s="32">
        <f>G51</f>
        <v>6420.4</v>
      </c>
    </row>
    <row r="51" spans="1:7" s="60" customFormat="1" ht="17.25" customHeight="1">
      <c r="A51" s="71"/>
      <c r="B51" s="25" t="s">
        <v>76</v>
      </c>
      <c r="C51" s="41" t="s">
        <v>136</v>
      </c>
      <c r="D51" s="30" t="s">
        <v>110</v>
      </c>
      <c r="E51" s="29" t="s">
        <v>116</v>
      </c>
      <c r="F51" s="29"/>
      <c r="G51" s="32">
        <f>G53+G54+G55+G52+G56</f>
        <v>6420.4</v>
      </c>
    </row>
    <row r="52" spans="1:7" s="60" customFormat="1" ht="27" customHeight="1">
      <c r="A52" s="71"/>
      <c r="B52" s="7" t="s">
        <v>270</v>
      </c>
      <c r="C52" s="41" t="s">
        <v>136</v>
      </c>
      <c r="D52" s="30" t="s">
        <v>110</v>
      </c>
      <c r="E52" s="30" t="s">
        <v>116</v>
      </c>
      <c r="F52" s="30" t="s">
        <v>260</v>
      </c>
      <c r="G52" s="32">
        <f>'Прилож №3'!G474</f>
        <v>823</v>
      </c>
    </row>
    <row r="53" spans="1:7" s="60" customFormat="1" ht="35.25" customHeight="1">
      <c r="A53" s="71"/>
      <c r="B53" s="25" t="s">
        <v>297</v>
      </c>
      <c r="C53" s="41" t="s">
        <v>136</v>
      </c>
      <c r="D53" s="30" t="s">
        <v>110</v>
      </c>
      <c r="E53" s="30" t="s">
        <v>116</v>
      </c>
      <c r="F53" s="30" t="s">
        <v>296</v>
      </c>
      <c r="G53" s="32">
        <f>'Прилож №3'!G475</f>
        <v>997.4</v>
      </c>
    </row>
    <row r="54" spans="1:7" s="60" customFormat="1" ht="28.5">
      <c r="A54" s="71"/>
      <c r="B54" s="18" t="s">
        <v>295</v>
      </c>
      <c r="C54" s="41" t="s">
        <v>136</v>
      </c>
      <c r="D54" s="30" t="s">
        <v>110</v>
      </c>
      <c r="E54" s="30" t="s">
        <v>116</v>
      </c>
      <c r="F54" s="30" t="s">
        <v>294</v>
      </c>
      <c r="G54" s="32">
        <f>'Прилож №3'!G476</f>
        <v>2575</v>
      </c>
    </row>
    <row r="55" spans="1:7" s="60" customFormat="1" ht="14.25">
      <c r="A55" s="71"/>
      <c r="B55" s="7" t="s">
        <v>262</v>
      </c>
      <c r="C55" s="41" t="s">
        <v>136</v>
      </c>
      <c r="D55" s="30" t="s">
        <v>110</v>
      </c>
      <c r="E55" s="30" t="s">
        <v>116</v>
      </c>
      <c r="F55" s="34" t="s">
        <v>261</v>
      </c>
      <c r="G55" s="32">
        <f>'Прилож №3'!G477</f>
        <v>1695</v>
      </c>
    </row>
    <row r="56" spans="1:7" s="60" customFormat="1" ht="14.25">
      <c r="A56" s="71"/>
      <c r="B56" s="19" t="s">
        <v>267</v>
      </c>
      <c r="C56" s="41" t="s">
        <v>136</v>
      </c>
      <c r="D56" s="30" t="s">
        <v>110</v>
      </c>
      <c r="E56" s="30" t="s">
        <v>116</v>
      </c>
      <c r="F56" s="34" t="s">
        <v>266</v>
      </c>
      <c r="G56" s="32">
        <f>'Прилож №3'!G478</f>
        <v>330</v>
      </c>
    </row>
    <row r="57" spans="1:7" s="60" customFormat="1" ht="75.75" customHeight="1">
      <c r="A57" s="71">
        <v>7</v>
      </c>
      <c r="B57" s="62" t="str">
        <f>'Прилож №3'!A181</f>
        <v>Долгосрочная целевая программа "Муниципальная целевая программа по выполнению работ по капитальному ремонту многоквартирных жилых домов г.Долгопрудного в части замены лифтов на 2012-2016 гг"</v>
      </c>
      <c r="C57" s="3" t="s">
        <v>137</v>
      </c>
      <c r="D57" s="4"/>
      <c r="E57" s="4"/>
      <c r="F57" s="4"/>
      <c r="G57" s="5">
        <f>G58</f>
        <v>6401.4</v>
      </c>
    </row>
    <row r="58" spans="1:7" s="60" customFormat="1" ht="15">
      <c r="A58" s="71"/>
      <c r="B58" s="9" t="s">
        <v>14</v>
      </c>
      <c r="C58" s="9" t="s">
        <v>137</v>
      </c>
      <c r="D58" s="4" t="s">
        <v>113</v>
      </c>
      <c r="E58" s="4"/>
      <c r="F58" s="4"/>
      <c r="G58" s="8">
        <f>G59</f>
        <v>6401.4</v>
      </c>
    </row>
    <row r="59" spans="1:7" s="60" customFormat="1" ht="15">
      <c r="A59" s="71"/>
      <c r="B59" s="63" t="s">
        <v>42</v>
      </c>
      <c r="C59" s="9" t="s">
        <v>137</v>
      </c>
      <c r="D59" s="1" t="s">
        <v>113</v>
      </c>
      <c r="E59" s="4" t="s">
        <v>103</v>
      </c>
      <c r="F59" s="4"/>
      <c r="G59" s="8">
        <f>G60</f>
        <v>6401.4</v>
      </c>
    </row>
    <row r="60" spans="1:7" s="60" customFormat="1" ht="28.5">
      <c r="A60" s="71"/>
      <c r="B60" s="19" t="s">
        <v>271</v>
      </c>
      <c r="C60" s="9" t="s">
        <v>137</v>
      </c>
      <c r="D60" s="1" t="s">
        <v>113</v>
      </c>
      <c r="E60" s="1" t="s">
        <v>103</v>
      </c>
      <c r="F60" s="1" t="s">
        <v>263</v>
      </c>
      <c r="G60" s="8">
        <f>'Прилож №3'!G182</f>
        <v>6401.4</v>
      </c>
    </row>
    <row r="61" spans="1:7" s="60" customFormat="1" ht="60" customHeight="1">
      <c r="A61" s="71">
        <v>8</v>
      </c>
      <c r="B61" s="62" t="str">
        <f>'Прилож №3'!A183</f>
        <v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v>
      </c>
      <c r="C61" s="3" t="s">
        <v>209</v>
      </c>
      <c r="D61" s="1"/>
      <c r="E61" s="1"/>
      <c r="F61" s="1"/>
      <c r="G61" s="5">
        <f>G62</f>
        <v>200</v>
      </c>
    </row>
    <row r="62" spans="1:7" s="60" customFormat="1" ht="15">
      <c r="A62" s="71"/>
      <c r="B62" s="9" t="s">
        <v>14</v>
      </c>
      <c r="C62" s="9" t="s">
        <v>209</v>
      </c>
      <c r="D62" s="4" t="s">
        <v>113</v>
      </c>
      <c r="E62" s="4"/>
      <c r="F62" s="1"/>
      <c r="G62" s="8">
        <f>G63</f>
        <v>200</v>
      </c>
    </row>
    <row r="63" spans="1:7" s="60" customFormat="1" ht="15">
      <c r="A63" s="71"/>
      <c r="B63" s="63" t="s">
        <v>42</v>
      </c>
      <c r="C63" s="9" t="s">
        <v>209</v>
      </c>
      <c r="D63" s="1" t="s">
        <v>113</v>
      </c>
      <c r="E63" s="4" t="s">
        <v>103</v>
      </c>
      <c r="F63" s="1"/>
      <c r="G63" s="8">
        <f>G64</f>
        <v>200</v>
      </c>
    </row>
    <row r="64" spans="1:7" s="60" customFormat="1" ht="28.5">
      <c r="A64" s="71"/>
      <c r="B64" s="19" t="s">
        <v>271</v>
      </c>
      <c r="C64" s="9" t="s">
        <v>209</v>
      </c>
      <c r="D64" s="1" t="s">
        <v>113</v>
      </c>
      <c r="E64" s="1" t="s">
        <v>103</v>
      </c>
      <c r="F64" s="1" t="s">
        <v>263</v>
      </c>
      <c r="G64" s="8">
        <f>'Прилож №3'!G184</f>
        <v>200</v>
      </c>
    </row>
    <row r="65" spans="1:7" ht="53.25" customHeight="1">
      <c r="A65" s="71">
        <v>9</v>
      </c>
      <c r="B65" s="62" t="str">
        <f>'Прилож №3'!A185</f>
        <v>Муниципальная долгосрочная целевая программа по проведению капитального ремонта в многоквартирных жилых домах города Долгопрудного на 2012-2016 годы</v>
      </c>
      <c r="C65" s="3" t="s">
        <v>187</v>
      </c>
      <c r="D65" s="1"/>
      <c r="E65" s="1"/>
      <c r="F65" s="1"/>
      <c r="G65" s="5">
        <f>G66</f>
        <v>6523.1</v>
      </c>
    </row>
    <row r="66" spans="1:7" ht="15">
      <c r="A66" s="71"/>
      <c r="B66" s="9" t="s">
        <v>14</v>
      </c>
      <c r="C66" s="9" t="s">
        <v>187</v>
      </c>
      <c r="D66" s="4" t="s">
        <v>113</v>
      </c>
      <c r="E66" s="1"/>
      <c r="F66" s="1"/>
      <c r="G66" s="8">
        <f>G67</f>
        <v>6523.1</v>
      </c>
    </row>
    <row r="67" spans="1:7" ht="15">
      <c r="A67" s="71"/>
      <c r="B67" s="9" t="s">
        <v>42</v>
      </c>
      <c r="C67" s="9" t="s">
        <v>187</v>
      </c>
      <c r="D67" s="1" t="s">
        <v>113</v>
      </c>
      <c r="E67" s="4" t="s">
        <v>103</v>
      </c>
      <c r="F67" s="1"/>
      <c r="G67" s="8">
        <f>G69+G68</f>
        <v>6523.1</v>
      </c>
    </row>
    <row r="68" spans="1:7" ht="23.25" customHeight="1">
      <c r="A68" s="71"/>
      <c r="B68" s="9" t="str">
        <f>'Прилож №3'!A186</f>
        <v>Закупка товаров, работ, услуг в целях капитального ремонта муниципального имущества</v>
      </c>
      <c r="C68" s="9" t="s">
        <v>187</v>
      </c>
      <c r="D68" s="1" t="s">
        <v>113</v>
      </c>
      <c r="E68" s="1" t="s">
        <v>103</v>
      </c>
      <c r="F68" s="1" t="s">
        <v>263</v>
      </c>
      <c r="G68" s="8">
        <f>'Прилож №3'!G186</f>
        <v>6.2</v>
      </c>
    </row>
    <row r="69" spans="1:7" ht="42.75">
      <c r="A69" s="71"/>
      <c r="B69" s="7" t="s">
        <v>299</v>
      </c>
      <c r="C69" s="9" t="s">
        <v>187</v>
      </c>
      <c r="D69" s="1" t="s">
        <v>113</v>
      </c>
      <c r="E69" s="1" t="s">
        <v>103</v>
      </c>
      <c r="F69" s="1" t="s">
        <v>298</v>
      </c>
      <c r="G69" s="8">
        <f>'Прилож №3'!G187</f>
        <v>6516.900000000001</v>
      </c>
    </row>
    <row r="70" spans="1:7" ht="42.75" customHeight="1">
      <c r="A70" s="71">
        <v>10</v>
      </c>
      <c r="B70" s="66" t="str">
        <f>'Прилож №3'!A203</f>
        <v>Программа комплексного развития систем коммунальной инфраструктуры городского округа Долгопрудный на 2010-2015 годы</v>
      </c>
      <c r="C70" s="3" t="s">
        <v>185</v>
      </c>
      <c r="D70" s="4"/>
      <c r="E70" s="4"/>
      <c r="F70" s="1"/>
      <c r="G70" s="5">
        <f>G71</f>
        <v>35009.9</v>
      </c>
    </row>
    <row r="71" spans="1:7" ht="15">
      <c r="A71" s="71"/>
      <c r="B71" s="9" t="s">
        <v>14</v>
      </c>
      <c r="C71" s="9" t="s">
        <v>185</v>
      </c>
      <c r="D71" s="4" t="s">
        <v>113</v>
      </c>
      <c r="E71" s="4"/>
      <c r="F71" s="1"/>
      <c r="G71" s="8">
        <f>G72</f>
        <v>35009.9</v>
      </c>
    </row>
    <row r="72" spans="1:7" ht="15">
      <c r="A72" s="71"/>
      <c r="B72" s="9" t="s">
        <v>193</v>
      </c>
      <c r="C72" s="9" t="s">
        <v>185</v>
      </c>
      <c r="D72" s="1" t="s">
        <v>113</v>
      </c>
      <c r="E72" s="4" t="s">
        <v>104</v>
      </c>
      <c r="F72" s="1"/>
      <c r="G72" s="8">
        <f>G73+G74</f>
        <v>35009.9</v>
      </c>
    </row>
    <row r="73" spans="1:7" ht="28.5">
      <c r="A73" s="71"/>
      <c r="B73" s="19" t="s">
        <v>271</v>
      </c>
      <c r="C73" s="9" t="s">
        <v>185</v>
      </c>
      <c r="D73" s="1" t="s">
        <v>113</v>
      </c>
      <c r="E73" s="1" t="s">
        <v>104</v>
      </c>
      <c r="F73" s="1" t="s">
        <v>263</v>
      </c>
      <c r="G73" s="8">
        <f>'Прилож №3'!G204</f>
        <v>9118.5</v>
      </c>
    </row>
    <row r="74" spans="1:7" ht="14.25">
      <c r="A74" s="71"/>
      <c r="B74" s="19" t="s">
        <v>117</v>
      </c>
      <c r="C74" s="9" t="s">
        <v>185</v>
      </c>
      <c r="D74" s="1" t="s">
        <v>113</v>
      </c>
      <c r="E74" s="1" t="s">
        <v>104</v>
      </c>
      <c r="F74" s="1" t="s">
        <v>246</v>
      </c>
      <c r="G74" s="8">
        <f>G75+G76</f>
        <v>25891.4</v>
      </c>
    </row>
    <row r="75" spans="1:7" ht="39.75" customHeight="1">
      <c r="A75" s="71"/>
      <c r="B75" s="19" t="str">
        <f>'Прилож №3'!A205</f>
        <v>Бюджетные инвестиции (Строительство сети водопровода-связки Ду 250мм, длиной 1695м от ВЗУ "Хлебниково" до ВЗУ "Шереметьевский"</v>
      </c>
      <c r="C75" s="9" t="s">
        <v>423</v>
      </c>
      <c r="D75" s="1" t="s">
        <v>113</v>
      </c>
      <c r="E75" s="1" t="s">
        <v>104</v>
      </c>
      <c r="F75" s="1" t="s">
        <v>246</v>
      </c>
      <c r="G75" s="8">
        <f>'Прилож №3'!G205</f>
        <v>15891.4</v>
      </c>
    </row>
    <row r="76" spans="1:7" ht="30.75" customHeight="1">
      <c r="A76" s="71"/>
      <c r="B76" s="19" t="str">
        <f>'Прилож №3'!A206</f>
        <v>Бюджетные инвестиции (ПИР на реконструкцию и модернизацию котельной по ул.Заводская 2)</v>
      </c>
      <c r="C76" s="9" t="s">
        <v>424</v>
      </c>
      <c r="D76" s="1" t="s">
        <v>113</v>
      </c>
      <c r="E76" s="1" t="s">
        <v>104</v>
      </c>
      <c r="F76" s="1" t="s">
        <v>246</v>
      </c>
      <c r="G76" s="8">
        <f>'Прилож №3'!G206</f>
        <v>10000</v>
      </c>
    </row>
    <row r="77" spans="1:7" ht="44.25" customHeight="1">
      <c r="A77" s="71">
        <v>11</v>
      </c>
      <c r="B77" s="66" t="str">
        <f>'Прилож №3'!A218</f>
        <v>Долгосрочная целевая программа "Благоустройство территорий города Долгопрудного на период 2012-2014 годы"</v>
      </c>
      <c r="C77" s="3" t="s">
        <v>212</v>
      </c>
      <c r="D77" s="1"/>
      <c r="E77" s="1"/>
      <c r="F77" s="1"/>
      <c r="G77" s="5">
        <f>G78</f>
        <v>61156.7</v>
      </c>
    </row>
    <row r="78" spans="1:7" ht="15">
      <c r="A78" s="71"/>
      <c r="B78" s="9" t="s">
        <v>14</v>
      </c>
      <c r="C78" s="9" t="s">
        <v>212</v>
      </c>
      <c r="D78" s="4" t="s">
        <v>113</v>
      </c>
      <c r="E78" s="1"/>
      <c r="F78" s="1"/>
      <c r="G78" s="8">
        <f>G79</f>
        <v>61156.7</v>
      </c>
    </row>
    <row r="79" spans="1:7" ht="15">
      <c r="A79" s="71"/>
      <c r="B79" s="9" t="s">
        <v>80</v>
      </c>
      <c r="C79" s="9" t="s">
        <v>212</v>
      </c>
      <c r="D79" s="1" t="s">
        <v>113</v>
      </c>
      <c r="E79" s="4" t="s">
        <v>108</v>
      </c>
      <c r="F79" s="1"/>
      <c r="G79" s="8">
        <f>G80</f>
        <v>61156.7</v>
      </c>
    </row>
    <row r="80" spans="1:7" ht="28.5">
      <c r="A80" s="71"/>
      <c r="B80" s="7" t="s">
        <v>270</v>
      </c>
      <c r="C80" s="9" t="s">
        <v>212</v>
      </c>
      <c r="D80" s="1" t="s">
        <v>113</v>
      </c>
      <c r="E80" s="1" t="s">
        <v>108</v>
      </c>
      <c r="F80" s="1" t="s">
        <v>260</v>
      </c>
      <c r="G80" s="8">
        <f>'Прилож №3'!G219</f>
        <v>61156.7</v>
      </c>
    </row>
    <row r="81" spans="1:7" ht="61.5" customHeight="1">
      <c r="A81" s="71">
        <v>12</v>
      </c>
      <c r="B81" s="66" t="str">
        <f>'Прилож №3'!A225</f>
        <v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v>
      </c>
      <c r="C81" s="3" t="s">
        <v>213</v>
      </c>
      <c r="D81" s="1"/>
      <c r="E81" s="1"/>
      <c r="F81" s="1"/>
      <c r="G81" s="5">
        <f>G82</f>
        <v>1400</v>
      </c>
    </row>
    <row r="82" spans="1:7" ht="15">
      <c r="A82" s="71"/>
      <c r="B82" s="9" t="s">
        <v>29</v>
      </c>
      <c r="C82" s="9" t="s">
        <v>213</v>
      </c>
      <c r="D82" s="4" t="s">
        <v>116</v>
      </c>
      <c r="E82" s="1"/>
      <c r="F82" s="1"/>
      <c r="G82" s="8">
        <f>G83</f>
        <v>1400</v>
      </c>
    </row>
    <row r="83" spans="1:7" ht="15">
      <c r="A83" s="71"/>
      <c r="B83" s="9" t="s">
        <v>30</v>
      </c>
      <c r="C83" s="9" t="s">
        <v>213</v>
      </c>
      <c r="D83" s="1" t="s">
        <v>116</v>
      </c>
      <c r="E83" s="4" t="s">
        <v>113</v>
      </c>
      <c r="F83" s="1"/>
      <c r="G83" s="8">
        <f>G84</f>
        <v>1400</v>
      </c>
    </row>
    <row r="84" spans="1:7" ht="28.5">
      <c r="A84" s="71"/>
      <c r="B84" s="7" t="s">
        <v>270</v>
      </c>
      <c r="C84" s="9" t="s">
        <v>213</v>
      </c>
      <c r="D84" s="1" t="s">
        <v>116</v>
      </c>
      <c r="E84" s="1" t="s">
        <v>113</v>
      </c>
      <c r="F84" s="1" t="s">
        <v>260</v>
      </c>
      <c r="G84" s="8">
        <f>'Прилож №3'!G226</f>
        <v>1400</v>
      </c>
    </row>
    <row r="85" spans="1:7" ht="29.25" customHeight="1">
      <c r="A85" s="71">
        <v>13</v>
      </c>
      <c r="B85" s="70" t="str">
        <f>'Прилож №3'!A309</f>
        <v>Долгосрочная целевая  программа "Молодое поколение Долгопрудного на2011-2015 годы" </v>
      </c>
      <c r="C85" s="3" t="s">
        <v>214</v>
      </c>
      <c r="D85" s="4"/>
      <c r="E85" s="4"/>
      <c r="F85" s="1"/>
      <c r="G85" s="5">
        <f>G88+G89</f>
        <v>1875.1999999999998</v>
      </c>
    </row>
    <row r="86" spans="1:7" ht="15">
      <c r="A86" s="71"/>
      <c r="B86" s="9" t="s">
        <v>4</v>
      </c>
      <c r="C86" s="9" t="s">
        <v>214</v>
      </c>
      <c r="D86" s="4" t="s">
        <v>111</v>
      </c>
      <c r="E86" s="4"/>
      <c r="F86" s="1"/>
      <c r="G86" s="8">
        <f>G87</f>
        <v>1875.1999999999998</v>
      </c>
    </row>
    <row r="87" spans="1:7" ht="15">
      <c r="A87" s="71"/>
      <c r="B87" s="9" t="s">
        <v>18</v>
      </c>
      <c r="C87" s="9" t="s">
        <v>214</v>
      </c>
      <c r="D87" s="1" t="s">
        <v>111</v>
      </c>
      <c r="E87" s="4" t="s">
        <v>111</v>
      </c>
      <c r="F87" s="1"/>
      <c r="G87" s="8">
        <f>G88+G89</f>
        <v>1875.1999999999998</v>
      </c>
    </row>
    <row r="88" spans="1:7" ht="28.5">
      <c r="A88" s="71"/>
      <c r="B88" s="7" t="s">
        <v>270</v>
      </c>
      <c r="C88" s="9" t="s">
        <v>214</v>
      </c>
      <c r="D88" s="1" t="s">
        <v>111</v>
      </c>
      <c r="E88" s="1" t="s">
        <v>111</v>
      </c>
      <c r="F88" s="1" t="s">
        <v>260</v>
      </c>
      <c r="G88" s="8">
        <f>'Прилож №3'!G310</f>
        <v>146</v>
      </c>
    </row>
    <row r="89" spans="1:7" ht="14.25">
      <c r="A89" s="71"/>
      <c r="B89" s="19" t="s">
        <v>238</v>
      </c>
      <c r="C89" s="9" t="s">
        <v>214</v>
      </c>
      <c r="D89" s="1" t="s">
        <v>111</v>
      </c>
      <c r="E89" s="1" t="s">
        <v>111</v>
      </c>
      <c r="F89" s="1" t="s">
        <v>237</v>
      </c>
      <c r="G89" s="8">
        <f>'Прилож №3'!G311</f>
        <v>1729.1999999999998</v>
      </c>
    </row>
    <row r="90" spans="1:7" ht="33.75" customHeight="1">
      <c r="A90" s="71">
        <v>14</v>
      </c>
      <c r="B90" s="66" t="str">
        <f>'Прилож №3'!A342</f>
        <v>Долгосрочная целевая программа   "Дети Долгопрудного " на 2012-2015 годы"</v>
      </c>
      <c r="C90" s="67" t="s">
        <v>215</v>
      </c>
      <c r="D90" s="1"/>
      <c r="E90" s="1"/>
      <c r="F90" s="1"/>
      <c r="G90" s="5">
        <f>G91</f>
        <v>397960.39999999997</v>
      </c>
    </row>
    <row r="91" spans="1:7" ht="15">
      <c r="A91" s="71"/>
      <c r="B91" s="9" t="s">
        <v>4</v>
      </c>
      <c r="C91" s="9" t="s">
        <v>215</v>
      </c>
      <c r="D91" s="4" t="s">
        <v>111</v>
      </c>
      <c r="E91" s="1"/>
      <c r="F91" s="1"/>
      <c r="G91" s="8">
        <f>G92+G103+G107+G100</f>
        <v>397960.39999999997</v>
      </c>
    </row>
    <row r="92" spans="1:7" ht="15">
      <c r="A92" s="71"/>
      <c r="B92" s="9" t="s">
        <v>5</v>
      </c>
      <c r="C92" s="9" t="s">
        <v>215</v>
      </c>
      <c r="D92" s="1" t="s">
        <v>111</v>
      </c>
      <c r="E92" s="4" t="s">
        <v>103</v>
      </c>
      <c r="F92" s="1"/>
      <c r="G92" s="8">
        <f>G94+G97+G98+G99+G93</f>
        <v>351899.3</v>
      </c>
    </row>
    <row r="93" spans="1:7" ht="14.25">
      <c r="A93" s="71"/>
      <c r="B93" s="9" t="str">
        <f>'Прилож №3'!A255</f>
        <v>Прочая закупка товаров, работ и услуг для муниципальных  нужд</v>
      </c>
      <c r="C93" s="9" t="s">
        <v>215</v>
      </c>
      <c r="D93" s="1" t="s">
        <v>111</v>
      </c>
      <c r="E93" s="1" t="s">
        <v>103</v>
      </c>
      <c r="F93" s="1" t="s">
        <v>260</v>
      </c>
      <c r="G93" s="8">
        <f>'Прилож №3'!G255</f>
        <v>1021.3</v>
      </c>
    </row>
    <row r="94" spans="1:7" ht="15">
      <c r="A94" s="71"/>
      <c r="B94" s="3" t="s">
        <v>117</v>
      </c>
      <c r="C94" s="9" t="s">
        <v>215</v>
      </c>
      <c r="D94" s="1" t="s">
        <v>111</v>
      </c>
      <c r="E94" s="1" t="s">
        <v>103</v>
      </c>
      <c r="F94" s="1" t="s">
        <v>246</v>
      </c>
      <c r="G94" s="8">
        <f>G95+G96</f>
        <v>302465</v>
      </c>
    </row>
    <row r="95" spans="1:7" ht="31.5" customHeight="1">
      <c r="A95" s="71"/>
      <c r="B95" s="7" t="str">
        <f>'Прилож №3'!A257</f>
        <v>Бюджетные инвестиции ( дошкольное образовательное учреждение на 12 групп г.Долгопрудный , ул.Спортивная,  д. 7а )</v>
      </c>
      <c r="C95" s="9" t="s">
        <v>425</v>
      </c>
      <c r="D95" s="1" t="s">
        <v>111</v>
      </c>
      <c r="E95" s="1" t="s">
        <v>103</v>
      </c>
      <c r="F95" s="1" t="s">
        <v>246</v>
      </c>
      <c r="G95" s="8">
        <f>'Прилож №3'!G257</f>
        <v>99984</v>
      </c>
    </row>
    <row r="96" spans="1:7" ht="55.5" customHeight="1">
      <c r="A96" s="71"/>
      <c r="B96" s="7" t="str">
        <f>'Прилож №3'!A258</f>
        <v>Бюджетные инвестиции (ПИР и строительство  здания дошкольного образовательного учреждения  на 250 мест  с бассейном по адресу: Московская область г.Долгопрудный,Лихачевское шоссе, в районе д.10) </v>
      </c>
      <c r="C96" s="9" t="s">
        <v>426</v>
      </c>
      <c r="D96" s="1" t="s">
        <v>111</v>
      </c>
      <c r="E96" s="1" t="s">
        <v>103</v>
      </c>
      <c r="F96" s="1" t="s">
        <v>246</v>
      </c>
      <c r="G96" s="8">
        <f>'Прилож №3'!G258</f>
        <v>202481</v>
      </c>
    </row>
    <row r="97" spans="1:7" ht="14.25">
      <c r="A97" s="71"/>
      <c r="B97" s="19" t="s">
        <v>238</v>
      </c>
      <c r="C97" s="9" t="s">
        <v>215</v>
      </c>
      <c r="D97" s="1" t="s">
        <v>111</v>
      </c>
      <c r="E97" s="1" t="s">
        <v>103</v>
      </c>
      <c r="F97" s="1" t="s">
        <v>237</v>
      </c>
      <c r="G97" s="8">
        <f>'Прилож №3'!G259</f>
        <v>2260.5</v>
      </c>
    </row>
    <row r="98" spans="1:7" ht="14.25">
      <c r="A98" s="71"/>
      <c r="B98" s="19" t="s">
        <v>267</v>
      </c>
      <c r="C98" s="9" t="s">
        <v>215</v>
      </c>
      <c r="D98" s="1" t="s">
        <v>111</v>
      </c>
      <c r="E98" s="1" t="s">
        <v>103</v>
      </c>
      <c r="F98" s="1" t="s">
        <v>266</v>
      </c>
      <c r="G98" s="8">
        <f>'Прилож №3'!G260</f>
        <v>45888.5</v>
      </c>
    </row>
    <row r="99" spans="1:7" ht="28.5">
      <c r="A99" s="71"/>
      <c r="B99" s="22" t="s">
        <v>232</v>
      </c>
      <c r="C99" s="9" t="s">
        <v>215</v>
      </c>
      <c r="D99" s="1" t="s">
        <v>111</v>
      </c>
      <c r="E99" s="1" t="s">
        <v>103</v>
      </c>
      <c r="F99" s="1" t="s">
        <v>231</v>
      </c>
      <c r="G99" s="8">
        <f>'Прилож №3'!G261</f>
        <v>264</v>
      </c>
    </row>
    <row r="100" spans="1:7" ht="15">
      <c r="A100" s="71"/>
      <c r="B100" s="3" t="s">
        <v>7</v>
      </c>
      <c r="C100" s="9" t="s">
        <v>215</v>
      </c>
      <c r="D100" s="1" t="s">
        <v>111</v>
      </c>
      <c r="E100" s="4" t="s">
        <v>104</v>
      </c>
      <c r="F100" s="1"/>
      <c r="G100" s="5">
        <f>G101+G102</f>
        <v>26433.300000000003</v>
      </c>
    </row>
    <row r="101" spans="1:7" ht="14.25">
      <c r="A101" s="71"/>
      <c r="B101" s="19" t="s">
        <v>238</v>
      </c>
      <c r="C101" s="9" t="s">
        <v>215</v>
      </c>
      <c r="D101" s="1" t="s">
        <v>111</v>
      </c>
      <c r="E101" s="1" t="s">
        <v>104</v>
      </c>
      <c r="F101" s="24" t="s">
        <v>237</v>
      </c>
      <c r="G101" s="8">
        <f>'Прилож №3'!G297</f>
        <v>9572.1</v>
      </c>
    </row>
    <row r="102" spans="1:7" ht="14.25">
      <c r="A102" s="71"/>
      <c r="B102" s="19" t="s">
        <v>267</v>
      </c>
      <c r="C102" s="9" t="s">
        <v>215</v>
      </c>
      <c r="D102" s="1" t="s">
        <v>111</v>
      </c>
      <c r="E102" s="1" t="s">
        <v>104</v>
      </c>
      <c r="F102" s="24" t="s">
        <v>266</v>
      </c>
      <c r="G102" s="8">
        <f>'Прилож №3'!G298</f>
        <v>16861.2</v>
      </c>
    </row>
    <row r="103" spans="1:7" ht="15">
      <c r="A103" s="71"/>
      <c r="B103" s="9" t="s">
        <v>18</v>
      </c>
      <c r="C103" s="9" t="s">
        <v>215</v>
      </c>
      <c r="D103" s="1" t="s">
        <v>111</v>
      </c>
      <c r="E103" s="4" t="s">
        <v>111</v>
      </c>
      <c r="F103" s="1"/>
      <c r="G103" s="5">
        <f>G104+G105+G106</f>
        <v>4242.2</v>
      </c>
    </row>
    <row r="104" spans="1:7" ht="28.5">
      <c r="A104" s="71"/>
      <c r="B104" s="7" t="s">
        <v>270</v>
      </c>
      <c r="C104" s="9" t="s">
        <v>215</v>
      </c>
      <c r="D104" s="1" t="s">
        <v>111</v>
      </c>
      <c r="E104" s="1" t="s">
        <v>111</v>
      </c>
      <c r="F104" s="1" t="s">
        <v>260</v>
      </c>
      <c r="G104" s="8">
        <f>'Прилож №3'!G313</f>
        <v>687.5999999999999</v>
      </c>
    </row>
    <row r="105" spans="1:7" ht="14.25">
      <c r="A105" s="71"/>
      <c r="B105" s="19" t="s">
        <v>238</v>
      </c>
      <c r="C105" s="23" t="s">
        <v>215</v>
      </c>
      <c r="D105" s="23" t="s">
        <v>111</v>
      </c>
      <c r="E105" s="23" t="s">
        <v>111</v>
      </c>
      <c r="F105" s="10" t="s">
        <v>237</v>
      </c>
      <c r="G105" s="8">
        <f>'Прилож №3'!G314</f>
        <v>1513.6</v>
      </c>
    </row>
    <row r="106" spans="1:7" ht="14.25">
      <c r="A106" s="71"/>
      <c r="B106" s="19" t="s">
        <v>267</v>
      </c>
      <c r="C106" s="23" t="s">
        <v>215</v>
      </c>
      <c r="D106" s="23" t="s">
        <v>111</v>
      </c>
      <c r="E106" s="23" t="s">
        <v>111</v>
      </c>
      <c r="F106" s="10" t="s">
        <v>266</v>
      </c>
      <c r="G106" s="8">
        <f>'Прилож №3'!G315</f>
        <v>2041</v>
      </c>
    </row>
    <row r="107" spans="1:7" ht="15">
      <c r="A107" s="71"/>
      <c r="B107" s="9" t="s">
        <v>21</v>
      </c>
      <c r="C107" s="9" t="s">
        <v>215</v>
      </c>
      <c r="D107" s="1" t="s">
        <v>111</v>
      </c>
      <c r="E107" s="4" t="s">
        <v>109</v>
      </c>
      <c r="F107" s="1"/>
      <c r="G107" s="5">
        <f>G108+G109</f>
        <v>15385.599999999999</v>
      </c>
    </row>
    <row r="108" spans="1:7" ht="28.5">
      <c r="A108" s="71"/>
      <c r="B108" s="7" t="s">
        <v>270</v>
      </c>
      <c r="C108" s="9" t="s">
        <v>215</v>
      </c>
      <c r="D108" s="1" t="s">
        <v>111</v>
      </c>
      <c r="E108" s="1" t="s">
        <v>109</v>
      </c>
      <c r="F108" s="1" t="s">
        <v>260</v>
      </c>
      <c r="G108" s="8">
        <f>'Прилож №3'!G343</f>
        <v>3385.5999999999995</v>
      </c>
    </row>
    <row r="109" spans="1:7" ht="28.5">
      <c r="A109" s="71"/>
      <c r="B109" s="19" t="s">
        <v>248</v>
      </c>
      <c r="C109" s="9" t="s">
        <v>215</v>
      </c>
      <c r="D109" s="1" t="s">
        <v>111</v>
      </c>
      <c r="E109" s="1" t="s">
        <v>109</v>
      </c>
      <c r="F109" s="1" t="s">
        <v>247</v>
      </c>
      <c r="G109" s="8">
        <f>'Прилож №3'!G344</f>
        <v>12000</v>
      </c>
    </row>
    <row r="110" spans="1:7" ht="30" customHeight="1">
      <c r="A110" s="71">
        <v>15</v>
      </c>
      <c r="B110" s="62" t="str">
        <f>'Прилож №3'!A392</f>
        <v>Долгосрочная целевая программа "Развитие сферы культуры на 2011-2015 годы"</v>
      </c>
      <c r="C110" s="3" t="s">
        <v>216</v>
      </c>
      <c r="D110" s="4"/>
      <c r="E110" s="4"/>
      <c r="F110" s="4"/>
      <c r="G110" s="5">
        <f>G111</f>
        <v>9673.1</v>
      </c>
    </row>
    <row r="111" spans="1:7" ht="29.25">
      <c r="A111" s="71"/>
      <c r="B111" s="7" t="s">
        <v>323</v>
      </c>
      <c r="C111" s="9" t="s">
        <v>216</v>
      </c>
      <c r="D111" s="4" t="s">
        <v>112</v>
      </c>
      <c r="E111" s="4"/>
      <c r="F111" s="4"/>
      <c r="G111" s="8">
        <f>G112</f>
        <v>9673.1</v>
      </c>
    </row>
    <row r="112" spans="1:7" ht="15">
      <c r="A112" s="71"/>
      <c r="B112" s="9" t="s">
        <v>324</v>
      </c>
      <c r="C112" s="9" t="s">
        <v>216</v>
      </c>
      <c r="D112" s="1" t="s">
        <v>112</v>
      </c>
      <c r="E112" s="4" t="s">
        <v>105</v>
      </c>
      <c r="F112" s="4"/>
      <c r="G112" s="8">
        <f>G113+G115+G116+G114</f>
        <v>9673.1</v>
      </c>
    </row>
    <row r="113" spans="1:7" ht="28.5">
      <c r="A113" s="71"/>
      <c r="B113" s="7" t="s">
        <v>270</v>
      </c>
      <c r="C113" s="9" t="s">
        <v>216</v>
      </c>
      <c r="D113" s="1" t="s">
        <v>112</v>
      </c>
      <c r="E113" s="1" t="s">
        <v>105</v>
      </c>
      <c r="F113" s="1" t="s">
        <v>260</v>
      </c>
      <c r="G113" s="8">
        <f>'Прилож №3'!G393</f>
        <v>2844.3</v>
      </c>
    </row>
    <row r="114" spans="1:7" ht="35.25" customHeight="1">
      <c r="A114" s="71"/>
      <c r="B114" s="7" t="str">
        <f>'Прилож №3'!A394</f>
        <v>Пособия и компенсации гражданам и иные социальные выплаты, кроме публичных нормативных обязательств</v>
      </c>
      <c r="C114" s="9" t="s">
        <v>216</v>
      </c>
      <c r="D114" s="1" t="s">
        <v>112</v>
      </c>
      <c r="E114" s="1" t="s">
        <v>105</v>
      </c>
      <c r="F114" s="1" t="s">
        <v>247</v>
      </c>
      <c r="G114" s="8">
        <f>'Прилож №3'!G394</f>
        <v>14</v>
      </c>
    </row>
    <row r="115" spans="1:7" ht="14.25">
      <c r="A115" s="71"/>
      <c r="B115" s="19" t="s">
        <v>238</v>
      </c>
      <c r="C115" s="9" t="s">
        <v>216</v>
      </c>
      <c r="D115" s="1" t="s">
        <v>112</v>
      </c>
      <c r="E115" s="1" t="s">
        <v>105</v>
      </c>
      <c r="F115" s="1" t="s">
        <v>237</v>
      </c>
      <c r="G115" s="8">
        <f>'Прилож №3'!G395</f>
        <v>2409.2</v>
      </c>
    </row>
    <row r="116" spans="1:7" ht="14.25">
      <c r="A116" s="71"/>
      <c r="B116" s="19" t="s">
        <v>267</v>
      </c>
      <c r="C116" s="9" t="s">
        <v>216</v>
      </c>
      <c r="D116" s="1" t="s">
        <v>112</v>
      </c>
      <c r="E116" s="1" t="s">
        <v>105</v>
      </c>
      <c r="F116" s="1" t="s">
        <v>266</v>
      </c>
      <c r="G116" s="8">
        <f>'Прилож №3'!G396</f>
        <v>4405.6</v>
      </c>
    </row>
    <row r="117" spans="1:7" ht="45">
      <c r="A117" s="71">
        <v>16</v>
      </c>
      <c r="B117" s="66" t="s">
        <v>330</v>
      </c>
      <c r="C117" s="53" t="s">
        <v>331</v>
      </c>
      <c r="D117" s="4"/>
      <c r="E117" s="4"/>
      <c r="F117" s="4"/>
      <c r="G117" s="72">
        <f>G118</f>
        <v>3848.2</v>
      </c>
    </row>
    <row r="118" spans="1:7" ht="15">
      <c r="A118" s="71"/>
      <c r="B118" s="26" t="s">
        <v>3</v>
      </c>
      <c r="C118" s="26" t="s">
        <v>331</v>
      </c>
      <c r="D118" s="37" t="s">
        <v>110</v>
      </c>
      <c r="E118" s="4"/>
      <c r="F118" s="4"/>
      <c r="G118" s="28">
        <f>G119</f>
        <v>3848.2</v>
      </c>
    </row>
    <row r="119" spans="1:7" ht="15">
      <c r="A119" s="71"/>
      <c r="B119" s="26" t="s">
        <v>60</v>
      </c>
      <c r="C119" s="26" t="s">
        <v>331</v>
      </c>
      <c r="D119" s="23" t="s">
        <v>110</v>
      </c>
      <c r="E119" s="37" t="s">
        <v>108</v>
      </c>
      <c r="F119" s="4"/>
      <c r="G119" s="28">
        <f>G120</f>
        <v>3848.2</v>
      </c>
    </row>
    <row r="120" spans="1:7" ht="34.5" customHeight="1">
      <c r="A120" s="71"/>
      <c r="B120" s="7" t="str">
        <f>'Прилож №3'!A464</f>
        <v>Пособия и компенсации гражданам и иные социальные выплаты, по публичным нормативным обязательствам</v>
      </c>
      <c r="C120" s="26" t="s">
        <v>331</v>
      </c>
      <c r="D120" s="23" t="s">
        <v>110</v>
      </c>
      <c r="E120" s="23" t="s">
        <v>108</v>
      </c>
      <c r="F120" s="37" t="s">
        <v>296</v>
      </c>
      <c r="G120" s="28">
        <f>'Прилож №3'!G464</f>
        <v>3848.2</v>
      </c>
    </row>
    <row r="121" spans="1:7" ht="45">
      <c r="A121" s="71">
        <v>17</v>
      </c>
      <c r="B121" s="66" t="str">
        <f>'Прилож №3'!A491</f>
        <v> Долгосрочная целевая программа "Муниципальная программа " Развитие физической культуры и спорта в г.Долгопрудном на 2012-2015 годы"" </v>
      </c>
      <c r="C121" s="3" t="s">
        <v>217</v>
      </c>
      <c r="D121" s="4"/>
      <c r="E121" s="4"/>
      <c r="F121" s="4"/>
      <c r="G121" s="5">
        <f>G122</f>
        <v>102595.3</v>
      </c>
    </row>
    <row r="122" spans="1:7" ht="15">
      <c r="A122" s="71"/>
      <c r="B122" s="7" t="s">
        <v>128</v>
      </c>
      <c r="C122" s="9" t="s">
        <v>217</v>
      </c>
      <c r="D122" s="4" t="s">
        <v>170</v>
      </c>
      <c r="E122" s="4"/>
      <c r="F122" s="4"/>
      <c r="G122" s="8">
        <f>G123</f>
        <v>102595.3</v>
      </c>
    </row>
    <row r="123" spans="1:7" ht="15">
      <c r="A123" s="71"/>
      <c r="B123" s="7" t="s">
        <v>171</v>
      </c>
      <c r="C123" s="9" t="s">
        <v>217</v>
      </c>
      <c r="D123" s="1" t="s">
        <v>170</v>
      </c>
      <c r="E123" s="4" t="s">
        <v>103</v>
      </c>
      <c r="F123" s="4"/>
      <c r="G123" s="8">
        <f>G124+G125+G127</f>
        <v>102595.3</v>
      </c>
    </row>
    <row r="124" spans="1:7" ht="32.25" customHeight="1">
      <c r="A124" s="71"/>
      <c r="B124" s="7" t="s">
        <v>270</v>
      </c>
      <c r="C124" s="9" t="s">
        <v>217</v>
      </c>
      <c r="D124" s="1" t="s">
        <v>170</v>
      </c>
      <c r="E124" s="1" t="s">
        <v>103</v>
      </c>
      <c r="F124" s="1" t="s">
        <v>260</v>
      </c>
      <c r="G124" s="8">
        <f>'Прилож №3'!G492</f>
        <v>415</v>
      </c>
    </row>
    <row r="125" spans="1:7" ht="14.25">
      <c r="A125" s="71"/>
      <c r="B125" s="7" t="s">
        <v>117</v>
      </c>
      <c r="C125" s="9" t="s">
        <v>217</v>
      </c>
      <c r="D125" s="1" t="s">
        <v>170</v>
      </c>
      <c r="E125" s="1" t="s">
        <v>103</v>
      </c>
      <c r="F125" s="1" t="s">
        <v>246</v>
      </c>
      <c r="G125" s="8">
        <f>G126</f>
        <v>100560</v>
      </c>
    </row>
    <row r="126" spans="1:7" ht="135.75" customHeight="1">
      <c r="A126" s="71"/>
      <c r="B126" s="7" t="str">
        <f>'Прилож №3'!A494</f>
        <v> Долгосрочная целевая программа "Муниципальная программа " Развитие физической культуры и спорта в г.Долгопрудном на 2012-2015 годы"" 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v>
      </c>
      <c r="C126" s="9" t="s">
        <v>427</v>
      </c>
      <c r="D126" s="1" t="s">
        <v>170</v>
      </c>
      <c r="E126" s="1" t="s">
        <v>103</v>
      </c>
      <c r="F126" s="1" t="s">
        <v>246</v>
      </c>
      <c r="G126" s="8">
        <f>'Прилож №3'!G494</f>
        <v>100560</v>
      </c>
    </row>
    <row r="127" spans="1:7" ht="14.25">
      <c r="A127" s="71"/>
      <c r="B127" s="19" t="s">
        <v>238</v>
      </c>
      <c r="C127" s="9" t="s">
        <v>217</v>
      </c>
      <c r="D127" s="1" t="s">
        <v>170</v>
      </c>
      <c r="E127" s="1" t="s">
        <v>103</v>
      </c>
      <c r="F127" s="1" t="s">
        <v>237</v>
      </c>
      <c r="G127" s="8">
        <f>'Прилож №3'!G495</f>
        <v>1620.3</v>
      </c>
    </row>
    <row r="128" spans="1:7" ht="108.75" customHeight="1">
      <c r="A128" s="71">
        <v>18</v>
      </c>
      <c r="B128" s="62" t="str">
        <f>'Прилож №3'!A220</f>
        <v>Долгосрочная целевая программа г.Долгопрудного "Капитальный ремонт, реконструкция, ремонт, содержание автомобильных дорог общего пользования местного значения и размещение дополнительных гостевых парковок на дворовых и сопряженных с ними территориях в г.Долгопрудном на период 2011-2014 годы"</v>
      </c>
      <c r="C128" s="3" t="s">
        <v>219</v>
      </c>
      <c r="D128" s="1"/>
      <c r="E128" s="1"/>
      <c r="F128" s="1"/>
      <c r="G128" s="5">
        <f>G129</f>
        <v>10000</v>
      </c>
    </row>
    <row r="129" spans="1:7" ht="15">
      <c r="A129" s="71"/>
      <c r="B129" s="9" t="s">
        <v>14</v>
      </c>
      <c r="C129" s="9" t="s">
        <v>219</v>
      </c>
      <c r="D129" s="4" t="s">
        <v>113</v>
      </c>
      <c r="E129" s="1"/>
      <c r="F129" s="1"/>
      <c r="G129" s="8">
        <f>G130</f>
        <v>10000</v>
      </c>
    </row>
    <row r="130" spans="1:7" ht="15">
      <c r="A130" s="71"/>
      <c r="B130" s="9" t="s">
        <v>80</v>
      </c>
      <c r="C130" s="9" t="s">
        <v>219</v>
      </c>
      <c r="D130" s="1" t="s">
        <v>113</v>
      </c>
      <c r="E130" s="4" t="s">
        <v>108</v>
      </c>
      <c r="F130" s="4"/>
      <c r="G130" s="8">
        <f>G131</f>
        <v>10000</v>
      </c>
    </row>
    <row r="131" spans="1:7" ht="28.5">
      <c r="A131" s="71"/>
      <c r="B131" s="7" t="s">
        <v>270</v>
      </c>
      <c r="C131" s="9" t="s">
        <v>219</v>
      </c>
      <c r="D131" s="1" t="s">
        <v>113</v>
      </c>
      <c r="E131" s="1" t="s">
        <v>108</v>
      </c>
      <c r="F131" s="1" t="s">
        <v>260</v>
      </c>
      <c r="G131" s="8">
        <f>'Прилож №3'!G221</f>
        <v>10000</v>
      </c>
    </row>
    <row r="132" spans="1:7" ht="60" hidden="1">
      <c r="A132" s="71">
        <v>18</v>
      </c>
      <c r="B132" s="66" t="s">
        <v>332</v>
      </c>
      <c r="C132" s="3" t="s">
        <v>333</v>
      </c>
      <c r="D132" s="1"/>
      <c r="E132" s="1"/>
      <c r="F132" s="1"/>
      <c r="G132" s="5">
        <f>G133</f>
        <v>0</v>
      </c>
    </row>
    <row r="133" spans="1:7" ht="15" hidden="1">
      <c r="A133" s="71"/>
      <c r="B133" s="9" t="s">
        <v>14</v>
      </c>
      <c r="C133" s="9" t="s">
        <v>333</v>
      </c>
      <c r="D133" s="4" t="s">
        <v>113</v>
      </c>
      <c r="E133" s="1"/>
      <c r="F133" s="1"/>
      <c r="G133" s="8">
        <f>G134</f>
        <v>0</v>
      </c>
    </row>
    <row r="134" spans="1:7" ht="15" hidden="1">
      <c r="A134" s="71"/>
      <c r="B134" s="9" t="s">
        <v>42</v>
      </c>
      <c r="C134" s="9" t="s">
        <v>333</v>
      </c>
      <c r="D134" s="1" t="s">
        <v>113</v>
      </c>
      <c r="E134" s="4" t="s">
        <v>103</v>
      </c>
      <c r="F134" s="4"/>
      <c r="G134" s="8">
        <f>G135</f>
        <v>0</v>
      </c>
    </row>
    <row r="135" spans="1:7" ht="15" hidden="1">
      <c r="A135" s="71"/>
      <c r="B135" s="63" t="s">
        <v>329</v>
      </c>
      <c r="C135" s="9" t="s">
        <v>333</v>
      </c>
      <c r="D135" s="1" t="s">
        <v>113</v>
      </c>
      <c r="E135" s="1" t="s">
        <v>103</v>
      </c>
      <c r="F135" s="4"/>
      <c r="G135" s="8">
        <f>G136</f>
        <v>0</v>
      </c>
    </row>
    <row r="136" spans="1:7" ht="15" hidden="1">
      <c r="A136" s="71"/>
      <c r="B136" s="3" t="s">
        <v>191</v>
      </c>
      <c r="C136" s="9" t="s">
        <v>333</v>
      </c>
      <c r="D136" s="1" t="s">
        <v>113</v>
      </c>
      <c r="E136" s="1" t="s">
        <v>103</v>
      </c>
      <c r="F136" s="1"/>
      <c r="G136" s="5"/>
    </row>
    <row r="137" spans="1:7" ht="72.75" customHeight="1" hidden="1">
      <c r="A137" s="71">
        <v>19</v>
      </c>
      <c r="B137" s="62" t="s">
        <v>334</v>
      </c>
      <c r="C137" s="3" t="s">
        <v>335</v>
      </c>
      <c r="D137" s="1"/>
      <c r="E137" s="1"/>
      <c r="F137" s="1"/>
      <c r="G137" s="5">
        <f>G138</f>
        <v>0</v>
      </c>
    </row>
    <row r="138" spans="1:7" ht="15" hidden="1">
      <c r="A138" s="71"/>
      <c r="B138" s="9" t="s">
        <v>14</v>
      </c>
      <c r="C138" s="9" t="s">
        <v>335</v>
      </c>
      <c r="D138" s="4" t="s">
        <v>113</v>
      </c>
      <c r="E138" s="1"/>
      <c r="F138" s="1"/>
      <c r="G138" s="8">
        <f>G139</f>
        <v>0</v>
      </c>
    </row>
    <row r="139" spans="1:7" ht="15" hidden="1">
      <c r="A139" s="71"/>
      <c r="B139" s="9" t="s">
        <v>42</v>
      </c>
      <c r="C139" s="9" t="s">
        <v>335</v>
      </c>
      <c r="D139" s="1" t="s">
        <v>113</v>
      </c>
      <c r="E139" s="4" t="s">
        <v>103</v>
      </c>
      <c r="F139" s="4"/>
      <c r="G139" s="8">
        <f>G140</f>
        <v>0</v>
      </c>
    </row>
    <row r="140" spans="1:7" ht="15" hidden="1">
      <c r="A140" s="71"/>
      <c r="B140" s="63" t="s">
        <v>329</v>
      </c>
      <c r="C140" s="9" t="s">
        <v>335</v>
      </c>
      <c r="D140" s="1" t="s">
        <v>113</v>
      </c>
      <c r="E140" s="1" t="s">
        <v>103</v>
      </c>
      <c r="F140" s="4"/>
      <c r="G140" s="8">
        <f>G141</f>
        <v>0</v>
      </c>
    </row>
    <row r="141" spans="1:7" ht="15" hidden="1">
      <c r="A141" s="9"/>
      <c r="B141" s="3" t="s">
        <v>191</v>
      </c>
      <c r="C141" s="9" t="s">
        <v>335</v>
      </c>
      <c r="D141" s="1" t="s">
        <v>113</v>
      </c>
      <c r="E141" s="1" t="s">
        <v>103</v>
      </c>
      <c r="F141" s="1"/>
      <c r="G141" s="5"/>
    </row>
    <row r="142" spans="1:7" ht="84.75" customHeight="1">
      <c r="A142" s="71">
        <v>19</v>
      </c>
      <c r="B142" s="49" t="str">
        <f>'Прилож №3'!A188</f>
        <v>Долгосрочная целевая программа г.Долгопрудного "Муниципальная целевая программа в области энергосбережения и повышения энергетической эффективности в городе Долгопрудном на 2010-2020 годы"</v>
      </c>
      <c r="C142" s="3" t="s">
        <v>302</v>
      </c>
      <c r="D142" s="1"/>
      <c r="E142" s="1"/>
      <c r="F142" s="1"/>
      <c r="G142" s="5">
        <f>G143</f>
        <v>17062.5</v>
      </c>
    </row>
    <row r="143" spans="1:7" ht="18.75" customHeight="1">
      <c r="A143" s="9"/>
      <c r="B143" s="9" t="s">
        <v>14</v>
      </c>
      <c r="C143" s="9" t="s">
        <v>302</v>
      </c>
      <c r="D143" s="4" t="s">
        <v>113</v>
      </c>
      <c r="E143" s="1"/>
      <c r="F143" s="1"/>
      <c r="G143" s="8">
        <f>G144</f>
        <v>17062.5</v>
      </c>
    </row>
    <row r="144" spans="1:7" ht="15.75" customHeight="1">
      <c r="A144" s="9"/>
      <c r="B144" s="9" t="s">
        <v>42</v>
      </c>
      <c r="C144" s="9" t="s">
        <v>302</v>
      </c>
      <c r="D144" s="1" t="s">
        <v>113</v>
      </c>
      <c r="E144" s="4" t="s">
        <v>103</v>
      </c>
      <c r="F144" s="1"/>
      <c r="G144" s="8">
        <f>G145+G146</f>
        <v>17062.5</v>
      </c>
    </row>
    <row r="145" spans="1:7" ht="29.25" customHeight="1">
      <c r="A145" s="9"/>
      <c r="B145" s="19" t="s">
        <v>271</v>
      </c>
      <c r="C145" s="9" t="s">
        <v>302</v>
      </c>
      <c r="D145" s="1" t="s">
        <v>113</v>
      </c>
      <c r="E145" s="1" t="s">
        <v>103</v>
      </c>
      <c r="F145" s="1" t="s">
        <v>263</v>
      </c>
      <c r="G145" s="8">
        <f>'Прилож №3'!G189</f>
        <v>16937.5</v>
      </c>
    </row>
    <row r="146" spans="1:7" ht="29.25" customHeight="1">
      <c r="A146" s="9"/>
      <c r="B146" s="19" t="str">
        <f>'Прилож №4'!A138</f>
        <v>Бюджетные инвестиции : ПИР на установку общедомовых приборов учета коммунальных услуг </v>
      </c>
      <c r="C146" s="9" t="s">
        <v>429</v>
      </c>
      <c r="D146" s="1" t="s">
        <v>113</v>
      </c>
      <c r="E146" s="1" t="s">
        <v>103</v>
      </c>
      <c r="F146" s="1" t="s">
        <v>246</v>
      </c>
      <c r="G146" s="8">
        <f>'Прилож №3'!G190</f>
        <v>125</v>
      </c>
    </row>
    <row r="147" spans="1:7" ht="99.75" customHeight="1">
      <c r="A147" s="71">
        <v>20</v>
      </c>
      <c r="B147" s="49" t="str">
        <f>'Прилож №3'!A148</f>
        <v>Долгосрочная целевая программа г.Долгопрудного "Дорожная деятельность в отношении автомобильных дорог общего пользования местного значения в границах городского округа Долгопрудный и обеспечение безопасности дорожного движения на них на 2013-2016 годы"</v>
      </c>
      <c r="C147" s="3" t="s">
        <v>303</v>
      </c>
      <c r="D147" s="1"/>
      <c r="E147" s="1"/>
      <c r="F147" s="1"/>
      <c r="G147" s="5">
        <f>G148</f>
        <v>38902</v>
      </c>
    </row>
    <row r="148" spans="1:7" ht="17.25" customHeight="1">
      <c r="A148" s="9"/>
      <c r="B148" s="9" t="s">
        <v>39</v>
      </c>
      <c r="C148" s="9" t="s">
        <v>303</v>
      </c>
      <c r="D148" s="4" t="s">
        <v>105</v>
      </c>
      <c r="E148" s="1"/>
      <c r="F148" s="1"/>
      <c r="G148" s="8">
        <f>G149</f>
        <v>38902</v>
      </c>
    </row>
    <row r="149" spans="1:7" ht="13.5" customHeight="1">
      <c r="A149" s="9"/>
      <c r="B149" s="9" t="s">
        <v>62</v>
      </c>
      <c r="C149" s="9" t="s">
        <v>303</v>
      </c>
      <c r="D149" s="1" t="s">
        <v>105</v>
      </c>
      <c r="E149" s="4" t="s">
        <v>109</v>
      </c>
      <c r="F149" s="1"/>
      <c r="G149" s="8">
        <f>G150</f>
        <v>38902</v>
      </c>
    </row>
    <row r="150" spans="1:7" ht="32.25" customHeight="1">
      <c r="A150" s="9"/>
      <c r="B150" s="7" t="s">
        <v>270</v>
      </c>
      <c r="C150" s="9" t="s">
        <v>303</v>
      </c>
      <c r="D150" s="1" t="s">
        <v>105</v>
      </c>
      <c r="E150" s="1" t="s">
        <v>109</v>
      </c>
      <c r="F150" s="1" t="s">
        <v>260</v>
      </c>
      <c r="G150" s="8">
        <f>'Прилож №3'!G149</f>
        <v>38902</v>
      </c>
    </row>
    <row r="151" spans="1:10" ht="15">
      <c r="A151" s="9"/>
      <c r="B151" s="3" t="s">
        <v>336</v>
      </c>
      <c r="C151" s="3" t="s">
        <v>32</v>
      </c>
      <c r="D151" s="4" t="s">
        <v>75</v>
      </c>
      <c r="E151" s="4" t="s">
        <v>75</v>
      </c>
      <c r="F151" s="4" t="s">
        <v>34</v>
      </c>
      <c r="G151" s="39">
        <f>G11+G28+G33+G37+G46+G57+G61+G65+G70+G77+G81+G85+G90+G110+G121+G128+G142+G147+G41+G117</f>
        <v>758497.4999999999</v>
      </c>
      <c r="J151" s="45"/>
    </row>
  </sheetData>
  <sheetProtection/>
  <mergeCells count="9">
    <mergeCell ref="A8:G8"/>
    <mergeCell ref="B9:G9"/>
    <mergeCell ref="C1:G1"/>
    <mergeCell ref="C2:G2"/>
    <mergeCell ref="C3:G3"/>
    <mergeCell ref="C4:G4"/>
    <mergeCell ref="C5:G5"/>
    <mergeCell ref="C6:G6"/>
    <mergeCell ref="C7:G7"/>
  </mergeCells>
  <printOptions/>
  <pageMargins left="0.36" right="0.25" top="0.28" bottom="0.27" header="0.17" footer="0.23"/>
  <pageSetup horizontalDpi="600" verticalDpi="600" orientation="portrait" paperSize="9" scale="8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2013-04-17T12:54:49Z</cp:lastPrinted>
  <dcterms:created xsi:type="dcterms:W3CDTF">2002-11-11T07:39:40Z</dcterms:created>
  <dcterms:modified xsi:type="dcterms:W3CDTF">2013-04-18T10:06:57Z</dcterms:modified>
  <cp:category/>
  <cp:version/>
  <cp:contentType/>
  <cp:contentStatus/>
</cp:coreProperties>
</file>