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135" windowWidth="14595" windowHeight="13215" activeTab="1"/>
  </bookViews>
  <sheets>
    <sheet name="Прилож №3" sheetId="1" r:id="rId1"/>
    <sheet name="Прилож №5" sheetId="2" r:id="rId2"/>
  </sheets>
  <definedNames>
    <definedName name="_xlnm.Print_Area" localSheetId="1">'Прилож №5'!$A$4:$I$495</definedName>
  </definedNames>
  <calcPr fullCalcOnLoad="1"/>
</workbook>
</file>

<file path=xl/sharedStrings.xml><?xml version="1.0" encoding="utf-8"?>
<sst xmlns="http://schemas.openxmlformats.org/spreadsheetml/2006/main" count="4248" uniqueCount="432">
  <si>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</si>
  <si>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</si>
  <si>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</si>
  <si>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</si>
  <si>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</si>
  <si>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</si>
  <si>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</si>
  <si>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</si>
  <si>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</si>
  <si>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</si>
  <si>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</si>
  <si>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</si>
  <si>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</si>
  <si>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</si>
  <si>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</si>
  <si>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</si>
  <si>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</si>
  <si>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</si>
  <si>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</si>
  <si>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</si>
  <si>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</si>
  <si>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</si>
  <si>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</si>
  <si>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</si>
  <si>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</si>
  <si>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</si>
  <si>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</si>
  <si>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</si>
  <si>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</si>
  <si>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</si>
  <si>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</si>
  <si>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</si>
  <si>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</si>
  <si>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</si>
  <si>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</si>
  <si>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</si>
  <si>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</si>
  <si>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</si>
  <si>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</si>
  <si>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</si>
  <si>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</si>
  <si>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</si>
  <si>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</si>
  <si>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</si>
  <si>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</si>
  <si>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</si>
  <si>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</si>
  <si>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</si>
  <si>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</si>
  <si>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</si>
  <si>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</si>
  <si>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</si>
  <si>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</si>
  <si>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</si>
  <si>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</si>
  <si>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</si>
  <si>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</si>
  <si>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</si>
  <si>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</si>
  <si>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</si>
  <si>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</si>
  <si>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</si>
  <si>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</si>
  <si>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</si>
  <si>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</si>
  <si>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</si>
  <si>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</si>
  <si>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</si>
  <si>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</si>
  <si>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</si>
  <si>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</si>
  <si>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</si>
  <si>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</si>
  <si>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</si>
  <si>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</si>
  <si>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</si>
  <si>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</si>
  <si>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</si>
  <si>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</si>
  <si>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</si>
  <si>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</si>
  <si>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</si>
  <si>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</si>
  <si>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</si>
  <si>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</si>
  <si>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</si>
  <si>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</si>
  <si>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</si>
  <si>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</si>
  <si>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</si>
  <si>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</si>
  <si>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</si>
  <si>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</si>
  <si>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</si>
  <si>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</si>
  <si>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</si>
  <si>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</si>
  <si>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</si>
  <si>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</si>
  <si>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</si>
  <si>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</si>
  <si>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</si>
  <si>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</si>
  <si>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Выполнение функций бюджетными учреждениями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</si>
  <si>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</si>
  <si>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</si>
  <si>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</si>
  <si>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</si>
  <si>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</si>
  <si>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</si>
  <si>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</si>
  <si>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</si>
  <si>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</si>
  <si>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</si>
  <si>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</si>
  <si>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</si>
  <si>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</si>
  <si>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</si>
  <si>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</si>
  <si>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</si>
  <si>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</si>
  <si>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</si>
  <si>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</si>
  <si>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</si>
  <si>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</si>
  <si>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</si>
  <si>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315 02 00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</si>
  <si>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</si>
  <si>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</si>
  <si>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</si>
  <si>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</si>
  <si>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</si>
  <si>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</si>
  <si>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</si>
  <si>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</si>
  <si>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</si>
  <si>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</si>
  <si>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</si>
  <si>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</si>
  <si>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</si>
  <si>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</si>
  <si>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</si>
  <si>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</si>
  <si>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</si>
  <si>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</si>
  <si>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</si>
  <si>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</si>
  <si>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</si>
  <si>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</si>
  <si>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</si>
  <si>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</si>
  <si>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</si>
  <si>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Выполнение функций  органами местного самоуправления</t>
  </si>
  <si>
    <t>795 07 00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</si>
  <si>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</si>
  <si>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</si>
  <si>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</si>
  <si>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</si>
  <si>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</si>
  <si>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</si>
  <si>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</si>
  <si>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</si>
  <si>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</si>
  <si>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</si>
  <si>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</si>
  <si>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</si>
  <si>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</si>
  <si>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</si>
  <si>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</si>
  <si>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</si>
  <si>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</si>
  <si>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</si>
  <si>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</si>
  <si>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</si>
  <si>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</si>
  <si>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</si>
  <si>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</si>
  <si>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</si>
  <si>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</si>
  <si>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</si>
  <si>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</si>
  <si>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</si>
  <si>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</si>
  <si>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</si>
  <si>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</si>
  <si>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</si>
  <si>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</si>
  <si>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</si>
  <si>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</si>
  <si>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Ежемесячное денежное вознаграждение за классное руководство</t>
  </si>
  <si>
    <t>520 09 00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</si>
  <si>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</si>
  <si>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</si>
  <si>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</si>
  <si>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</si>
  <si>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</si>
  <si>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</si>
  <si>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</si>
  <si>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</si>
  <si>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</si>
  <si>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</si>
  <si>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</si>
  <si>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</si>
  <si>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</si>
  <si>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</si>
  <si>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</si>
  <si>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</si>
  <si>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</si>
  <si>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</si>
  <si>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</si>
  <si>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</si>
  <si>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</si>
  <si>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</si>
  <si>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</si>
  <si>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</si>
  <si>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</si>
  <si>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</si>
  <si>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</si>
  <si>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</si>
  <si>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</si>
  <si>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</si>
  <si>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 и видам расходов  бюджета</t>
  </si>
  <si>
    <t xml:space="preserve"> Комитет по управлению имуществом                  г. Долгопрудный</t>
  </si>
  <si>
    <t>092 99 00</t>
  </si>
  <si>
    <t>Комплектование книжных фондов библиотек муниципальных образований</t>
  </si>
  <si>
    <t>Администрация города Долгопрудного</t>
  </si>
  <si>
    <t>440 02 00</t>
  </si>
  <si>
    <t>Комплектование книжных фондов библиотек городских округов</t>
  </si>
  <si>
    <t>Культура и кинематография</t>
  </si>
  <si>
    <t>Коммунальное хозяйство</t>
  </si>
  <si>
    <t>Другие вопросы в области культуры</t>
  </si>
  <si>
    <t>522 00 00</t>
  </si>
  <si>
    <t>Региональные целевые программы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</si>
  <si>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</si>
  <si>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</si>
  <si>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</si>
  <si>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Учреждения культуры и мероприятия в сфере культуры и кинематографии</t>
  </si>
  <si>
    <t>Расходы бюджета городского округа Долгопрудный  на 2012  г. по разделам, подразделам, целевым статьям</t>
  </si>
  <si>
    <t>Ведомственная структура расходов  бюджета городского округа Долгопрудный  на   2012 год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</si>
  <si>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</si>
  <si>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</si>
  <si>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</si>
  <si>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002 95 00</t>
  </si>
  <si>
    <t>420 95 00</t>
  </si>
  <si>
    <t>421 95 00</t>
  </si>
  <si>
    <t>423 95 00</t>
  </si>
  <si>
    <t>452 95 00</t>
  </si>
  <si>
    <t>482 95 00</t>
  </si>
  <si>
    <t>442 95 00</t>
  </si>
  <si>
    <t>440 95 00</t>
  </si>
  <si>
    <t>441 95 00</t>
  </si>
  <si>
    <t>443 95 00</t>
  </si>
  <si>
    <t>431 95 00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</si>
  <si>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</si>
  <si>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</si>
  <si>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</si>
  <si>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</si>
  <si>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</si>
  <si>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 xml:space="preserve">Бюджетные инвестиции 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</si>
  <si>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</si>
  <si>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</si>
  <si>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</si>
  <si>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</si>
  <si>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</si>
  <si>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"Обеспечение жильем молодых семей в г.Долгопрудный на 2009-2012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</si>
  <si>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</si>
  <si>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</si>
  <si>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</si>
  <si>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</si>
  <si>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</si>
  <si>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</si>
  <si>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</si>
  <si>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</si>
  <si>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Долгосрочная целевая программа   "Дети Долгопрудного " на 2012-2015 годы"</t>
  </si>
  <si>
    <t>Субсидии юридическим лицам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</si>
  <si>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</si>
  <si>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</si>
  <si>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(ПИР и СМР)</t>
    </r>
  </si>
  <si>
    <t>Управление администрации г. Долгопрудного по работе в микрорайонах Шереметьевский, Хлебниково, Павельцево</t>
  </si>
  <si>
    <t>Финансовое управление администрации                         г.Долгопрудного</t>
  </si>
  <si>
    <t xml:space="preserve"> Представительный орган муниципального образования города Долгопрудный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</si>
  <si>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города Долгопрудного</t>
  </si>
  <si>
    <t xml:space="preserve">    Управление образования   Администрации г.Долгопрудного</t>
  </si>
  <si>
    <t>522 15 01</t>
  </si>
  <si>
    <t>522 15 00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</si>
  <si>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</si>
  <si>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</si>
  <si>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</si>
  <si>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Обеспечение мероприятий по капитальному ремонту многоквартирных домов</t>
  </si>
  <si>
    <t>098 00 00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</si>
  <si>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</si>
  <si>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</si>
  <si>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</si>
  <si>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</si>
  <si>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</si>
  <si>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</si>
  <si>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</si>
  <si>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522 26 01</t>
  </si>
  <si>
    <t>Долгосрочная целевая программа Московской области "Развитие дошкольного образования в Московской области в 2012-2014 годах"" на 2009-2012 годы"</t>
  </si>
  <si>
    <t>Капитальные  вложения в объекты дошкольного образования</t>
  </si>
  <si>
    <t>Бюджетные инвестиции (Строительство детского сада )</t>
  </si>
  <si>
    <t>Капитальные  вложения в объекты общественной инфраструктуры</t>
  </si>
  <si>
    <t>522 15 07</t>
  </si>
  <si>
    <r>
      <t>Бюджетные инвестиции</t>
    </r>
    <r>
      <rPr>
        <sz val="11"/>
        <rFont val="Arial"/>
        <family val="2"/>
      </rPr>
      <t xml:space="preserve">  </t>
    </r>
  </si>
  <si>
    <r>
      <t xml:space="preserve">Бюджетные инвестиции </t>
    </r>
    <r>
      <rPr>
        <b/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</si>
  <si>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 xml:space="preserve">Бюджетные инвестиции </t>
    </r>
    <r>
      <rPr>
        <b/>
        <sz val="11"/>
        <rFont val="Arial"/>
        <family val="2"/>
      </rPr>
      <t>(Строительство детского сада в микрорайоне №6 (ПИР и СМР)</t>
    </r>
  </si>
  <si>
    <t xml:space="preserve">Муниципальная комплексная программа "Дети Долгопрудного " на 2011-2012 годы" 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</si>
  <si>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</si>
  <si>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</si>
  <si>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</si>
  <si>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</si>
  <si>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</si>
  <si>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</si>
  <si>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</si>
  <si>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795 20 00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</si>
  <si>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</si>
  <si>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</si>
  <si>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</si>
  <si>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>Приложение № 5</t>
  </si>
  <si>
    <t xml:space="preserve">к решению Совета депутатов </t>
  </si>
  <si>
    <t>(Приложение №5</t>
  </si>
  <si>
    <t xml:space="preserve">                       к решению Совета депутатов </t>
  </si>
  <si>
    <t xml:space="preserve">               от 23.12.2011г. №157-нр)</t>
  </si>
  <si>
    <t>Приложение № 3</t>
  </si>
  <si>
    <t>(Приложение №3</t>
  </si>
  <si>
    <t>от 23.12.2011г. №157-нр)</t>
  </si>
  <si>
    <t>436 00 00</t>
  </si>
  <si>
    <t>436 10 03</t>
  </si>
  <si>
    <t>610</t>
  </si>
  <si>
    <t>620</t>
  </si>
  <si>
    <t>Внедрение современных образовательных технологий</t>
  </si>
  <si>
    <t>Внедрение современных образовательных технологий (оказание муниципальных услуг)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</si>
  <si>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</si>
  <si>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</si>
  <si>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</si>
  <si>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</si>
  <si>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</si>
  <si>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</si>
  <si>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</si>
  <si>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</si>
  <si>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</si>
  <si>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</si>
  <si>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</si>
  <si>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</si>
  <si>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</si>
  <si>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</si>
  <si>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</si>
  <si>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</si>
  <si>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</si>
  <si>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</si>
  <si>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</si>
  <si>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</si>
  <si>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</si>
  <si>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470 20 05</t>
  </si>
  <si>
    <t>470 99 99</t>
  </si>
  <si>
    <t>476 20 05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</si>
  <si>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</si>
  <si>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Расходы на содержание и обеспечение деятельности родильных домов ( содержание имущества, необходимого для оказания муниципальных услуг)</t>
  </si>
  <si>
    <t>471 20 05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</si>
  <si>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</si>
  <si>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</si>
  <si>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</si>
  <si>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</si>
  <si>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</si>
  <si>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</si>
  <si>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</si>
  <si>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470 30 05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</si>
  <si>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</si>
  <si>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476 30 05</t>
  </si>
  <si>
    <t>Расходы на содержание и обеспечение деятельности родильных домов ( прочие расходы )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</si>
  <si>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</si>
  <si>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</si>
  <si>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471 30 05</t>
  </si>
  <si>
    <t>Расходы на содержание и обеспечение деятельности поликлиник, амбулаторий, диагностических центров (прочие расходы)</t>
  </si>
  <si>
    <t>477 30 05</t>
  </si>
  <si>
    <t>Расходы на содержание и обеспечение деятельности станций скорой и неотложной помощи (прочие расходы)</t>
  </si>
  <si>
    <t>470 99 00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</si>
  <si>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</si>
  <si>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</si>
  <si>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</si>
  <si>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</si>
  <si>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</si>
  <si>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</si>
  <si>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</si>
  <si>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</si>
  <si>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</si>
  <si>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</si>
  <si>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</si>
  <si>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</si>
  <si>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Мероприятия по проведению оздоровительной кампании детей</t>
  </si>
  <si>
    <t xml:space="preserve">Оздоровление детей </t>
  </si>
  <si>
    <t>432 00 00</t>
  </si>
  <si>
    <t>522 17 00</t>
  </si>
  <si>
    <t>Долгосрочная целевая программа Московской области "Дороги Подмосковья на период 2012-2015 годов"</t>
  </si>
  <si>
    <t>432 00 04</t>
  </si>
  <si>
    <t>522 10 00</t>
  </si>
  <si>
    <t>522 10 98</t>
  </si>
  <si>
    <t xml:space="preserve">522 10 98 </t>
  </si>
  <si>
    <t>Долгосрочная целевая программа Московской области "Развитие образования в Московской области на 2009-2012 год"</t>
  </si>
  <si>
    <t>Обеспечение дополнительными местами в муниципальных дошкольных образовательных учреждениях, в том числе на проведение текущего, капитального ремонта, ремонта ограждений, приобретение оборудования, мебели, мягкого инвентаря</t>
  </si>
  <si>
    <t>Федеральные целевые программы</t>
  </si>
  <si>
    <t>Федеральная целевая программа "Жилище" на 2011-2015 годы</t>
  </si>
  <si>
    <t>Приобретение жилья гражданами, уволенными  с военной службы(службы),и приравненными к  ним лицам</t>
  </si>
  <si>
    <t>100 00 00</t>
  </si>
  <si>
    <t>100 88 00</t>
  </si>
  <si>
    <t>100 88 11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</si>
  <si>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</si>
  <si>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</si>
  <si>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</si>
  <si>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</si>
  <si>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522 09 14</t>
  </si>
  <si>
    <t>522 09 00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</si>
  <si>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</si>
  <si>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</si>
  <si>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Другие вопросы в области здравоохранения</t>
  </si>
  <si>
    <t>431 10 02</t>
  </si>
  <si>
    <t>611</t>
  </si>
  <si>
    <t>Организация и осуществление мероприятий по работе с детьми и молодежью в муниципальных образованиях</t>
  </si>
  <si>
    <t>522 10 41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</si>
  <si>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</t>
  </si>
  <si>
    <t>522 28 00</t>
  </si>
  <si>
    <t>Долгосрочная целевая программа Московской области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</si>
  <si>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522 28 31</t>
  </si>
  <si>
    <t>436 21 00</t>
  </si>
  <si>
    <t>Модернизация региональной системы образования</t>
  </si>
  <si>
    <r>
      <t xml:space="preserve">Бюджетные инвестиции </t>
    </r>
    <r>
      <rPr>
        <sz val="11"/>
        <rFont val="Arial"/>
        <family val="2"/>
      </rPr>
      <t>(Монтаж циркулярного трубопровода ГВС к жилым домам №№20,22,24,26,28 по ул.Первомайская, №№ 17,16,19,20,21,22 по ул.Менделеева, №№ 19,21 по Московскому шоссе г.Долгопрудного</t>
    </r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</si>
  <si>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</si>
  <si>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Вид  расходов</t>
  </si>
  <si>
    <t>522 15 14</t>
  </si>
  <si>
    <t>Проведение мероприятий по комплексному развитию коммунальной инфраструктуры с целью организации теплоснабжения</t>
  </si>
  <si>
    <t>от  28.05.2012г. №76-нр</t>
  </si>
  <si>
    <t>от  28.05.2012г.  №76-нр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</si>
</sst>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3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49" fontId="13" fillId="0" borderId="16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164" fontId="17" fillId="0" borderId="19" xfId="0" applyNumberFormat="1" applyFont="1" applyBorder="1" applyAlignment="1">
      <alignment/>
    </xf>
    <xf numFmtId="0" fontId="13" fillId="0" borderId="19" xfId="0" applyFont="1" applyBorder="1" applyAlignment="1">
      <alignment wrapText="1"/>
    </xf>
    <xf numFmtId="49" fontId="13" fillId="0" borderId="18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wrapText="1"/>
    </xf>
    <xf numFmtId="49" fontId="17" fillId="0" borderId="12" xfId="0" applyNumberFormat="1" applyFont="1" applyBorder="1" applyAlignment="1">
      <alignment wrapText="1"/>
    </xf>
    <xf numFmtId="164" fontId="13" fillId="0" borderId="14" xfId="0" applyNumberFormat="1" applyFont="1" applyBorder="1" applyAlignment="1">
      <alignment wrapText="1"/>
    </xf>
    <xf numFmtId="0" fontId="17" fillId="0" borderId="19" xfId="0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13" fillId="0" borderId="25" xfId="0" applyFont="1" applyBorder="1" applyAlignment="1">
      <alignment/>
    </xf>
    <xf numFmtId="49" fontId="17" fillId="0" borderId="12" xfId="0" applyNumberFormat="1" applyFont="1" applyBorder="1" applyAlignment="1">
      <alignment/>
    </xf>
    <xf numFmtId="0" fontId="13" fillId="0" borderId="26" xfId="0" applyFont="1" applyBorder="1" applyAlignment="1">
      <alignment/>
    </xf>
    <xf numFmtId="49" fontId="17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164" fontId="13" fillId="0" borderId="15" xfId="0" applyNumberFormat="1" applyFont="1" applyBorder="1" applyAlignment="1">
      <alignment/>
    </xf>
    <xf numFmtId="0" fontId="17" fillId="0" borderId="20" xfId="0" applyFont="1" applyBorder="1" applyAlignment="1">
      <alignment/>
    </xf>
    <xf numFmtId="49" fontId="17" fillId="0" borderId="29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164" fontId="17" fillId="24" borderId="19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/>
    </xf>
    <xf numFmtId="164" fontId="17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6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49" fontId="13" fillId="0" borderId="29" xfId="0" applyNumberFormat="1" applyFont="1" applyBorder="1" applyAlignment="1">
      <alignment/>
    </xf>
    <xf numFmtId="0" fontId="17" fillId="0" borderId="18" xfId="0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13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/>
    </xf>
    <xf numFmtId="49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left"/>
    </xf>
    <xf numFmtId="49" fontId="17" fillId="0" borderId="32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/>
    </xf>
    <xf numFmtId="49" fontId="17" fillId="0" borderId="35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/>
    </xf>
    <xf numFmtId="49" fontId="13" fillId="0" borderId="34" xfId="0" applyNumberFormat="1" applyFont="1" applyBorder="1" applyAlignment="1">
      <alignment/>
    </xf>
    <xf numFmtId="49" fontId="17" fillId="0" borderId="37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0" fontId="13" fillId="0" borderId="34" xfId="0" applyFont="1" applyBorder="1" applyAlignment="1">
      <alignment/>
    </xf>
    <xf numFmtId="0" fontId="13" fillId="0" borderId="25" xfId="0" applyFont="1" applyBorder="1" applyAlignment="1">
      <alignment wrapText="1"/>
    </xf>
    <xf numFmtId="49" fontId="17" fillId="0" borderId="29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7" fillId="0" borderId="26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0" xfId="0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22" xfId="0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0" fontId="18" fillId="0" borderId="0" xfId="0" applyFont="1" applyAlignment="1">
      <alignment/>
    </xf>
    <xf numFmtId="49" fontId="13" fillId="0" borderId="39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40" xfId="0" applyNumberFormat="1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24" borderId="19" xfId="0" applyFont="1" applyFill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left"/>
    </xf>
    <xf numFmtId="0" fontId="17" fillId="24" borderId="22" xfId="0" applyFont="1" applyFill="1" applyBorder="1" applyAlignment="1">
      <alignment/>
    </xf>
    <xf numFmtId="49" fontId="17" fillId="24" borderId="34" xfId="0" applyNumberFormat="1" applyFont="1" applyFill="1" applyBorder="1" applyAlignment="1">
      <alignment/>
    </xf>
    <xf numFmtId="49" fontId="17" fillId="24" borderId="22" xfId="0" applyNumberFormat="1" applyFont="1" applyFill="1" applyBorder="1" applyAlignment="1">
      <alignment/>
    </xf>
    <xf numFmtId="49" fontId="17" fillId="24" borderId="21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/>
    </xf>
    <xf numFmtId="49" fontId="17" fillId="24" borderId="18" xfId="0" applyNumberFormat="1" applyFont="1" applyFill="1" applyBorder="1" applyAlignment="1">
      <alignment/>
    </xf>
    <xf numFmtId="0" fontId="17" fillId="24" borderId="19" xfId="0" applyFont="1" applyFill="1" applyBorder="1" applyAlignment="1">
      <alignment/>
    </xf>
    <xf numFmtId="49" fontId="17" fillId="24" borderId="26" xfId="0" applyNumberFormat="1" applyFont="1" applyFill="1" applyBorder="1" applyAlignment="1">
      <alignment/>
    </xf>
    <xf numFmtId="49" fontId="17" fillId="24" borderId="26" xfId="0" applyNumberFormat="1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/>
    </xf>
    <xf numFmtId="164" fontId="17" fillId="24" borderId="22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 horizontal="left"/>
    </xf>
    <xf numFmtId="0" fontId="17" fillId="24" borderId="30" xfId="0" applyFont="1" applyFill="1" applyBorder="1" applyAlignment="1">
      <alignment/>
    </xf>
    <xf numFmtId="49" fontId="17" fillId="24" borderId="29" xfId="0" applyNumberFormat="1" applyFont="1" applyFill="1" applyBorder="1" applyAlignment="1">
      <alignment/>
    </xf>
    <xf numFmtId="164" fontId="17" fillId="24" borderId="29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17" fillId="0" borderId="42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 horizontal="left"/>
    </xf>
    <xf numFmtId="49" fontId="17" fillId="0" borderId="43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/>
    </xf>
    <xf numFmtId="49" fontId="13" fillId="0" borderId="41" xfId="0" applyNumberFormat="1" applyFont="1" applyBorder="1" applyAlignment="1">
      <alignment/>
    </xf>
    <xf numFmtId="49" fontId="13" fillId="0" borderId="44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7" fillId="0" borderId="21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4" borderId="26" xfId="0" applyFont="1" applyFill="1" applyBorder="1" applyAlignment="1">
      <alignment horizontal="left" wrapText="1"/>
    </xf>
    <xf numFmtId="174" fontId="13" fillId="0" borderId="45" xfId="60" applyNumberFormat="1" applyFont="1" applyBorder="1" applyAlignment="1">
      <alignment/>
    </xf>
    <xf numFmtId="174" fontId="13" fillId="0" borderId="46" xfId="60" applyNumberFormat="1" applyFont="1" applyBorder="1" applyAlignment="1">
      <alignment/>
    </xf>
    <xf numFmtId="174" fontId="13" fillId="0" borderId="10" xfId="60" applyNumberFormat="1" applyFont="1" applyBorder="1" applyAlignment="1">
      <alignment/>
    </xf>
    <xf numFmtId="174" fontId="13" fillId="0" borderId="14" xfId="60" applyNumberFormat="1" applyFont="1" applyBorder="1" applyAlignment="1">
      <alignment/>
    </xf>
    <xf numFmtId="0" fontId="19" fillId="24" borderId="47" xfId="0" applyFont="1" applyFill="1" applyBorder="1" applyAlignment="1">
      <alignment wrapText="1"/>
    </xf>
    <xf numFmtId="49" fontId="17" fillId="0" borderId="3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7" fillId="0" borderId="17" xfId="0" applyNumberFormat="1" applyFont="1" applyBorder="1" applyAlignment="1">
      <alignment/>
    </xf>
    <xf numFmtId="164" fontId="17" fillId="0" borderId="34" xfId="0" applyNumberFormat="1" applyFont="1" applyBorder="1" applyAlignment="1">
      <alignment/>
    </xf>
    <xf numFmtId="0" fontId="17" fillId="24" borderId="19" xfId="0" applyFont="1" applyFill="1" applyBorder="1" applyAlignment="1">
      <alignment horizontal="left" wrapText="1"/>
    </xf>
    <xf numFmtId="0" fontId="17" fillId="24" borderId="26" xfId="0" applyFont="1" applyFill="1" applyBorder="1" applyAlignment="1">
      <alignment wrapText="1"/>
    </xf>
    <xf numFmtId="49" fontId="17" fillId="0" borderId="24" xfId="0" applyNumberFormat="1" applyFont="1" applyBorder="1" applyAlignment="1">
      <alignment horizontal="left"/>
    </xf>
    <xf numFmtId="164" fontId="13" fillId="0" borderId="18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24" borderId="18" xfId="0" applyNumberFormat="1" applyFont="1" applyFill="1" applyBorder="1" applyAlignment="1">
      <alignment/>
    </xf>
    <xf numFmtId="164" fontId="13" fillId="0" borderId="20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7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9" fontId="13" fillId="0" borderId="29" xfId="0" applyNumberFormat="1" applyFont="1" applyBorder="1" applyAlignment="1">
      <alignment horizontal="left"/>
    </xf>
    <xf numFmtId="0" fontId="19" fillId="24" borderId="48" xfId="0" applyFont="1" applyFill="1" applyBorder="1" applyAlignment="1">
      <alignment wrapText="1"/>
    </xf>
    <xf numFmtId="0" fontId="19" fillId="24" borderId="11" xfId="0" applyFont="1" applyFill="1" applyBorder="1" applyAlignment="1">
      <alignment wrapText="1"/>
    </xf>
    <xf numFmtId="49" fontId="13" fillId="0" borderId="15" xfId="0" applyNumberFormat="1" applyFont="1" applyBorder="1" applyAlignment="1">
      <alignment horizontal="left"/>
    </xf>
    <xf numFmtId="49" fontId="17" fillId="24" borderId="30" xfId="0" applyNumberFormat="1" applyFont="1" applyFill="1" applyBorder="1" applyAlignment="1">
      <alignment/>
    </xf>
    <xf numFmtId="164" fontId="17" fillId="24" borderId="30" xfId="0" applyNumberFormat="1" applyFont="1" applyFill="1" applyBorder="1" applyAlignment="1">
      <alignment/>
    </xf>
    <xf numFmtId="0" fontId="19" fillId="24" borderId="26" xfId="0" applyFont="1" applyFill="1" applyBorder="1" applyAlignment="1">
      <alignment wrapText="1"/>
    </xf>
    <xf numFmtId="0" fontId="17" fillId="24" borderId="26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49" fontId="17" fillId="0" borderId="49" xfId="0" applyNumberFormat="1" applyFont="1" applyBorder="1" applyAlignment="1">
      <alignment/>
    </xf>
    <xf numFmtId="49" fontId="17" fillId="24" borderId="31" xfId="0" applyNumberFormat="1" applyFont="1" applyFill="1" applyBorder="1" applyAlignment="1">
      <alignment/>
    </xf>
    <xf numFmtId="164" fontId="13" fillId="0" borderId="36" xfId="0" applyNumberFormat="1" applyFont="1" applyBorder="1" applyAlignment="1">
      <alignment/>
    </xf>
    <xf numFmtId="164" fontId="17" fillId="24" borderId="26" xfId="0" applyNumberFormat="1" applyFont="1" applyFill="1" applyBorder="1" applyAlignment="1">
      <alignment/>
    </xf>
    <xf numFmtId="164" fontId="17" fillId="24" borderId="32" xfId="0" applyNumberFormat="1" applyFont="1" applyFill="1" applyBorder="1" applyAlignment="1">
      <alignment/>
    </xf>
    <xf numFmtId="164" fontId="17" fillId="0" borderId="50" xfId="0" applyNumberFormat="1" applyFont="1" applyBorder="1" applyAlignment="1">
      <alignment/>
    </xf>
    <xf numFmtId="164" fontId="17" fillId="0" borderId="41" xfId="0" applyNumberFormat="1" applyFont="1" applyBorder="1" applyAlignment="1">
      <alignment/>
    </xf>
    <xf numFmtId="49" fontId="17" fillId="0" borderId="46" xfId="0" applyNumberFormat="1" applyFont="1" applyBorder="1" applyAlignment="1">
      <alignment/>
    </xf>
    <xf numFmtId="49" fontId="13" fillId="0" borderId="50" xfId="0" applyNumberFormat="1" applyFont="1" applyBorder="1" applyAlignment="1">
      <alignment/>
    </xf>
    <xf numFmtId="164" fontId="17" fillId="0" borderId="42" xfId="0" applyNumberFormat="1" applyFont="1" applyBorder="1" applyAlignment="1">
      <alignment/>
    </xf>
    <xf numFmtId="164" fontId="13" fillId="0" borderId="51" xfId="0" applyNumberFormat="1" applyFont="1" applyBorder="1" applyAlignment="1">
      <alignment/>
    </xf>
    <xf numFmtId="164" fontId="17" fillId="0" borderId="52" xfId="0" applyNumberFormat="1" applyFont="1" applyBorder="1" applyAlignment="1">
      <alignment/>
    </xf>
    <xf numFmtId="164" fontId="17" fillId="0" borderId="44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7" fillId="0" borderId="43" xfId="0" applyNumberFormat="1" applyFont="1" applyBorder="1" applyAlignment="1">
      <alignment/>
    </xf>
    <xf numFmtId="164" fontId="17" fillId="0" borderId="46" xfId="0" applyNumberFormat="1" applyFont="1" applyBorder="1" applyAlignment="1">
      <alignment/>
    </xf>
    <xf numFmtId="0" fontId="17" fillId="24" borderId="34" xfId="0" applyFont="1" applyFill="1" applyBorder="1" applyAlignment="1">
      <alignment wrapText="1"/>
    </xf>
    <xf numFmtId="49" fontId="13" fillId="0" borderId="46" xfId="0" applyNumberFormat="1" applyFont="1" applyBorder="1" applyAlignment="1">
      <alignment/>
    </xf>
    <xf numFmtId="164" fontId="13" fillId="0" borderId="46" xfId="0" applyNumberFormat="1" applyFont="1" applyBorder="1" applyAlignment="1">
      <alignment/>
    </xf>
    <xf numFmtId="49" fontId="17" fillId="0" borderId="45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46" xfId="0" applyNumberFormat="1" applyFont="1" applyBorder="1" applyAlignment="1">
      <alignment horizontal="left"/>
    </xf>
    <xf numFmtId="0" fontId="17" fillId="0" borderId="46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164" fontId="13" fillId="0" borderId="0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0" fontId="17" fillId="24" borderId="19" xfId="0" applyFont="1" applyFill="1" applyBorder="1" applyAlignment="1">
      <alignment vertical="center" wrapText="1"/>
    </xf>
    <xf numFmtId="0" fontId="13" fillId="0" borderId="45" xfId="0" applyFont="1" applyBorder="1" applyAlignment="1">
      <alignment/>
    </xf>
    <xf numFmtId="0" fontId="17" fillId="0" borderId="37" xfId="0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49" fontId="17" fillId="0" borderId="50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24" borderId="41" xfId="0" applyNumberFormat="1" applyFont="1" applyFill="1" applyBorder="1" applyAlignment="1">
      <alignment/>
    </xf>
    <xf numFmtId="49" fontId="17" fillId="24" borderId="43" xfId="0" applyNumberFormat="1" applyFont="1" applyFill="1" applyBorder="1" applyAlignment="1">
      <alignment/>
    </xf>
    <xf numFmtId="49" fontId="13" fillId="0" borderId="46" xfId="0" applyNumberFormat="1" applyFont="1" applyBorder="1" applyAlignment="1">
      <alignment horizontal="center"/>
    </xf>
    <xf numFmtId="0" fontId="17" fillId="0" borderId="47" xfId="0" applyNumberFormat="1" applyFont="1" applyFill="1" applyBorder="1" applyAlignment="1">
      <alignment horizontal="left" vertical="top" wrapText="1"/>
    </xf>
    <xf numFmtId="164" fontId="17" fillId="0" borderId="49" xfId="0" applyNumberFormat="1" applyFont="1" applyBorder="1" applyAlignment="1">
      <alignment/>
    </xf>
    <xf numFmtId="0" fontId="17" fillId="24" borderId="47" xfId="0" applyFont="1" applyFill="1" applyBorder="1" applyAlignment="1">
      <alignment wrapText="1"/>
    </xf>
    <xf numFmtId="0" fontId="17" fillId="0" borderId="26" xfId="0" applyFont="1" applyBorder="1" applyAlignment="1">
      <alignment wrapText="1" shrinkToFit="1"/>
    </xf>
    <xf numFmtId="0" fontId="16" fillId="0" borderId="25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7" fillId="0" borderId="26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wrapText="1"/>
    </xf>
    <xf numFmtId="164" fontId="17" fillId="0" borderId="45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0" fontId="16" fillId="0" borderId="25" xfId="0" applyFont="1" applyBorder="1" applyAlignment="1">
      <alignment horizontal="center" wrapText="1"/>
    </xf>
    <xf numFmtId="0" fontId="16" fillId="24" borderId="25" xfId="0" applyFont="1" applyFill="1" applyBorder="1" applyAlignment="1">
      <alignment horizontal="center" wrapText="1"/>
    </xf>
    <xf numFmtId="0" fontId="13" fillId="0" borderId="36" xfId="0" applyFont="1" applyBorder="1" applyAlignment="1">
      <alignment/>
    </xf>
    <xf numFmtId="0" fontId="19" fillId="24" borderId="30" xfId="0" applyFont="1" applyFill="1" applyBorder="1" applyAlignment="1">
      <alignment wrapText="1"/>
    </xf>
    <xf numFmtId="174" fontId="15" fillId="0" borderId="45" xfId="60" applyNumberFormat="1" applyFont="1" applyBorder="1" applyAlignment="1">
      <alignment horizontal="center"/>
    </xf>
    <xf numFmtId="49" fontId="8" fillId="24" borderId="0" xfId="0" applyNumberFormat="1" applyFont="1" applyFill="1" applyAlignment="1">
      <alignment/>
    </xf>
    <xf numFmtId="0" fontId="17" fillId="24" borderId="11" xfId="0" applyFont="1" applyFill="1" applyBorder="1" applyAlignment="1">
      <alignment wrapText="1"/>
    </xf>
    <xf numFmtId="164" fontId="17" fillId="24" borderId="15" xfId="0" applyNumberFormat="1" applyFont="1" applyFill="1" applyBorder="1" applyAlignment="1">
      <alignment/>
    </xf>
    <xf numFmtId="0" fontId="13" fillId="24" borderId="34" xfId="0" applyFont="1" applyFill="1" applyBorder="1" applyAlignment="1">
      <alignment wrapText="1"/>
    </xf>
    <xf numFmtId="49" fontId="17" fillId="24" borderId="11" xfId="0" applyNumberFormat="1" applyFont="1" applyFill="1" applyBorder="1" applyAlignment="1">
      <alignment/>
    </xf>
    <xf numFmtId="0" fontId="13" fillId="0" borderId="36" xfId="0" applyFont="1" applyBorder="1" applyAlignment="1">
      <alignment wrapText="1"/>
    </xf>
    <xf numFmtId="49" fontId="13" fillId="0" borderId="53" xfId="0" applyNumberFormat="1" applyFont="1" applyBorder="1" applyAlignment="1">
      <alignment horizontal="left"/>
    </xf>
    <xf numFmtId="49" fontId="17" fillId="24" borderId="20" xfId="0" applyNumberFormat="1" applyFont="1" applyFill="1" applyBorder="1" applyAlignment="1">
      <alignment/>
    </xf>
    <xf numFmtId="49" fontId="13" fillId="24" borderId="11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/>
    </xf>
    <xf numFmtId="49" fontId="13" fillId="24" borderId="20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 horizontal="left"/>
    </xf>
    <xf numFmtId="0" fontId="13" fillId="0" borderId="15" xfId="0" applyFont="1" applyBorder="1" applyAlignment="1">
      <alignment/>
    </xf>
    <xf numFmtId="49" fontId="17" fillId="24" borderId="29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0" borderId="37" xfId="0" applyFont="1" applyBorder="1" applyAlignment="1">
      <alignment wrapText="1"/>
    </xf>
    <xf numFmtId="164" fontId="17" fillId="0" borderId="23" xfId="0" applyNumberFormat="1" applyFont="1" applyBorder="1" applyAlignment="1">
      <alignment/>
    </xf>
    <xf numFmtId="49" fontId="13" fillId="0" borderId="28" xfId="0" applyNumberFormat="1" applyFont="1" applyBorder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22" xfId="0" applyNumberFormat="1" applyFont="1" applyBorder="1" applyAlignment="1">
      <alignment horizontal="left"/>
    </xf>
    <xf numFmtId="0" fontId="17" fillId="0" borderId="30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32" xfId="0" applyFont="1" applyBorder="1" applyAlignment="1">
      <alignment/>
    </xf>
    <xf numFmtId="164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164" fontId="17" fillId="0" borderId="55" xfId="0" applyNumberFormat="1" applyFont="1" applyBorder="1" applyAlignment="1">
      <alignment/>
    </xf>
    <xf numFmtId="164" fontId="17" fillId="0" borderId="32" xfId="0" applyNumberFormat="1" applyFont="1" applyBorder="1" applyAlignment="1">
      <alignment/>
    </xf>
    <xf numFmtId="49" fontId="17" fillId="0" borderId="55" xfId="0" applyNumberFormat="1" applyFont="1" applyBorder="1" applyAlignment="1">
      <alignment horizontal="left"/>
    </xf>
    <xf numFmtId="0" fontId="13" fillId="24" borderId="19" xfId="0" applyFont="1" applyFill="1" applyBorder="1" applyAlignment="1">
      <alignment wrapText="1"/>
    </xf>
    <xf numFmtId="0" fontId="17" fillId="0" borderId="21" xfId="0" applyFont="1" applyBorder="1" applyAlignment="1">
      <alignment/>
    </xf>
    <xf numFmtId="0" fontId="17" fillId="24" borderId="11" xfId="0" applyNumberFormat="1" applyFont="1" applyFill="1" applyBorder="1" applyAlignment="1">
      <alignment wrapText="1"/>
    </xf>
    <xf numFmtId="164" fontId="13" fillId="0" borderId="12" xfId="0" applyNumberFormat="1" applyFont="1" applyBorder="1" applyAlignment="1">
      <alignment/>
    </xf>
    <xf numFmtId="49" fontId="13" fillId="0" borderId="3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49" fontId="13" fillId="0" borderId="56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24" borderId="34" xfId="0" applyFont="1" applyFill="1" applyBorder="1" applyAlignment="1">
      <alignment/>
    </xf>
    <xf numFmtId="49" fontId="17" fillId="24" borderId="18" xfId="0" applyNumberFormat="1" applyFont="1" applyFill="1" applyBorder="1" applyAlignment="1">
      <alignment horizontal="left"/>
    </xf>
    <xf numFmtId="164" fontId="17" fillId="0" borderId="30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64" fontId="17" fillId="24" borderId="34" xfId="0" applyNumberFormat="1" applyFont="1" applyFill="1" applyBorder="1" applyAlignment="1">
      <alignment/>
    </xf>
    <xf numFmtId="0" fontId="19" fillId="24" borderId="19" xfId="0" applyFont="1" applyFill="1" applyBorder="1" applyAlignment="1">
      <alignment wrapText="1"/>
    </xf>
    <xf numFmtId="0" fontId="17" fillId="0" borderId="19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left"/>
    </xf>
    <xf numFmtId="49" fontId="13" fillId="0" borderId="55" xfId="0" applyNumberFormat="1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49" fontId="13" fillId="0" borderId="25" xfId="0" applyNumberFormat="1" applyFont="1" applyBorder="1" applyAlignment="1">
      <alignment horizontal="left"/>
    </xf>
    <xf numFmtId="49" fontId="13" fillId="24" borderId="34" xfId="0" applyNumberFormat="1" applyFont="1" applyFill="1" applyBorder="1" applyAlignment="1">
      <alignment/>
    </xf>
    <xf numFmtId="49" fontId="13" fillId="24" borderId="19" xfId="0" applyNumberFormat="1" applyFont="1" applyFill="1" applyBorder="1" applyAlignment="1">
      <alignment/>
    </xf>
    <xf numFmtId="49" fontId="13" fillId="24" borderId="22" xfId="0" applyNumberFormat="1" applyFont="1" applyFill="1" applyBorder="1" applyAlignment="1">
      <alignment/>
    </xf>
    <xf numFmtId="49" fontId="13" fillId="24" borderId="0" xfId="0" applyNumberFormat="1" applyFont="1" applyFill="1" applyBorder="1" applyAlignment="1">
      <alignment/>
    </xf>
    <xf numFmtId="49" fontId="13" fillId="24" borderId="18" xfId="0" applyNumberFormat="1" applyFont="1" applyFill="1" applyBorder="1" applyAlignment="1">
      <alignment horizontal="left"/>
    </xf>
    <xf numFmtId="164" fontId="13" fillId="0" borderId="28" xfId="0" applyNumberFormat="1" applyFont="1" applyBorder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11" xfId="0" applyFont="1" applyFill="1" applyBorder="1" applyAlignment="1">
      <alignment/>
    </xf>
    <xf numFmtId="49" fontId="17" fillId="0" borderId="34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9" xfId="0" applyNumberFormat="1" applyFont="1" applyFill="1" applyBorder="1" applyAlignment="1">
      <alignment/>
    </xf>
    <xf numFmtId="164" fontId="17" fillId="0" borderId="21" xfId="0" applyNumberFormat="1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6" xfId="0" applyFont="1" applyFill="1" applyBorder="1" applyAlignment="1">
      <alignment wrapText="1"/>
    </xf>
    <xf numFmtId="49" fontId="17" fillId="0" borderId="26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/>
    </xf>
    <xf numFmtId="49" fontId="17" fillId="0" borderId="19" xfId="0" applyNumberFormat="1" applyFont="1" applyFill="1" applyBorder="1" applyAlignment="1">
      <alignment horizontal="left"/>
    </xf>
    <xf numFmtId="164" fontId="17" fillId="0" borderId="18" xfId="0" applyNumberFormat="1" applyFont="1" applyFill="1" applyBorder="1" applyAlignment="1">
      <alignment/>
    </xf>
    <xf numFmtId="164" fontId="17" fillId="0" borderId="19" xfId="0" applyNumberFormat="1" applyFont="1" applyFill="1" applyBorder="1" applyAlignment="1">
      <alignment/>
    </xf>
    <xf numFmtId="49" fontId="17" fillId="0" borderId="30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29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49" fontId="17" fillId="0" borderId="15" xfId="0" applyNumberFormat="1" applyFont="1" applyFill="1" applyBorder="1" applyAlignment="1">
      <alignment horizontal="left"/>
    </xf>
    <xf numFmtId="164" fontId="17" fillId="0" borderId="26" xfId="0" applyNumberFormat="1" applyFont="1" applyFill="1" applyBorder="1" applyAlignment="1">
      <alignment/>
    </xf>
    <xf numFmtId="49" fontId="17" fillId="0" borderId="57" xfId="0" applyNumberFormat="1" applyFont="1" applyBorder="1" applyAlignment="1">
      <alignment horizontal="left"/>
    </xf>
    <xf numFmtId="49" fontId="17" fillId="24" borderId="15" xfId="0" applyNumberFormat="1" applyFont="1" applyFill="1" applyBorder="1" applyAlignment="1">
      <alignment/>
    </xf>
    <xf numFmtId="49" fontId="17" fillId="24" borderId="44" xfId="0" applyNumberFormat="1" applyFont="1" applyFill="1" applyBorder="1" applyAlignment="1">
      <alignment/>
    </xf>
    <xf numFmtId="164" fontId="17" fillId="24" borderId="11" xfId="0" applyNumberFormat="1" applyFont="1" applyFill="1" applyBorder="1" applyAlignment="1">
      <alignment/>
    </xf>
    <xf numFmtId="49" fontId="8" fillId="0" borderId="3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17" fillId="0" borderId="26" xfId="0" applyNumberFormat="1" applyFont="1" applyBorder="1" applyAlignment="1">
      <alignment wrapText="1"/>
    </xf>
    <xf numFmtId="167" fontId="0" fillId="0" borderId="0" xfId="0" applyNumberFormat="1" applyAlignment="1">
      <alignment/>
    </xf>
    <xf numFmtId="174" fontId="13" fillId="0" borderId="45" xfId="60" applyNumberFormat="1" applyFont="1" applyBorder="1" applyAlignment="1">
      <alignment horizontal="left"/>
    </xf>
    <xf numFmtId="0" fontId="13" fillId="24" borderId="19" xfId="0" applyFont="1" applyFill="1" applyBorder="1" applyAlignment="1">
      <alignment/>
    </xf>
    <xf numFmtId="0" fontId="17" fillId="24" borderId="32" xfId="0" applyFont="1" applyFill="1" applyBorder="1" applyAlignment="1">
      <alignment/>
    </xf>
    <xf numFmtId="0" fontId="13" fillId="24" borderId="26" xfId="0" applyFont="1" applyFill="1" applyBorder="1" applyAlignment="1">
      <alignment/>
    </xf>
    <xf numFmtId="164" fontId="17" fillId="0" borderId="39" xfId="0" applyNumberFormat="1" applyFont="1" applyBorder="1" applyAlignment="1">
      <alignment/>
    </xf>
    <xf numFmtId="164" fontId="17" fillId="0" borderId="58" xfId="0" applyNumberFormat="1" applyFont="1" applyBorder="1" applyAlignment="1">
      <alignment/>
    </xf>
    <xf numFmtId="49" fontId="17" fillId="0" borderId="59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4" fontId="17" fillId="0" borderId="22" xfId="0" applyNumberFormat="1" applyFont="1" applyFill="1" applyBorder="1" applyAlignment="1">
      <alignment/>
    </xf>
    <xf numFmtId="164" fontId="13" fillId="24" borderId="11" xfId="0" applyNumberFormat="1" applyFont="1" applyFill="1" applyBorder="1" applyAlignment="1">
      <alignment/>
    </xf>
    <xf numFmtId="164" fontId="13" fillId="24" borderId="15" xfId="0" applyNumberFormat="1" applyFont="1" applyFill="1" applyBorder="1" applyAlignment="1">
      <alignment/>
    </xf>
    <xf numFmtId="0" fontId="13" fillId="24" borderId="30" xfId="0" applyFont="1" applyFill="1" applyBorder="1" applyAlignment="1">
      <alignment wrapText="1"/>
    </xf>
    <xf numFmtId="0" fontId="13" fillId="24" borderId="26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8" xfId="0" applyNumberFormat="1" applyFont="1" applyFill="1" applyBorder="1" applyAlignment="1">
      <alignment wrapText="1"/>
    </xf>
    <xf numFmtId="0" fontId="17" fillId="0" borderId="46" xfId="0" applyFont="1" applyBorder="1" applyAlignment="1">
      <alignment wrapText="1"/>
    </xf>
    <xf numFmtId="0" fontId="15" fillId="0" borderId="38" xfId="0" applyFont="1" applyBorder="1" applyAlignment="1">
      <alignment/>
    </xf>
    <xf numFmtId="0" fontId="8" fillId="0" borderId="46" xfId="0" applyFont="1" applyBorder="1" applyAlignment="1">
      <alignment/>
    </xf>
    <xf numFmtId="49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0" fontId="8" fillId="0" borderId="50" xfId="0" applyFont="1" applyBorder="1" applyAlignment="1">
      <alignment/>
    </xf>
    <xf numFmtId="0" fontId="13" fillId="0" borderId="38" xfId="0" applyFont="1" applyBorder="1" applyAlignment="1">
      <alignment/>
    </xf>
    <xf numFmtId="49" fontId="14" fillId="0" borderId="38" xfId="0" applyNumberFormat="1" applyFont="1" applyBorder="1" applyAlignment="1">
      <alignment/>
    </xf>
    <xf numFmtId="0" fontId="15" fillId="0" borderId="46" xfId="0" applyFont="1" applyBorder="1" applyAlignment="1">
      <alignment/>
    </xf>
    <xf numFmtId="49" fontId="14" fillId="0" borderId="38" xfId="0" applyNumberFormat="1" applyFont="1" applyBorder="1" applyAlignment="1">
      <alignment wrapText="1"/>
    </xf>
    <xf numFmtId="0" fontId="15" fillId="0" borderId="46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4" fillId="0" borderId="38" xfId="0" applyFont="1" applyBorder="1" applyAlignment="1">
      <alignment/>
    </xf>
    <xf numFmtId="49" fontId="14" fillId="0" borderId="38" xfId="0" applyNumberFormat="1" applyFont="1" applyFill="1" applyBorder="1" applyAlignment="1">
      <alignment wrapText="1"/>
    </xf>
    <xf numFmtId="0" fontId="15" fillId="0" borderId="28" xfId="0" applyFont="1" applyBorder="1" applyAlignment="1">
      <alignment horizontal="center"/>
    </xf>
    <xf numFmtId="0" fontId="15" fillId="0" borderId="45" xfId="0" applyFont="1" applyBorder="1" applyAlignment="1">
      <alignment/>
    </xf>
    <xf numFmtId="0" fontId="17" fillId="0" borderId="38" xfId="0" applyFont="1" applyBorder="1" applyAlignment="1">
      <alignment horizontal="left"/>
    </xf>
    <xf numFmtId="0" fontId="17" fillId="0" borderId="4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5"/>
  <sheetViews>
    <sheetView zoomScale="70" zoomScaleNormal="70" zoomScalePageLayoutView="0" workbookViewId="0" topLeftCell="A1">
      <selection activeCell="B29" sqref="B29"/>
    </sheetView>
  </sheetViews>
  <sheetFormatPr defaultColWidth="8.796875" defaultRowHeight="15"/>
  <cols>
    <col min="1" max="1" width="56.69921875" style="16" customWidth="1"/>
    <col min="2" max="2" width="3.59765625" style="17" customWidth="1"/>
    <col min="3" max="3" width="3.5" style="17" customWidth="1"/>
    <col min="4" max="4" width="10.59765625" style="17" customWidth="1"/>
    <col min="5" max="5" width="4.09765625" style="17" customWidth="1"/>
    <col min="6" max="6" width="0.1015625" style="17" hidden="1" customWidth="1"/>
    <col min="7" max="7" width="15.59765625" style="19" customWidth="1"/>
    <col min="8" max="8" width="13.8984375" style="16" customWidth="1"/>
    <col min="9" max="9" width="8.69921875" style="5" customWidth="1"/>
    <col min="10" max="10" width="11.5" style="0" customWidth="1"/>
  </cols>
  <sheetData>
    <row r="2" spans="7:9" ht="15.75">
      <c r="G2" s="16" t="s">
        <v>323</v>
      </c>
      <c r="H2" s="5"/>
      <c r="I2"/>
    </row>
    <row r="3" spans="7:9" ht="15.75">
      <c r="G3" s="16" t="s">
        <v>319</v>
      </c>
      <c r="H3" s="5"/>
      <c r="I3"/>
    </row>
    <row r="4" spans="7:9" ht="15.75">
      <c r="G4" s="16" t="s">
        <v>430</v>
      </c>
      <c r="H4" s="5"/>
      <c r="I4"/>
    </row>
    <row r="5" spans="7:9" ht="15.75">
      <c r="G5" s="16" t="s">
        <v>324</v>
      </c>
      <c r="H5" s="5"/>
      <c r="I5"/>
    </row>
    <row r="6" spans="7:9" ht="15.75">
      <c r="G6" s="16" t="s">
        <v>319</v>
      </c>
      <c r="H6" s="5"/>
      <c r="I6"/>
    </row>
    <row r="7" spans="7:9" ht="15.75">
      <c r="G7" s="16" t="s">
        <v>325</v>
      </c>
      <c r="H7" s="5"/>
      <c r="I7"/>
    </row>
    <row r="8" ht="15.75">
      <c r="H8" s="6"/>
    </row>
    <row r="9" spans="1:9" s="124" customFormat="1" ht="15">
      <c r="A9" s="351" t="s">
        <v>237</v>
      </c>
      <c r="B9" s="351"/>
      <c r="C9" s="351"/>
      <c r="D9" s="351"/>
      <c r="E9" s="351"/>
      <c r="F9" s="351"/>
      <c r="G9" s="351"/>
      <c r="H9" s="351"/>
      <c r="I9" s="14"/>
    </row>
    <row r="10" spans="1:9" s="124" customFormat="1" ht="18.75" customHeight="1">
      <c r="A10" s="352" t="s">
        <v>221</v>
      </c>
      <c r="B10" s="352"/>
      <c r="C10" s="352"/>
      <c r="D10" s="352"/>
      <c r="E10" s="352"/>
      <c r="F10" s="352"/>
      <c r="G10" s="352"/>
      <c r="H10" s="352"/>
      <c r="I10" s="14"/>
    </row>
    <row r="11" spans="1:8" ht="18.75" customHeight="1" thickBot="1">
      <c r="A11" s="10"/>
      <c r="B11" s="10"/>
      <c r="C11" s="10"/>
      <c r="D11" s="10"/>
      <c r="E11" s="10"/>
      <c r="F11" s="10"/>
      <c r="G11" s="10"/>
      <c r="H11" s="11" t="s">
        <v>154</v>
      </c>
    </row>
    <row r="12" spans="1:9" s="4" customFormat="1" ht="16.5" thickBot="1">
      <c r="A12" s="355" t="s">
        <v>78</v>
      </c>
      <c r="B12" s="357" t="s">
        <v>110</v>
      </c>
      <c r="C12" s="357" t="s">
        <v>111</v>
      </c>
      <c r="D12" s="357" t="s">
        <v>112</v>
      </c>
      <c r="E12" s="358" t="s">
        <v>113</v>
      </c>
      <c r="F12" s="20"/>
      <c r="G12" s="360" t="s">
        <v>41</v>
      </c>
      <c r="H12" s="353" t="s">
        <v>196</v>
      </c>
      <c r="I12" s="5"/>
    </row>
    <row r="13" spans="1:9" s="4" customFormat="1" ht="74.25" customHeight="1" thickBot="1">
      <c r="A13" s="356"/>
      <c r="B13" s="356"/>
      <c r="C13" s="356"/>
      <c r="D13" s="356"/>
      <c r="E13" s="359"/>
      <c r="F13" s="21"/>
      <c r="G13" s="356"/>
      <c r="H13" s="354"/>
      <c r="I13" s="5"/>
    </row>
    <row r="14" spans="1:9" s="4" customFormat="1" ht="16.5" thickBot="1">
      <c r="A14" s="70" t="s">
        <v>13</v>
      </c>
      <c r="B14" s="20" t="s">
        <v>114</v>
      </c>
      <c r="C14" s="22"/>
      <c r="D14" s="22"/>
      <c r="E14" s="223"/>
      <c r="F14" s="20"/>
      <c r="G14" s="23">
        <f>G15+G44+G48+G27+G19+G39</f>
        <v>180376.90000000002</v>
      </c>
      <c r="H14" s="23">
        <f>H15+H44+H48+H27+H19+H39</f>
        <v>9090</v>
      </c>
      <c r="I14" s="5"/>
    </row>
    <row r="15" spans="1:9" s="4" customFormat="1" ht="30">
      <c r="A15" s="24" t="s">
        <v>67</v>
      </c>
      <c r="B15" s="25" t="s">
        <v>114</v>
      </c>
      <c r="C15" s="26" t="s">
        <v>115</v>
      </c>
      <c r="D15" s="26"/>
      <c r="E15" s="224"/>
      <c r="F15" s="25"/>
      <c r="G15" s="27">
        <f aca="true" t="shared" si="0" ref="G15:H17">G16</f>
        <v>2825.2999999999997</v>
      </c>
      <c r="H15" s="27">
        <f t="shared" si="0"/>
        <v>0</v>
      </c>
      <c r="I15" s="5"/>
    </row>
    <row r="16" spans="1:9" s="4" customFormat="1" ht="42.75" customHeight="1">
      <c r="A16" s="117" t="s">
        <v>191</v>
      </c>
      <c r="B16" s="28" t="s">
        <v>114</v>
      </c>
      <c r="C16" s="29" t="s">
        <v>115</v>
      </c>
      <c r="D16" s="29" t="s">
        <v>157</v>
      </c>
      <c r="E16" s="133"/>
      <c r="F16" s="28"/>
      <c r="G16" s="30">
        <f t="shared" si="0"/>
        <v>2825.2999999999997</v>
      </c>
      <c r="H16" s="30">
        <f t="shared" si="0"/>
        <v>0</v>
      </c>
      <c r="I16" s="5"/>
    </row>
    <row r="17" spans="1:9" s="4" customFormat="1" ht="15.75">
      <c r="A17" s="118" t="s">
        <v>164</v>
      </c>
      <c r="B17" s="28" t="s">
        <v>114</v>
      </c>
      <c r="C17" s="29" t="s">
        <v>115</v>
      </c>
      <c r="D17" s="29" t="s">
        <v>165</v>
      </c>
      <c r="E17" s="133"/>
      <c r="F17" s="28"/>
      <c r="G17" s="30">
        <f t="shared" si="0"/>
        <v>2825.2999999999997</v>
      </c>
      <c r="H17" s="30">
        <f t="shared" si="0"/>
        <v>0</v>
      </c>
      <c r="I17" s="5"/>
    </row>
    <row r="18" spans="1:9" s="4" customFormat="1" ht="15.75">
      <c r="A18" s="119" t="s">
        <v>94</v>
      </c>
      <c r="B18" s="28" t="s">
        <v>114</v>
      </c>
      <c r="C18" s="29" t="s">
        <v>115</v>
      </c>
      <c r="D18" s="29" t="s">
        <v>165</v>
      </c>
      <c r="E18" s="133" t="s">
        <v>158</v>
      </c>
      <c r="F18" s="28"/>
      <c r="G18" s="30">
        <f>'Прилож №5'!H16</f>
        <v>2825.2999999999997</v>
      </c>
      <c r="H18" s="30">
        <f>'Прилож №5'!I16</f>
        <v>0</v>
      </c>
      <c r="I18" s="5"/>
    </row>
    <row r="19" spans="1:8" s="14" customFormat="1" ht="45">
      <c r="A19" s="24" t="s">
        <v>166</v>
      </c>
      <c r="B19" s="32" t="s">
        <v>114</v>
      </c>
      <c r="C19" s="33" t="s">
        <v>119</v>
      </c>
      <c r="D19" s="33"/>
      <c r="E19" s="156"/>
      <c r="F19" s="32"/>
      <c r="G19" s="34">
        <f>G20</f>
        <v>5109.2</v>
      </c>
      <c r="H19" s="34">
        <f>H20</f>
        <v>0</v>
      </c>
    </row>
    <row r="20" spans="1:9" s="4" customFormat="1" ht="43.5">
      <c r="A20" s="117" t="s">
        <v>163</v>
      </c>
      <c r="B20" s="28" t="s">
        <v>114</v>
      </c>
      <c r="C20" s="29" t="s">
        <v>119</v>
      </c>
      <c r="D20" s="29" t="s">
        <v>157</v>
      </c>
      <c r="E20" s="133"/>
      <c r="F20" s="28"/>
      <c r="G20" s="30">
        <f>G21+G23+G25</f>
        <v>5109.2</v>
      </c>
      <c r="H20" s="30">
        <f>H21+H23</f>
        <v>0</v>
      </c>
      <c r="I20" s="5"/>
    </row>
    <row r="21" spans="1:9" s="4" customFormat="1" ht="15.75">
      <c r="A21" s="119" t="s">
        <v>37</v>
      </c>
      <c r="B21" s="28" t="s">
        <v>114</v>
      </c>
      <c r="C21" s="29" t="s">
        <v>119</v>
      </c>
      <c r="D21" s="29" t="s">
        <v>159</v>
      </c>
      <c r="E21" s="133"/>
      <c r="F21" s="28"/>
      <c r="G21" s="30">
        <f>G22</f>
        <v>2709.2</v>
      </c>
      <c r="H21" s="30">
        <f>H22</f>
        <v>0</v>
      </c>
      <c r="I21" s="5"/>
    </row>
    <row r="22" spans="1:9" s="4" customFormat="1" ht="15.75">
      <c r="A22" s="119" t="s">
        <v>94</v>
      </c>
      <c r="B22" s="28" t="s">
        <v>114</v>
      </c>
      <c r="C22" s="29" t="s">
        <v>119</v>
      </c>
      <c r="D22" s="29" t="s">
        <v>159</v>
      </c>
      <c r="E22" s="133" t="s">
        <v>158</v>
      </c>
      <c r="F22" s="28"/>
      <c r="G22" s="30">
        <f>'Прилож №5'!H415</f>
        <v>2709.2</v>
      </c>
      <c r="H22" s="30">
        <f>'Прилож №5'!I415</f>
        <v>0</v>
      </c>
      <c r="I22" s="5"/>
    </row>
    <row r="23" spans="1:9" s="4" customFormat="1" ht="33.75" customHeight="1">
      <c r="A23" s="166" t="s">
        <v>241</v>
      </c>
      <c r="B23" s="28" t="s">
        <v>114</v>
      </c>
      <c r="C23" s="29" t="s">
        <v>119</v>
      </c>
      <c r="D23" s="29" t="s">
        <v>242</v>
      </c>
      <c r="E23" s="133"/>
      <c r="F23" s="28"/>
      <c r="G23" s="30">
        <f>G24</f>
        <v>3</v>
      </c>
      <c r="H23" s="30"/>
      <c r="I23" s="5"/>
    </row>
    <row r="24" spans="1:9" s="4" customFormat="1" ht="15.75">
      <c r="A24" s="119" t="s">
        <v>94</v>
      </c>
      <c r="B24" s="28" t="s">
        <v>114</v>
      </c>
      <c r="C24" s="29" t="s">
        <v>119</v>
      </c>
      <c r="D24" s="29" t="s">
        <v>242</v>
      </c>
      <c r="E24" s="133" t="s">
        <v>158</v>
      </c>
      <c r="F24" s="28"/>
      <c r="G24" s="30">
        <f>'Прилож №5'!H419</f>
        <v>3</v>
      </c>
      <c r="H24" s="30"/>
      <c r="I24" s="5"/>
    </row>
    <row r="25" spans="1:9" s="4" customFormat="1" ht="29.25">
      <c r="A25" s="118" t="s">
        <v>167</v>
      </c>
      <c r="B25" s="28" t="s">
        <v>114</v>
      </c>
      <c r="C25" s="29" t="s">
        <v>119</v>
      </c>
      <c r="D25" s="29" t="s">
        <v>168</v>
      </c>
      <c r="E25" s="133"/>
      <c r="F25" s="28"/>
      <c r="G25" s="30">
        <f>G26</f>
        <v>2397</v>
      </c>
      <c r="H25" s="30">
        <f>H26</f>
        <v>0</v>
      </c>
      <c r="I25" s="5"/>
    </row>
    <row r="26" spans="1:9" s="4" customFormat="1" ht="15.75">
      <c r="A26" s="119" t="s">
        <v>94</v>
      </c>
      <c r="B26" s="28" t="s">
        <v>114</v>
      </c>
      <c r="C26" s="29" t="s">
        <v>119</v>
      </c>
      <c r="D26" s="29" t="s">
        <v>168</v>
      </c>
      <c r="E26" s="133" t="s">
        <v>158</v>
      </c>
      <c r="F26" s="28"/>
      <c r="G26" s="30">
        <f>'Прилож №5'!H417</f>
        <v>2397</v>
      </c>
      <c r="H26" s="30">
        <f>'Прилож №5'!I417</f>
        <v>0</v>
      </c>
      <c r="I26" s="5"/>
    </row>
    <row r="27" spans="1:9" s="4" customFormat="1" ht="42" customHeight="1">
      <c r="A27" s="31" t="s">
        <v>68</v>
      </c>
      <c r="B27" s="32" t="s">
        <v>114</v>
      </c>
      <c r="C27" s="33" t="s">
        <v>116</v>
      </c>
      <c r="D27" s="33"/>
      <c r="E27" s="156"/>
      <c r="F27" s="32"/>
      <c r="G27" s="34">
        <f>G28</f>
        <v>103385.3</v>
      </c>
      <c r="H27" s="34">
        <f>H28</f>
        <v>9090</v>
      </c>
      <c r="I27" s="5"/>
    </row>
    <row r="28" spans="1:9" s="4" customFormat="1" ht="18.75" customHeight="1">
      <c r="A28" s="117" t="s">
        <v>95</v>
      </c>
      <c r="B28" s="28" t="s">
        <v>114</v>
      </c>
      <c r="C28" s="29" t="s">
        <v>116</v>
      </c>
      <c r="D28" s="29" t="s">
        <v>157</v>
      </c>
      <c r="E28" s="133"/>
      <c r="F28" s="28"/>
      <c r="G28" s="30">
        <f>G29+G37</f>
        <v>103385.3</v>
      </c>
      <c r="H28" s="30">
        <f>H29</f>
        <v>9090</v>
      </c>
      <c r="I28" s="5"/>
    </row>
    <row r="29" spans="1:9" s="4" customFormat="1" ht="15.75">
      <c r="A29" s="119" t="s">
        <v>37</v>
      </c>
      <c r="B29" s="28" t="s">
        <v>114</v>
      </c>
      <c r="C29" s="29" t="s">
        <v>116</v>
      </c>
      <c r="D29" s="29" t="s">
        <v>159</v>
      </c>
      <c r="E29" s="133"/>
      <c r="F29" s="28"/>
      <c r="G29" s="30">
        <f>G30+G32+G34+G36</f>
        <v>103202.3</v>
      </c>
      <c r="H29" s="30">
        <f>H30+H32+H34+H36</f>
        <v>9090</v>
      </c>
      <c r="I29" s="5"/>
    </row>
    <row r="30" spans="1:9" s="4" customFormat="1" ht="15.75">
      <c r="A30" s="119" t="s">
        <v>94</v>
      </c>
      <c r="B30" s="28" t="s">
        <v>114</v>
      </c>
      <c r="C30" s="29" t="s">
        <v>116</v>
      </c>
      <c r="D30" s="29" t="s">
        <v>159</v>
      </c>
      <c r="E30" s="133" t="s">
        <v>158</v>
      </c>
      <c r="F30" s="28"/>
      <c r="G30" s="30">
        <f>'Прилож №5'!H20</f>
        <v>94112.3</v>
      </c>
      <c r="H30" s="30">
        <f>'Прилож №5'!I20</f>
        <v>0</v>
      </c>
      <c r="I30" s="5"/>
    </row>
    <row r="31" spans="1:9" s="4" customFormat="1" ht="86.25">
      <c r="A31" s="113" t="s">
        <v>385</v>
      </c>
      <c r="B31" s="29" t="s">
        <v>114</v>
      </c>
      <c r="C31" s="85" t="s">
        <v>116</v>
      </c>
      <c r="D31" s="29" t="s">
        <v>346</v>
      </c>
      <c r="E31" s="28"/>
      <c r="F31" s="28"/>
      <c r="G31" s="30">
        <f>G32</f>
        <v>4539</v>
      </c>
      <c r="H31" s="30">
        <f>H32</f>
        <v>4539</v>
      </c>
      <c r="I31" s="5"/>
    </row>
    <row r="32" spans="1:9" s="4" customFormat="1" ht="15.75">
      <c r="A32" s="114" t="s">
        <v>316</v>
      </c>
      <c r="B32" s="29" t="s">
        <v>114</v>
      </c>
      <c r="C32" s="85" t="s">
        <v>116</v>
      </c>
      <c r="D32" s="29" t="s">
        <v>346</v>
      </c>
      <c r="E32" s="28" t="s">
        <v>317</v>
      </c>
      <c r="F32" s="28"/>
      <c r="G32" s="30">
        <f>'Прилож №5'!H22</f>
        <v>4539</v>
      </c>
      <c r="H32" s="30">
        <f>'Прилож №5'!I22</f>
        <v>4539</v>
      </c>
      <c r="I32" s="5"/>
    </row>
    <row r="33" spans="1:9" s="4" customFormat="1" ht="43.5">
      <c r="A33" s="113" t="s">
        <v>345</v>
      </c>
      <c r="B33" s="29" t="s">
        <v>114</v>
      </c>
      <c r="C33" s="85" t="s">
        <v>116</v>
      </c>
      <c r="D33" s="29" t="s">
        <v>344</v>
      </c>
      <c r="E33" s="28"/>
      <c r="F33" s="28"/>
      <c r="G33" s="30">
        <f>G34</f>
        <v>2651</v>
      </c>
      <c r="H33" s="30">
        <f>H34</f>
        <v>2651</v>
      </c>
      <c r="I33" s="5"/>
    </row>
    <row r="34" spans="1:9" s="4" customFormat="1" ht="15.75">
      <c r="A34" s="114" t="s">
        <v>316</v>
      </c>
      <c r="B34" s="29" t="s">
        <v>114</v>
      </c>
      <c r="C34" s="85" t="s">
        <v>116</v>
      </c>
      <c r="D34" s="29" t="s">
        <v>344</v>
      </c>
      <c r="E34" s="28" t="s">
        <v>317</v>
      </c>
      <c r="F34" s="28"/>
      <c r="G34" s="30">
        <f>'Прилож №5'!H24</f>
        <v>2651</v>
      </c>
      <c r="H34" s="30">
        <f>'Прилож №5'!I24</f>
        <v>2651</v>
      </c>
      <c r="I34" s="5"/>
    </row>
    <row r="35" spans="1:9" s="4" customFormat="1" ht="72">
      <c r="A35" s="113" t="s">
        <v>382</v>
      </c>
      <c r="B35" s="29" t="s">
        <v>114</v>
      </c>
      <c r="C35" s="85" t="s">
        <v>116</v>
      </c>
      <c r="D35" s="29" t="s">
        <v>343</v>
      </c>
      <c r="E35" s="28"/>
      <c r="F35" s="28"/>
      <c r="G35" s="30">
        <f>G36</f>
        <v>1900</v>
      </c>
      <c r="H35" s="30">
        <f>H36</f>
        <v>1900</v>
      </c>
      <c r="I35" s="5"/>
    </row>
    <row r="36" spans="1:9" s="4" customFormat="1" ht="15.75">
      <c r="A36" s="114" t="s">
        <v>316</v>
      </c>
      <c r="B36" s="29" t="s">
        <v>114</v>
      </c>
      <c r="C36" s="85" t="s">
        <v>116</v>
      </c>
      <c r="D36" s="29" t="s">
        <v>343</v>
      </c>
      <c r="E36" s="28" t="s">
        <v>317</v>
      </c>
      <c r="F36" s="28"/>
      <c r="G36" s="30">
        <f>'Прилож №5'!H26</f>
        <v>1900</v>
      </c>
      <c r="H36" s="30">
        <f>'Прилож №5'!I26</f>
        <v>1900</v>
      </c>
      <c r="I36" s="5"/>
    </row>
    <row r="37" spans="1:9" s="4" customFormat="1" ht="33.75" customHeight="1">
      <c r="A37" s="166" t="s">
        <v>241</v>
      </c>
      <c r="B37" s="28" t="s">
        <v>114</v>
      </c>
      <c r="C37" s="29" t="s">
        <v>116</v>
      </c>
      <c r="D37" s="29" t="s">
        <v>242</v>
      </c>
      <c r="E37" s="133"/>
      <c r="F37" s="28"/>
      <c r="G37" s="30">
        <f>G38</f>
        <v>183</v>
      </c>
      <c r="H37" s="30"/>
      <c r="I37" s="5"/>
    </row>
    <row r="38" spans="1:9" s="4" customFormat="1" ht="15.75">
      <c r="A38" s="119" t="s">
        <v>94</v>
      </c>
      <c r="B38" s="28" t="s">
        <v>114</v>
      </c>
      <c r="C38" s="29" t="s">
        <v>116</v>
      </c>
      <c r="D38" s="29" t="s">
        <v>242</v>
      </c>
      <c r="E38" s="133" t="s">
        <v>158</v>
      </c>
      <c r="F38" s="28"/>
      <c r="G38" s="30">
        <f>'Прилож №5'!H28</f>
        <v>183</v>
      </c>
      <c r="H38" s="30"/>
      <c r="I38" s="5"/>
    </row>
    <row r="39" spans="1:9" s="4" customFormat="1" ht="45">
      <c r="A39" s="24" t="s">
        <v>185</v>
      </c>
      <c r="B39" s="32" t="s">
        <v>114</v>
      </c>
      <c r="C39" s="33" t="s">
        <v>130</v>
      </c>
      <c r="D39" s="33"/>
      <c r="E39" s="156"/>
      <c r="F39" s="32"/>
      <c r="G39" s="34">
        <f>G40+G42</f>
        <v>15220.5</v>
      </c>
      <c r="H39" s="34">
        <f>H40</f>
        <v>0</v>
      </c>
      <c r="I39" s="5"/>
    </row>
    <row r="40" spans="1:9" s="4" customFormat="1" ht="15.75">
      <c r="A40" s="119" t="s">
        <v>37</v>
      </c>
      <c r="B40" s="28" t="s">
        <v>114</v>
      </c>
      <c r="C40" s="29" t="s">
        <v>130</v>
      </c>
      <c r="D40" s="29" t="s">
        <v>159</v>
      </c>
      <c r="E40" s="133"/>
      <c r="F40" s="28"/>
      <c r="G40" s="30">
        <f>G41</f>
        <v>15170.5</v>
      </c>
      <c r="H40" s="30">
        <f>H41</f>
        <v>0</v>
      </c>
      <c r="I40" s="5"/>
    </row>
    <row r="41" spans="1:9" s="4" customFormat="1" ht="15.75">
      <c r="A41" s="119" t="s">
        <v>94</v>
      </c>
      <c r="B41" s="28" t="s">
        <v>114</v>
      </c>
      <c r="C41" s="29" t="s">
        <v>130</v>
      </c>
      <c r="D41" s="29" t="s">
        <v>159</v>
      </c>
      <c r="E41" s="133" t="s">
        <v>158</v>
      </c>
      <c r="F41" s="28"/>
      <c r="G41" s="30">
        <f>'Прилож №5'!H456</f>
        <v>15170.5</v>
      </c>
      <c r="H41" s="30"/>
      <c r="I41" s="5"/>
    </row>
    <row r="42" spans="1:9" s="4" customFormat="1" ht="31.5" customHeight="1">
      <c r="A42" s="185" t="s">
        <v>241</v>
      </c>
      <c r="B42" s="28" t="s">
        <v>114</v>
      </c>
      <c r="C42" s="29" t="s">
        <v>130</v>
      </c>
      <c r="D42" s="49" t="s">
        <v>242</v>
      </c>
      <c r="E42" s="133"/>
      <c r="F42" s="28"/>
      <c r="G42" s="30">
        <f>G43</f>
        <v>50</v>
      </c>
      <c r="H42" s="30"/>
      <c r="I42" s="5"/>
    </row>
    <row r="43" spans="1:9" s="4" customFormat="1" ht="15.75">
      <c r="A43" s="47" t="s">
        <v>94</v>
      </c>
      <c r="B43" s="28" t="s">
        <v>114</v>
      </c>
      <c r="C43" s="29" t="s">
        <v>130</v>
      </c>
      <c r="D43" s="49" t="s">
        <v>242</v>
      </c>
      <c r="E43" s="133" t="s">
        <v>158</v>
      </c>
      <c r="F43" s="28"/>
      <c r="G43" s="30">
        <f>'Прилож №5'!H458</f>
        <v>50</v>
      </c>
      <c r="H43" s="30"/>
      <c r="I43" s="5"/>
    </row>
    <row r="44" spans="1:9" s="4" customFormat="1" ht="15.75">
      <c r="A44" s="35" t="s">
        <v>12</v>
      </c>
      <c r="B44" s="32" t="s">
        <v>114</v>
      </c>
      <c r="C44" s="33" t="s">
        <v>198</v>
      </c>
      <c r="D44" s="59"/>
      <c r="E44" s="156"/>
      <c r="F44" s="32" t="s">
        <v>1</v>
      </c>
      <c r="G44" s="34">
        <f aca="true" t="shared" si="1" ref="G44:H46">G45</f>
        <v>5000</v>
      </c>
      <c r="H44" s="34">
        <f t="shared" si="1"/>
        <v>0</v>
      </c>
      <c r="I44" s="5"/>
    </row>
    <row r="45" spans="1:9" s="4" customFormat="1" ht="15.75">
      <c r="A45" s="120" t="s">
        <v>12</v>
      </c>
      <c r="B45" s="37" t="s">
        <v>114</v>
      </c>
      <c r="C45" s="38" t="s">
        <v>198</v>
      </c>
      <c r="D45" s="38" t="s">
        <v>15</v>
      </c>
      <c r="E45" s="133"/>
      <c r="F45" s="37"/>
      <c r="G45" s="39">
        <f t="shared" si="1"/>
        <v>5000</v>
      </c>
      <c r="H45" s="39">
        <f t="shared" si="1"/>
        <v>0</v>
      </c>
      <c r="I45" s="5"/>
    </row>
    <row r="46" spans="1:9" s="4" customFormat="1" ht="29.25">
      <c r="A46" s="117" t="s">
        <v>97</v>
      </c>
      <c r="B46" s="37" t="s">
        <v>114</v>
      </c>
      <c r="C46" s="38" t="s">
        <v>198</v>
      </c>
      <c r="D46" s="38" t="s">
        <v>98</v>
      </c>
      <c r="E46" s="133"/>
      <c r="F46" s="37"/>
      <c r="G46" s="39">
        <f t="shared" si="1"/>
        <v>5000</v>
      </c>
      <c r="H46" s="39">
        <f t="shared" si="1"/>
        <v>0</v>
      </c>
      <c r="I46" s="5"/>
    </row>
    <row r="47" spans="1:9" s="4" customFormat="1" ht="15.75">
      <c r="A47" s="119" t="s">
        <v>96</v>
      </c>
      <c r="B47" s="28" t="s">
        <v>114</v>
      </c>
      <c r="C47" s="29" t="s">
        <v>198</v>
      </c>
      <c r="D47" s="29" t="s">
        <v>98</v>
      </c>
      <c r="E47" s="133" t="s">
        <v>81</v>
      </c>
      <c r="F47" s="28"/>
      <c r="G47" s="30">
        <f>'Прилож №5'!H32</f>
        <v>5000</v>
      </c>
      <c r="H47" s="30">
        <f>'Прилож №5'!I32</f>
        <v>0</v>
      </c>
      <c r="I47" s="5"/>
    </row>
    <row r="48" spans="1:9" s="4" customFormat="1" ht="15.75">
      <c r="A48" s="35" t="s">
        <v>52</v>
      </c>
      <c r="B48" s="32" t="s">
        <v>114</v>
      </c>
      <c r="C48" s="33" t="s">
        <v>197</v>
      </c>
      <c r="D48" s="33"/>
      <c r="E48" s="156"/>
      <c r="F48" s="32"/>
      <c r="G48" s="34">
        <f>G49+G57+G54</f>
        <v>48836.600000000006</v>
      </c>
      <c r="H48" s="34">
        <f>H49+H57+H54</f>
        <v>0</v>
      </c>
      <c r="I48" s="5"/>
    </row>
    <row r="49" spans="1:9" s="4" customFormat="1" ht="43.5">
      <c r="A49" s="117" t="s">
        <v>163</v>
      </c>
      <c r="B49" s="28" t="s">
        <v>114</v>
      </c>
      <c r="C49" s="29" t="s">
        <v>197</v>
      </c>
      <c r="D49" s="29" t="s">
        <v>157</v>
      </c>
      <c r="E49" s="133"/>
      <c r="F49" s="28"/>
      <c r="G49" s="30">
        <f>G50+G52</f>
        <v>29343.4</v>
      </c>
      <c r="H49" s="30">
        <f>H50</f>
        <v>0</v>
      </c>
      <c r="I49" s="5"/>
    </row>
    <row r="50" spans="1:9" s="4" customFormat="1" ht="15.75">
      <c r="A50" s="47" t="s">
        <v>37</v>
      </c>
      <c r="B50" s="28" t="s">
        <v>114</v>
      </c>
      <c r="C50" s="29" t="s">
        <v>197</v>
      </c>
      <c r="D50" s="29" t="s">
        <v>159</v>
      </c>
      <c r="E50" s="133"/>
      <c r="F50" s="28"/>
      <c r="G50" s="30">
        <f>G51</f>
        <v>29268.4</v>
      </c>
      <c r="H50" s="30">
        <f>H51</f>
        <v>0</v>
      </c>
      <c r="I50" s="5"/>
    </row>
    <row r="51" spans="1:9" s="4" customFormat="1" ht="15.75">
      <c r="A51" s="119" t="s">
        <v>94</v>
      </c>
      <c r="B51" s="28" t="s">
        <v>114</v>
      </c>
      <c r="C51" s="29" t="s">
        <v>197</v>
      </c>
      <c r="D51" s="29" t="s">
        <v>159</v>
      </c>
      <c r="E51" s="133" t="s">
        <v>158</v>
      </c>
      <c r="F51" s="28"/>
      <c r="G51" s="30">
        <f>'Прилож №5'!H468+'Прилож №5'!H429</f>
        <v>29268.4</v>
      </c>
      <c r="H51" s="30">
        <f>'Прилож №5'!I468+'Прилож №5'!I429</f>
        <v>0</v>
      </c>
      <c r="I51" s="5"/>
    </row>
    <row r="52" spans="1:9" s="4" customFormat="1" ht="35.25" customHeight="1">
      <c r="A52" s="166" t="s">
        <v>241</v>
      </c>
      <c r="B52" s="28" t="s">
        <v>114</v>
      </c>
      <c r="C52" s="29" t="s">
        <v>197</v>
      </c>
      <c r="D52" s="29" t="s">
        <v>242</v>
      </c>
      <c r="E52" s="133"/>
      <c r="F52" s="28"/>
      <c r="G52" s="30">
        <f>G53</f>
        <v>75</v>
      </c>
      <c r="H52" s="30"/>
      <c r="I52" s="5"/>
    </row>
    <row r="53" spans="1:9" s="4" customFormat="1" ht="15.75">
      <c r="A53" s="119" t="s">
        <v>94</v>
      </c>
      <c r="B53" s="28" t="s">
        <v>114</v>
      </c>
      <c r="C53" s="29" t="s">
        <v>197</v>
      </c>
      <c r="D53" s="29" t="s">
        <v>242</v>
      </c>
      <c r="E53" s="133" t="s">
        <v>158</v>
      </c>
      <c r="F53" s="28"/>
      <c r="G53" s="30">
        <f>'Прилож №5'!H470+'Прилож №5'!H431</f>
        <v>75</v>
      </c>
      <c r="H53" s="30"/>
      <c r="I53" s="5"/>
    </row>
    <row r="54" spans="1:9" s="4" customFormat="1" ht="29.25">
      <c r="A54" s="117" t="s">
        <v>129</v>
      </c>
      <c r="B54" s="29" t="s">
        <v>114</v>
      </c>
      <c r="C54" s="28" t="s">
        <v>197</v>
      </c>
      <c r="D54" s="29" t="s">
        <v>87</v>
      </c>
      <c r="E54" s="28"/>
      <c r="F54" s="58"/>
      <c r="G54" s="30">
        <f>G55</f>
        <v>1335</v>
      </c>
      <c r="H54" s="30"/>
      <c r="I54" s="5"/>
    </row>
    <row r="55" spans="1:9" s="4" customFormat="1" ht="15.75">
      <c r="A55" s="120" t="s">
        <v>49</v>
      </c>
      <c r="B55" s="29" t="s">
        <v>114</v>
      </c>
      <c r="C55" s="28" t="s">
        <v>197</v>
      </c>
      <c r="D55" s="29" t="s">
        <v>128</v>
      </c>
      <c r="E55" s="28"/>
      <c r="F55" s="58"/>
      <c r="G55" s="30">
        <f>G56</f>
        <v>1335</v>
      </c>
      <c r="H55" s="30"/>
      <c r="I55" s="5"/>
    </row>
    <row r="56" spans="1:9" s="4" customFormat="1" ht="15.75">
      <c r="A56" s="47" t="s">
        <v>94</v>
      </c>
      <c r="B56" s="38" t="s">
        <v>114</v>
      </c>
      <c r="C56" s="37" t="s">
        <v>197</v>
      </c>
      <c r="D56" s="38" t="s">
        <v>128</v>
      </c>
      <c r="E56" s="37" t="s">
        <v>158</v>
      </c>
      <c r="F56" s="69" t="s">
        <v>158</v>
      </c>
      <c r="G56" s="30">
        <f>'Прилож №5'!H473+'Прилож №5'!H35</f>
        <v>1335</v>
      </c>
      <c r="H56" s="30"/>
      <c r="I56" s="5"/>
    </row>
    <row r="57" spans="1:9" s="4" customFormat="1" ht="15.75">
      <c r="A57" s="110" t="s">
        <v>83</v>
      </c>
      <c r="B57" s="38" t="s">
        <v>114</v>
      </c>
      <c r="C57" s="37" t="s">
        <v>197</v>
      </c>
      <c r="D57" s="38" t="s">
        <v>84</v>
      </c>
      <c r="E57" s="133"/>
      <c r="F57" s="56"/>
      <c r="G57" s="30">
        <f>G59+G61</f>
        <v>18158.2</v>
      </c>
      <c r="H57" s="30">
        <f>H59+H61</f>
        <v>0</v>
      </c>
      <c r="I57" s="7"/>
    </row>
    <row r="58" spans="1:9" s="4" customFormat="1" ht="43.5">
      <c r="A58" s="112" t="s">
        <v>210</v>
      </c>
      <c r="B58" s="29" t="s">
        <v>114</v>
      </c>
      <c r="C58" s="28" t="s">
        <v>197</v>
      </c>
      <c r="D58" s="38" t="s">
        <v>136</v>
      </c>
      <c r="E58" s="133"/>
      <c r="F58" s="56"/>
      <c r="G58" s="30">
        <f>G59</f>
        <v>11018.2</v>
      </c>
      <c r="H58" s="30">
        <f>H59</f>
        <v>0</v>
      </c>
      <c r="I58" s="7"/>
    </row>
    <row r="59" spans="1:9" s="4" customFormat="1" ht="15.75">
      <c r="A59" s="110" t="s">
        <v>94</v>
      </c>
      <c r="B59" s="29" t="s">
        <v>114</v>
      </c>
      <c r="C59" s="28" t="s">
        <v>197</v>
      </c>
      <c r="D59" s="38" t="s">
        <v>136</v>
      </c>
      <c r="E59" s="158" t="s">
        <v>158</v>
      </c>
      <c r="F59" s="56" t="s">
        <v>158</v>
      </c>
      <c r="G59" s="30">
        <f>'Прилож №5'!H38+'Прилож №5'!H462+'Прилож №5'!H476+'Прилож №5'!H423+'Прилож №5'!H434</f>
        <v>11018.2</v>
      </c>
      <c r="H59" s="30">
        <f>'Прилож №5'!I38+'Прилож №5'!I462+'Прилож №5'!I476+'Прилож №5'!I423+'Прилож №5'!I434</f>
        <v>0</v>
      </c>
      <c r="I59" s="7"/>
    </row>
    <row r="60" spans="1:9" s="4" customFormat="1" ht="85.5">
      <c r="A60" s="230" t="s">
        <v>211</v>
      </c>
      <c r="B60" s="29" t="s">
        <v>114</v>
      </c>
      <c r="C60" s="28" t="s">
        <v>197</v>
      </c>
      <c r="D60" s="38" t="s">
        <v>212</v>
      </c>
      <c r="E60" s="133"/>
      <c r="F60" s="56"/>
      <c r="G60" s="30">
        <f>G61</f>
        <v>7140</v>
      </c>
      <c r="H60" s="30">
        <f>H61</f>
        <v>0</v>
      </c>
      <c r="I60" s="7"/>
    </row>
    <row r="61" spans="1:9" s="4" customFormat="1" ht="16.5" thickBot="1">
      <c r="A61" s="111" t="s">
        <v>94</v>
      </c>
      <c r="B61" s="38" t="s">
        <v>114</v>
      </c>
      <c r="C61" s="37" t="s">
        <v>197</v>
      </c>
      <c r="D61" s="38" t="s">
        <v>212</v>
      </c>
      <c r="E61" s="193" t="s">
        <v>158</v>
      </c>
      <c r="F61" s="159" t="s">
        <v>158</v>
      </c>
      <c r="G61" s="39">
        <f>'Прилож №5'!H40+'Прилож №5'!H436</f>
        <v>7140</v>
      </c>
      <c r="H61" s="39">
        <f>'Прилож №5'!I40</f>
        <v>0</v>
      </c>
      <c r="I61" s="7"/>
    </row>
    <row r="62" spans="1:9" s="4" customFormat="1" ht="16.5" thickBot="1">
      <c r="A62" s="51" t="s">
        <v>53</v>
      </c>
      <c r="B62" s="22" t="s">
        <v>115</v>
      </c>
      <c r="C62" s="22"/>
      <c r="D62" s="20"/>
      <c r="E62" s="22"/>
      <c r="F62" s="20"/>
      <c r="G62" s="121">
        <f>G67+G63</f>
        <v>4519</v>
      </c>
      <c r="H62" s="23">
        <f>H67+H63</f>
        <v>4096</v>
      </c>
      <c r="I62" s="5"/>
    </row>
    <row r="63" spans="1:9" s="4" customFormat="1" ht="15.75">
      <c r="A63" s="114" t="s">
        <v>383</v>
      </c>
      <c r="B63" s="49" t="s">
        <v>115</v>
      </c>
      <c r="C63" s="49" t="s">
        <v>119</v>
      </c>
      <c r="D63" s="48"/>
      <c r="E63" s="59"/>
      <c r="F63" s="281"/>
      <c r="G63" s="272">
        <f aca="true" t="shared" si="2" ref="G63:H65">G64</f>
        <v>4096</v>
      </c>
      <c r="H63" s="50">
        <f t="shared" si="2"/>
        <v>4096</v>
      </c>
      <c r="I63" s="5"/>
    </row>
    <row r="64" spans="1:9" s="4" customFormat="1" ht="15.75">
      <c r="A64" s="112" t="s">
        <v>233</v>
      </c>
      <c r="B64" s="29" t="s">
        <v>115</v>
      </c>
      <c r="C64" s="29" t="s">
        <v>119</v>
      </c>
      <c r="D64" s="28" t="s">
        <v>234</v>
      </c>
      <c r="E64" s="33"/>
      <c r="F64" s="279"/>
      <c r="G64" s="273">
        <f t="shared" si="2"/>
        <v>4096</v>
      </c>
      <c r="H64" s="30">
        <f t="shared" si="2"/>
        <v>4096</v>
      </c>
      <c r="I64" s="5"/>
    </row>
    <row r="65" spans="1:9" s="4" customFormat="1" ht="29.25">
      <c r="A65" s="112" t="s">
        <v>240</v>
      </c>
      <c r="B65" s="29" t="s">
        <v>115</v>
      </c>
      <c r="C65" s="29" t="s">
        <v>119</v>
      </c>
      <c r="D65" s="28" t="s">
        <v>239</v>
      </c>
      <c r="E65" s="33"/>
      <c r="F65" s="279"/>
      <c r="G65" s="273">
        <f t="shared" si="2"/>
        <v>4096</v>
      </c>
      <c r="H65" s="30">
        <f t="shared" si="2"/>
        <v>4096</v>
      </c>
      <c r="I65" s="5"/>
    </row>
    <row r="66" spans="1:9" s="4" customFormat="1" ht="15.75">
      <c r="A66" s="114" t="s">
        <v>316</v>
      </c>
      <c r="B66" s="29" t="s">
        <v>115</v>
      </c>
      <c r="C66" s="29" t="s">
        <v>119</v>
      </c>
      <c r="D66" s="28" t="s">
        <v>239</v>
      </c>
      <c r="E66" s="29" t="s">
        <v>317</v>
      </c>
      <c r="F66" s="279"/>
      <c r="G66" s="273">
        <f>'Прилож №5'!H45</f>
        <v>4096</v>
      </c>
      <c r="H66" s="30">
        <v>4096</v>
      </c>
      <c r="I66" s="5"/>
    </row>
    <row r="67" spans="1:9" s="4" customFormat="1" ht="15.75">
      <c r="A67" s="15" t="s">
        <v>54</v>
      </c>
      <c r="B67" s="59" t="s">
        <v>115</v>
      </c>
      <c r="C67" s="59" t="s">
        <v>116</v>
      </c>
      <c r="D67" s="36"/>
      <c r="E67" s="59"/>
      <c r="F67" s="36"/>
      <c r="G67" s="280">
        <f aca="true" t="shared" si="3" ref="G67:H69">G68</f>
        <v>423</v>
      </c>
      <c r="H67" s="61">
        <f t="shared" si="3"/>
        <v>0</v>
      </c>
      <c r="I67" s="5"/>
    </row>
    <row r="68" spans="1:9" s="4" customFormat="1" ht="29.25">
      <c r="A68" s="112" t="s">
        <v>69</v>
      </c>
      <c r="B68" s="29" t="s">
        <v>115</v>
      </c>
      <c r="C68" s="29" t="s">
        <v>116</v>
      </c>
      <c r="D68" s="28" t="s">
        <v>55</v>
      </c>
      <c r="E68" s="29"/>
      <c r="F68" s="28"/>
      <c r="G68" s="123">
        <f t="shared" si="3"/>
        <v>423</v>
      </c>
      <c r="H68" s="30">
        <f t="shared" si="3"/>
        <v>0</v>
      </c>
      <c r="I68" s="5"/>
    </row>
    <row r="69" spans="1:9" s="4" customFormat="1" ht="37.5" customHeight="1">
      <c r="A69" s="112" t="s">
        <v>70</v>
      </c>
      <c r="B69" s="29" t="s">
        <v>115</v>
      </c>
      <c r="C69" s="29" t="s">
        <v>116</v>
      </c>
      <c r="D69" s="28" t="s">
        <v>99</v>
      </c>
      <c r="E69" s="29"/>
      <c r="F69" s="43"/>
      <c r="G69" s="171">
        <f t="shared" si="3"/>
        <v>423</v>
      </c>
      <c r="H69" s="39">
        <f t="shared" si="3"/>
        <v>0</v>
      </c>
      <c r="I69" s="5"/>
    </row>
    <row r="70" spans="1:9" s="4" customFormat="1" ht="15" customHeight="1" thickBot="1">
      <c r="A70" s="114" t="s">
        <v>94</v>
      </c>
      <c r="B70" s="41" t="s">
        <v>115</v>
      </c>
      <c r="C70" s="41" t="s">
        <v>116</v>
      </c>
      <c r="D70" s="37" t="s">
        <v>99</v>
      </c>
      <c r="E70" s="41" t="s">
        <v>158</v>
      </c>
      <c r="F70" s="43"/>
      <c r="G70" s="171">
        <f>'Прилож №5'!H49</f>
        <v>423</v>
      </c>
      <c r="H70" s="42">
        <f>'Прилож №5'!I49</f>
        <v>0</v>
      </c>
      <c r="I70" s="5"/>
    </row>
    <row r="71" spans="1:9" s="13" customFormat="1" ht="32.25" customHeight="1" thickBot="1">
      <c r="A71" s="105" t="s">
        <v>76</v>
      </c>
      <c r="B71" s="44" t="s">
        <v>119</v>
      </c>
      <c r="C71" s="44"/>
      <c r="D71" s="44"/>
      <c r="E71" s="223"/>
      <c r="F71" s="45" t="s">
        <v>2</v>
      </c>
      <c r="G71" s="46">
        <f>G72+G76</f>
        <v>6578</v>
      </c>
      <c r="H71" s="46">
        <f>H72+H76</f>
        <v>0</v>
      </c>
      <c r="I71" s="7"/>
    </row>
    <row r="72" spans="1:9" s="4" customFormat="1" ht="36.75" customHeight="1">
      <c r="A72" s="71" t="s">
        <v>101</v>
      </c>
      <c r="B72" s="33" t="s">
        <v>119</v>
      </c>
      <c r="C72" s="33" t="s">
        <v>120</v>
      </c>
      <c r="D72" s="33"/>
      <c r="E72" s="224"/>
      <c r="F72" s="32"/>
      <c r="G72" s="34">
        <f>G75</f>
        <v>1954</v>
      </c>
      <c r="H72" s="34">
        <f>H75</f>
        <v>0</v>
      </c>
      <c r="I72" s="5"/>
    </row>
    <row r="73" spans="1:9" s="4" customFormat="1" ht="27" customHeight="1">
      <c r="A73" s="113" t="s">
        <v>88</v>
      </c>
      <c r="B73" s="49" t="s">
        <v>119</v>
      </c>
      <c r="C73" s="49" t="s">
        <v>120</v>
      </c>
      <c r="D73" s="49" t="s">
        <v>89</v>
      </c>
      <c r="E73" s="133"/>
      <c r="F73" s="48"/>
      <c r="G73" s="50">
        <f>G74</f>
        <v>1954</v>
      </c>
      <c r="H73" s="50">
        <f>H74</f>
        <v>0</v>
      </c>
      <c r="I73" s="5"/>
    </row>
    <row r="74" spans="1:9" s="4" customFormat="1" ht="51" customHeight="1">
      <c r="A74" s="113" t="s">
        <v>90</v>
      </c>
      <c r="B74" s="49" t="s">
        <v>119</v>
      </c>
      <c r="C74" s="49" t="s">
        <v>120</v>
      </c>
      <c r="D74" s="49" t="s">
        <v>102</v>
      </c>
      <c r="E74" s="133"/>
      <c r="F74" s="48"/>
      <c r="G74" s="50">
        <f>G75</f>
        <v>1954</v>
      </c>
      <c r="H74" s="50">
        <f>H75</f>
        <v>0</v>
      </c>
      <c r="I74" s="5"/>
    </row>
    <row r="75" spans="1:9" s="4" customFormat="1" ht="18" customHeight="1">
      <c r="A75" s="110" t="s">
        <v>94</v>
      </c>
      <c r="B75" s="29" t="s">
        <v>119</v>
      </c>
      <c r="C75" s="29" t="s">
        <v>120</v>
      </c>
      <c r="D75" s="29" t="s">
        <v>102</v>
      </c>
      <c r="E75" s="133" t="s">
        <v>158</v>
      </c>
      <c r="F75" s="28"/>
      <c r="G75" s="30">
        <f>'Прилож №5'!H54</f>
        <v>1954</v>
      </c>
      <c r="H75" s="30">
        <f>'Прилож №5'!I54</f>
        <v>0</v>
      </c>
      <c r="I75" s="5"/>
    </row>
    <row r="76" spans="1:9" s="4" customFormat="1" ht="30">
      <c r="A76" s="71" t="s">
        <v>71</v>
      </c>
      <c r="B76" s="33" t="s">
        <v>119</v>
      </c>
      <c r="C76" s="33" t="s">
        <v>118</v>
      </c>
      <c r="D76" s="33"/>
      <c r="E76" s="156"/>
      <c r="F76" s="32"/>
      <c r="G76" s="34">
        <f>G77</f>
        <v>4624</v>
      </c>
      <c r="H76" s="34">
        <f>H77</f>
        <v>0</v>
      </c>
      <c r="I76" s="5"/>
    </row>
    <row r="77" spans="1:9" s="4" customFormat="1" ht="13.5" customHeight="1">
      <c r="A77" s="111" t="s">
        <v>83</v>
      </c>
      <c r="B77" s="29" t="s">
        <v>119</v>
      </c>
      <c r="C77" s="29" t="s">
        <v>118</v>
      </c>
      <c r="D77" s="29" t="s">
        <v>84</v>
      </c>
      <c r="E77" s="133"/>
      <c r="F77" s="28"/>
      <c r="G77" s="30">
        <f>G79+G81</f>
        <v>4624</v>
      </c>
      <c r="H77" s="30">
        <f>H78</f>
        <v>0</v>
      </c>
      <c r="I77" s="7"/>
    </row>
    <row r="78" spans="1:9" s="4" customFormat="1" ht="54.75" customHeight="1">
      <c r="A78" s="220" t="s">
        <v>256</v>
      </c>
      <c r="B78" s="29" t="s">
        <v>119</v>
      </c>
      <c r="C78" s="133" t="s">
        <v>118</v>
      </c>
      <c r="D78" s="38" t="s">
        <v>150</v>
      </c>
      <c r="E78" s="133"/>
      <c r="F78" s="28"/>
      <c r="G78" s="50">
        <f>G79</f>
        <v>2612</v>
      </c>
      <c r="H78" s="199">
        <f>'Прилож №5'!I57</f>
        <v>0</v>
      </c>
      <c r="I78" s="7"/>
    </row>
    <row r="79" spans="1:9" s="4" customFormat="1" ht="14.25" customHeight="1">
      <c r="A79" s="110" t="s">
        <v>94</v>
      </c>
      <c r="B79" s="38" t="s">
        <v>119</v>
      </c>
      <c r="C79" s="37" t="s">
        <v>118</v>
      </c>
      <c r="D79" s="38" t="s">
        <v>150</v>
      </c>
      <c r="E79" s="158" t="s">
        <v>158</v>
      </c>
      <c r="F79" s="37"/>
      <c r="G79" s="39">
        <f>'Прилож №5'!H58+'Прилож №5'!H441+'Прилож №5'!H237</f>
        <v>2612</v>
      </c>
      <c r="H79" s="202"/>
      <c r="I79" s="7"/>
    </row>
    <row r="80" spans="1:9" s="4" customFormat="1" ht="51.75" customHeight="1">
      <c r="A80" s="117" t="s">
        <v>265</v>
      </c>
      <c r="B80" s="38" t="s">
        <v>119</v>
      </c>
      <c r="C80" s="37" t="s">
        <v>118</v>
      </c>
      <c r="D80" s="38" t="s">
        <v>209</v>
      </c>
      <c r="E80" s="158"/>
      <c r="F80" s="37"/>
      <c r="G80" s="39">
        <f>G81</f>
        <v>2012</v>
      </c>
      <c r="H80" s="202"/>
      <c r="I80" s="7"/>
    </row>
    <row r="81" spans="1:9" s="4" customFormat="1" ht="15" customHeight="1" thickBot="1">
      <c r="A81" s="222" t="s">
        <v>94</v>
      </c>
      <c r="B81" s="41" t="s">
        <v>119</v>
      </c>
      <c r="C81" s="40" t="s">
        <v>118</v>
      </c>
      <c r="D81" s="41" t="s">
        <v>209</v>
      </c>
      <c r="E81" s="193" t="s">
        <v>158</v>
      </c>
      <c r="F81" s="40"/>
      <c r="G81" s="42">
        <f>'Прилож №5'!H60</f>
        <v>2012</v>
      </c>
      <c r="H81" s="231">
        <f>'Прилож №5'!I60</f>
        <v>0</v>
      </c>
      <c r="I81" s="7"/>
    </row>
    <row r="82" spans="1:9" s="4" customFormat="1" ht="16.5" thickBot="1">
      <c r="A82" s="221" t="s">
        <v>42</v>
      </c>
      <c r="B82" s="210" t="s">
        <v>116</v>
      </c>
      <c r="C82" s="210"/>
      <c r="D82" s="210"/>
      <c r="E82" s="201"/>
      <c r="F82" s="213"/>
      <c r="G82" s="211">
        <f>G83+G88+G95</f>
        <v>138901</v>
      </c>
      <c r="H82" s="211">
        <f>H83+H88+H95</f>
        <v>40000</v>
      </c>
      <c r="I82" s="5"/>
    </row>
    <row r="83" spans="1:9" s="2" customFormat="1" ht="15.75" customHeight="1">
      <c r="A83" s="53" t="s">
        <v>65</v>
      </c>
      <c r="B83" s="33" t="s">
        <v>116</v>
      </c>
      <c r="C83" s="86" t="s">
        <v>123</v>
      </c>
      <c r="D83" s="26"/>
      <c r="E83" s="157"/>
      <c r="F83" s="32"/>
      <c r="G83" s="34">
        <f>G84</f>
        <v>15500</v>
      </c>
      <c r="H83" s="34">
        <f>H84</f>
        <v>0</v>
      </c>
      <c r="I83" s="8"/>
    </row>
    <row r="84" spans="1:9" s="1" customFormat="1" ht="15.75" customHeight="1">
      <c r="A84" s="110" t="s">
        <v>104</v>
      </c>
      <c r="B84" s="29" t="s">
        <v>116</v>
      </c>
      <c r="C84" s="85" t="s">
        <v>123</v>
      </c>
      <c r="D84" s="29" t="s">
        <v>105</v>
      </c>
      <c r="E84" s="133"/>
      <c r="F84" s="28"/>
      <c r="G84" s="30">
        <f aca="true" t="shared" si="4" ref="G84:H86">G85</f>
        <v>15500</v>
      </c>
      <c r="H84" s="30">
        <f t="shared" si="4"/>
        <v>0</v>
      </c>
      <c r="I84" s="5"/>
    </row>
    <row r="85" spans="1:9" s="1" customFormat="1" ht="15.75" customHeight="1">
      <c r="A85" s="110" t="s">
        <v>106</v>
      </c>
      <c r="B85" s="29" t="s">
        <v>116</v>
      </c>
      <c r="C85" s="85" t="s">
        <v>123</v>
      </c>
      <c r="D85" s="29" t="s">
        <v>107</v>
      </c>
      <c r="E85" s="133"/>
      <c r="F85" s="28"/>
      <c r="G85" s="30">
        <f t="shared" si="4"/>
        <v>15500</v>
      </c>
      <c r="H85" s="30">
        <f t="shared" si="4"/>
        <v>0</v>
      </c>
      <c r="I85" s="5"/>
    </row>
    <row r="86" spans="1:9" s="1" customFormat="1" ht="49.5" customHeight="1">
      <c r="A86" s="112" t="s">
        <v>108</v>
      </c>
      <c r="B86" s="29" t="s">
        <v>116</v>
      </c>
      <c r="C86" s="85" t="s">
        <v>123</v>
      </c>
      <c r="D86" s="29" t="s">
        <v>109</v>
      </c>
      <c r="E86" s="133"/>
      <c r="F86" s="28"/>
      <c r="G86" s="30">
        <f t="shared" si="4"/>
        <v>15500</v>
      </c>
      <c r="H86" s="30">
        <f t="shared" si="4"/>
        <v>0</v>
      </c>
      <c r="I86" s="5"/>
    </row>
    <row r="87" spans="1:9" s="1" customFormat="1" ht="15.75" customHeight="1">
      <c r="A87" s="119" t="s">
        <v>94</v>
      </c>
      <c r="B87" s="29" t="s">
        <v>116</v>
      </c>
      <c r="C87" s="85" t="s">
        <v>123</v>
      </c>
      <c r="D87" s="29" t="s">
        <v>109</v>
      </c>
      <c r="E87" s="133" t="s">
        <v>158</v>
      </c>
      <c r="F87" s="28"/>
      <c r="G87" s="30">
        <f>'Прилож №5'!H66</f>
        <v>15500</v>
      </c>
      <c r="H87" s="30">
        <f>'Прилож №5'!I66</f>
        <v>0</v>
      </c>
      <c r="I87" s="5"/>
    </row>
    <row r="88" spans="1:9" s="2" customFormat="1" ht="15.75" customHeight="1">
      <c r="A88" s="15" t="s">
        <v>66</v>
      </c>
      <c r="B88" s="33" t="s">
        <v>116</v>
      </c>
      <c r="C88" s="86" t="s">
        <v>120</v>
      </c>
      <c r="D88" s="33"/>
      <c r="E88" s="156"/>
      <c r="F88" s="32"/>
      <c r="G88" s="34">
        <f>G89+G93</f>
        <v>62145</v>
      </c>
      <c r="H88" s="34">
        <f>H89+H93</f>
        <v>40000</v>
      </c>
      <c r="I88" s="5"/>
    </row>
    <row r="89" spans="1:9" s="1" customFormat="1" ht="15.75" customHeight="1">
      <c r="A89" s="114" t="s">
        <v>66</v>
      </c>
      <c r="B89" s="29" t="s">
        <v>116</v>
      </c>
      <c r="C89" s="85" t="s">
        <v>120</v>
      </c>
      <c r="D89" s="29" t="s">
        <v>124</v>
      </c>
      <c r="E89" s="133"/>
      <c r="F89" s="28"/>
      <c r="G89" s="30">
        <f>G90</f>
        <v>22145</v>
      </c>
      <c r="H89" s="30">
        <f>H90</f>
        <v>0</v>
      </c>
      <c r="I89" s="5"/>
    </row>
    <row r="90" spans="1:9" s="1" customFormat="1" ht="15.75" customHeight="1">
      <c r="A90" s="114" t="s">
        <v>125</v>
      </c>
      <c r="B90" s="29" t="s">
        <v>116</v>
      </c>
      <c r="C90" s="85" t="s">
        <v>120</v>
      </c>
      <c r="D90" s="29" t="s">
        <v>126</v>
      </c>
      <c r="E90" s="133"/>
      <c r="F90" s="28"/>
      <c r="G90" s="30">
        <f>G91</f>
        <v>22145</v>
      </c>
      <c r="H90" s="30">
        <f>H92</f>
        <v>0</v>
      </c>
      <c r="I90" s="5"/>
    </row>
    <row r="91" spans="1:9" s="1" customFormat="1" ht="15.75" customHeight="1">
      <c r="A91" s="114" t="s">
        <v>169</v>
      </c>
      <c r="B91" s="29" t="s">
        <v>116</v>
      </c>
      <c r="C91" s="85" t="s">
        <v>120</v>
      </c>
      <c r="D91" s="29" t="s">
        <v>170</v>
      </c>
      <c r="E91" s="133"/>
      <c r="F91" s="28"/>
      <c r="G91" s="30">
        <f>G92</f>
        <v>22145</v>
      </c>
      <c r="H91" s="30">
        <f>H92</f>
        <v>0</v>
      </c>
      <c r="I91" s="5"/>
    </row>
    <row r="92" spans="1:9" s="1" customFormat="1" ht="15.75" customHeight="1">
      <c r="A92" s="119" t="s">
        <v>94</v>
      </c>
      <c r="B92" s="29" t="s">
        <v>116</v>
      </c>
      <c r="C92" s="85" t="s">
        <v>120</v>
      </c>
      <c r="D92" s="29" t="s">
        <v>170</v>
      </c>
      <c r="E92" s="133" t="s">
        <v>158</v>
      </c>
      <c r="F92" s="28"/>
      <c r="G92" s="30">
        <f>'Прилож №5'!H71</f>
        <v>22145</v>
      </c>
      <c r="H92" s="30">
        <f>'Прилож №5'!I71</f>
        <v>0</v>
      </c>
      <c r="I92" s="5"/>
    </row>
    <row r="93" spans="1:9" s="1" customFormat="1" ht="23.25" customHeight="1">
      <c r="A93" s="114" t="s">
        <v>232</v>
      </c>
      <c r="B93" s="29" t="s">
        <v>116</v>
      </c>
      <c r="C93" s="85" t="s">
        <v>120</v>
      </c>
      <c r="D93" s="29" t="s">
        <v>231</v>
      </c>
      <c r="E93" s="133"/>
      <c r="F93" s="28"/>
      <c r="G93" s="30">
        <f>G94</f>
        <v>40000</v>
      </c>
      <c r="H93" s="30">
        <f>H94</f>
        <v>40000</v>
      </c>
      <c r="I93" s="5"/>
    </row>
    <row r="94" spans="1:9" s="1" customFormat="1" ht="35.25" customHeight="1">
      <c r="A94" s="113" t="s">
        <v>393</v>
      </c>
      <c r="B94" s="29" t="s">
        <v>116</v>
      </c>
      <c r="C94" s="85" t="s">
        <v>120</v>
      </c>
      <c r="D94" s="29" t="s">
        <v>392</v>
      </c>
      <c r="E94" s="133" t="s">
        <v>158</v>
      </c>
      <c r="F94" s="28"/>
      <c r="G94" s="30">
        <f>'Прилож №5'!H74</f>
        <v>40000</v>
      </c>
      <c r="H94" s="30">
        <f>'Прилож №5'!I74</f>
        <v>40000</v>
      </c>
      <c r="I94" s="5"/>
    </row>
    <row r="95" spans="1:9" s="3" customFormat="1" ht="15.75">
      <c r="A95" s="15" t="s">
        <v>43</v>
      </c>
      <c r="B95" s="33" t="s">
        <v>116</v>
      </c>
      <c r="C95" s="86" t="s">
        <v>117</v>
      </c>
      <c r="D95" s="33"/>
      <c r="E95" s="156"/>
      <c r="F95" s="32"/>
      <c r="G95" s="34">
        <f>G102+G96+G99</f>
        <v>61256</v>
      </c>
      <c r="H95" s="34">
        <f>H102+H96</f>
        <v>0</v>
      </c>
      <c r="I95" s="5"/>
    </row>
    <row r="96" spans="1:9" s="3" customFormat="1" ht="29.25">
      <c r="A96" s="112" t="s">
        <v>69</v>
      </c>
      <c r="B96" s="49" t="s">
        <v>116</v>
      </c>
      <c r="C96" s="48" t="s">
        <v>117</v>
      </c>
      <c r="D96" s="29" t="s">
        <v>87</v>
      </c>
      <c r="E96" s="133"/>
      <c r="F96" s="95"/>
      <c r="G96" s="30">
        <f>G97</f>
        <v>59260.3</v>
      </c>
      <c r="H96" s="30">
        <f>H97</f>
        <v>0</v>
      </c>
      <c r="I96" s="5"/>
    </row>
    <row r="97" spans="1:9" s="3" customFormat="1" ht="15.75">
      <c r="A97" s="110" t="s">
        <v>18</v>
      </c>
      <c r="B97" s="49" t="s">
        <v>116</v>
      </c>
      <c r="C97" s="48" t="s">
        <v>117</v>
      </c>
      <c r="D97" s="29" t="s">
        <v>223</v>
      </c>
      <c r="E97" s="133"/>
      <c r="F97" s="103"/>
      <c r="G97" s="30">
        <f>G98</f>
        <v>59260.3</v>
      </c>
      <c r="H97" s="30">
        <f>H98</f>
        <v>0</v>
      </c>
      <c r="I97" s="5"/>
    </row>
    <row r="98" spans="1:9" s="3" customFormat="1" ht="15.75">
      <c r="A98" s="110" t="s">
        <v>155</v>
      </c>
      <c r="B98" s="49" t="s">
        <v>116</v>
      </c>
      <c r="C98" s="48" t="s">
        <v>117</v>
      </c>
      <c r="D98" s="29" t="s">
        <v>223</v>
      </c>
      <c r="E98" s="28" t="s">
        <v>156</v>
      </c>
      <c r="F98" s="103" t="s">
        <v>57</v>
      </c>
      <c r="G98" s="30">
        <f>'Прилож №5'!H78</f>
        <v>59260.3</v>
      </c>
      <c r="H98" s="30">
        <f>'Прилож №5'!I78</f>
        <v>0</v>
      </c>
      <c r="I98" s="5"/>
    </row>
    <row r="99" spans="1:9" s="3" customFormat="1" ht="29.25">
      <c r="A99" s="117" t="s">
        <v>72</v>
      </c>
      <c r="B99" s="49" t="s">
        <v>116</v>
      </c>
      <c r="C99" s="28" t="s">
        <v>117</v>
      </c>
      <c r="D99" s="29" t="s">
        <v>48</v>
      </c>
      <c r="E99" s="28"/>
      <c r="F99" s="58"/>
      <c r="G99" s="39">
        <f>G100</f>
        <v>621</v>
      </c>
      <c r="H99" s="39"/>
      <c r="I99" s="5"/>
    </row>
    <row r="100" spans="1:9" s="3" customFormat="1" ht="15.75">
      <c r="A100" s="118" t="s">
        <v>183</v>
      </c>
      <c r="B100" s="49" t="s">
        <v>116</v>
      </c>
      <c r="C100" s="37" t="s">
        <v>117</v>
      </c>
      <c r="D100" s="38" t="s">
        <v>184</v>
      </c>
      <c r="E100" s="37"/>
      <c r="F100" s="58"/>
      <c r="G100" s="39">
        <f>G101</f>
        <v>621</v>
      </c>
      <c r="H100" s="39"/>
      <c r="I100" s="5"/>
    </row>
    <row r="101" spans="1:9" s="3" customFormat="1" ht="15.75">
      <c r="A101" s="119" t="s">
        <v>94</v>
      </c>
      <c r="B101" s="49" t="s">
        <v>116</v>
      </c>
      <c r="C101" s="29" t="s">
        <v>117</v>
      </c>
      <c r="D101" s="38" t="s">
        <v>184</v>
      </c>
      <c r="E101" s="37" t="s">
        <v>158</v>
      </c>
      <c r="F101" s="57" t="s">
        <v>158</v>
      </c>
      <c r="G101" s="39">
        <f>'Прилож №5'!H481</f>
        <v>621</v>
      </c>
      <c r="H101" s="39"/>
      <c r="I101" s="5"/>
    </row>
    <row r="102" spans="1:9" s="4" customFormat="1" ht="15.75">
      <c r="A102" s="110" t="s">
        <v>83</v>
      </c>
      <c r="B102" s="49" t="s">
        <v>116</v>
      </c>
      <c r="C102" s="37" t="s">
        <v>117</v>
      </c>
      <c r="D102" s="38" t="s">
        <v>84</v>
      </c>
      <c r="E102" s="133"/>
      <c r="F102" s="57"/>
      <c r="G102" s="39">
        <f>G103+G106</f>
        <v>1374.7</v>
      </c>
      <c r="H102" s="39">
        <f>H103+H106</f>
        <v>0</v>
      </c>
      <c r="I102" s="5"/>
    </row>
    <row r="103" spans="1:9" s="4" customFormat="1" ht="43.5">
      <c r="A103" s="232" t="s">
        <v>213</v>
      </c>
      <c r="B103" s="49" t="s">
        <v>116</v>
      </c>
      <c r="C103" s="37" t="s">
        <v>117</v>
      </c>
      <c r="D103" s="38" t="s">
        <v>219</v>
      </c>
      <c r="E103" s="133"/>
      <c r="F103" s="57"/>
      <c r="G103" s="39">
        <f>G104+G105</f>
        <v>995</v>
      </c>
      <c r="H103" s="39">
        <f>H105</f>
        <v>0</v>
      </c>
      <c r="I103" s="5"/>
    </row>
    <row r="104" spans="1:9" s="4" customFormat="1" ht="15.75">
      <c r="A104" s="129" t="s">
        <v>274</v>
      </c>
      <c r="B104" s="49" t="s">
        <v>116</v>
      </c>
      <c r="C104" s="37" t="s">
        <v>117</v>
      </c>
      <c r="D104" s="38" t="s">
        <v>219</v>
      </c>
      <c r="E104" s="37" t="s">
        <v>57</v>
      </c>
      <c r="F104" s="57"/>
      <c r="G104" s="39">
        <f>'Прилож №5'!H81</f>
        <v>350</v>
      </c>
      <c r="H104" s="39"/>
      <c r="I104" s="5"/>
    </row>
    <row r="105" spans="1:9" s="4" customFormat="1" ht="15.75">
      <c r="A105" s="116" t="s">
        <v>94</v>
      </c>
      <c r="B105" s="49" t="s">
        <v>116</v>
      </c>
      <c r="C105" s="37" t="s">
        <v>117</v>
      </c>
      <c r="D105" s="38" t="s">
        <v>219</v>
      </c>
      <c r="E105" s="37" t="s">
        <v>158</v>
      </c>
      <c r="F105" s="57" t="s">
        <v>158</v>
      </c>
      <c r="G105" s="39">
        <f>'Прилож №5'!H82</f>
        <v>645</v>
      </c>
      <c r="H105" s="39">
        <f>'Прилож №5'!I82</f>
        <v>0</v>
      </c>
      <c r="I105" s="5"/>
    </row>
    <row r="106" spans="1:9" s="4" customFormat="1" ht="43.5">
      <c r="A106" s="172" t="s">
        <v>253</v>
      </c>
      <c r="B106" s="38" t="s">
        <v>116</v>
      </c>
      <c r="C106" s="90" t="s">
        <v>117</v>
      </c>
      <c r="D106" s="38" t="s">
        <v>151</v>
      </c>
      <c r="E106" s="133"/>
      <c r="F106" s="54"/>
      <c r="G106" s="39">
        <f>G107</f>
        <v>379.7</v>
      </c>
      <c r="H106" s="39">
        <f>H107</f>
        <v>0</v>
      </c>
      <c r="I106" s="5"/>
    </row>
    <row r="107" spans="1:9" s="4" customFormat="1" ht="16.5" thickBot="1">
      <c r="A107" s="128" t="s">
        <v>94</v>
      </c>
      <c r="B107" s="29" t="s">
        <v>116</v>
      </c>
      <c r="C107" s="29" t="s">
        <v>117</v>
      </c>
      <c r="D107" s="38" t="s">
        <v>151</v>
      </c>
      <c r="E107" s="158" t="s">
        <v>158</v>
      </c>
      <c r="F107" s="54"/>
      <c r="G107" s="39">
        <f>'Прилож №5'!H84</f>
        <v>379.7</v>
      </c>
      <c r="H107" s="39">
        <f>'Прилож №5'!I84</f>
        <v>0</v>
      </c>
      <c r="I107" s="5"/>
    </row>
    <row r="108" spans="1:9" s="4" customFormat="1" ht="15.75">
      <c r="A108" s="55" t="s">
        <v>16</v>
      </c>
      <c r="B108" s="108" t="s">
        <v>127</v>
      </c>
      <c r="C108" s="108"/>
      <c r="D108" s="108"/>
      <c r="E108" s="271"/>
      <c r="F108" s="21"/>
      <c r="G108" s="304">
        <f>G109+G144+G131</f>
        <v>435612.6</v>
      </c>
      <c r="H108" s="270">
        <f>H109+H144+H131</f>
        <v>306610.7</v>
      </c>
      <c r="I108" s="5"/>
    </row>
    <row r="109" spans="1:9" s="4" customFormat="1" ht="15.75">
      <c r="A109" s="53" t="s">
        <v>45</v>
      </c>
      <c r="B109" s="33" t="s">
        <v>127</v>
      </c>
      <c r="C109" s="33" t="s">
        <v>114</v>
      </c>
      <c r="D109" s="33"/>
      <c r="E109" s="33"/>
      <c r="F109" s="32"/>
      <c r="G109" s="169">
        <f>G120+G110+G117</f>
        <v>131558.9</v>
      </c>
      <c r="H109" s="34">
        <f>H120+H110+H117</f>
        <v>77410.7</v>
      </c>
      <c r="I109" s="5"/>
    </row>
    <row r="110" spans="1:9" s="4" customFormat="1" ht="29.25">
      <c r="A110" s="113" t="s">
        <v>288</v>
      </c>
      <c r="B110" s="63" t="s">
        <v>127</v>
      </c>
      <c r="C110" s="63" t="s">
        <v>114</v>
      </c>
      <c r="D110" s="63" t="s">
        <v>289</v>
      </c>
      <c r="E110" s="63" t="s">
        <v>36</v>
      </c>
      <c r="F110" s="154"/>
      <c r="G110" s="272">
        <f>G111+G114</f>
        <v>121908.6</v>
      </c>
      <c r="H110" s="50">
        <f>H111+H114</f>
        <v>77410.7</v>
      </c>
      <c r="I110" s="5"/>
    </row>
    <row r="111" spans="1:9" s="4" customFormat="1" ht="72">
      <c r="A111" s="268" t="s">
        <v>290</v>
      </c>
      <c r="B111" s="29" t="s">
        <v>127</v>
      </c>
      <c r="C111" s="29" t="s">
        <v>114</v>
      </c>
      <c r="D111" s="29" t="s">
        <v>291</v>
      </c>
      <c r="E111" s="29" t="s">
        <v>36</v>
      </c>
      <c r="F111" s="153"/>
      <c r="G111" s="273">
        <f>G112</f>
        <v>60954.3</v>
      </c>
      <c r="H111" s="30">
        <f>H112</f>
        <v>55696.5</v>
      </c>
      <c r="I111" s="5"/>
    </row>
    <row r="112" spans="1:9" s="4" customFormat="1" ht="57.75">
      <c r="A112" s="268" t="s">
        <v>292</v>
      </c>
      <c r="B112" s="29" t="s">
        <v>127</v>
      </c>
      <c r="C112" s="29" t="s">
        <v>114</v>
      </c>
      <c r="D112" s="29" t="s">
        <v>293</v>
      </c>
      <c r="E112" s="29" t="s">
        <v>36</v>
      </c>
      <c r="F112" s="153"/>
      <c r="G112" s="273">
        <f>G113</f>
        <v>60954.3</v>
      </c>
      <c r="H112" s="30">
        <f>H113</f>
        <v>55696.5</v>
      </c>
      <c r="I112" s="5"/>
    </row>
    <row r="113" spans="1:9" s="4" customFormat="1" ht="15.75">
      <c r="A113" s="268" t="s">
        <v>274</v>
      </c>
      <c r="B113" s="29" t="s">
        <v>127</v>
      </c>
      <c r="C113" s="29" t="s">
        <v>114</v>
      </c>
      <c r="D113" s="29" t="s">
        <v>293</v>
      </c>
      <c r="E113" s="29" t="s">
        <v>57</v>
      </c>
      <c r="F113" s="153" t="s">
        <v>57</v>
      </c>
      <c r="G113" s="273">
        <f>'Прилож №5'!H90</f>
        <v>60954.3</v>
      </c>
      <c r="H113" s="30">
        <f>'Прилож №5'!I90</f>
        <v>55696.5</v>
      </c>
      <c r="I113" s="5"/>
    </row>
    <row r="114" spans="1:9" s="4" customFormat="1" ht="29.25">
      <c r="A114" s="268" t="s">
        <v>294</v>
      </c>
      <c r="B114" s="29" t="s">
        <v>127</v>
      </c>
      <c r="C114" s="29" t="s">
        <v>114</v>
      </c>
      <c r="D114" s="29" t="s">
        <v>295</v>
      </c>
      <c r="E114" s="38" t="s">
        <v>36</v>
      </c>
      <c r="F114" s="153"/>
      <c r="G114" s="273">
        <f>G115</f>
        <v>60954.299999999996</v>
      </c>
      <c r="H114" s="30">
        <f>H115</f>
        <v>21714.2</v>
      </c>
      <c r="I114" s="5"/>
    </row>
    <row r="115" spans="1:9" s="4" customFormat="1" ht="29.25">
      <c r="A115" s="268" t="s">
        <v>288</v>
      </c>
      <c r="B115" s="29" t="s">
        <v>127</v>
      </c>
      <c r="C115" s="29" t="s">
        <v>114</v>
      </c>
      <c r="D115" s="85" t="s">
        <v>296</v>
      </c>
      <c r="E115" s="29" t="s">
        <v>36</v>
      </c>
      <c r="F115" s="153"/>
      <c r="G115" s="273">
        <f>G116</f>
        <v>60954.299999999996</v>
      </c>
      <c r="H115" s="30">
        <f>H116</f>
        <v>21714.2</v>
      </c>
      <c r="I115" s="5"/>
    </row>
    <row r="116" spans="1:9" s="4" customFormat="1" ht="16.5" customHeight="1">
      <c r="A116" s="269" t="s">
        <v>274</v>
      </c>
      <c r="B116" s="29" t="s">
        <v>127</v>
      </c>
      <c r="C116" s="29" t="s">
        <v>114</v>
      </c>
      <c r="D116" s="85" t="s">
        <v>296</v>
      </c>
      <c r="E116" s="29" t="s">
        <v>57</v>
      </c>
      <c r="F116" s="153" t="s">
        <v>57</v>
      </c>
      <c r="G116" s="273">
        <f>'Прилож №5'!H93</f>
        <v>60954.299999999996</v>
      </c>
      <c r="H116" s="30">
        <f>'Прилож №5'!I93</f>
        <v>21714.2</v>
      </c>
      <c r="I116" s="5"/>
    </row>
    <row r="117" spans="1:9" s="4" customFormat="1" ht="16.5" customHeight="1">
      <c r="A117" s="276" t="s">
        <v>308</v>
      </c>
      <c r="B117" s="29" t="s">
        <v>127</v>
      </c>
      <c r="C117" s="29" t="s">
        <v>114</v>
      </c>
      <c r="D117" s="28" t="s">
        <v>307</v>
      </c>
      <c r="E117" s="29" t="s">
        <v>36</v>
      </c>
      <c r="F117" s="134"/>
      <c r="G117" s="177">
        <f>G118</f>
        <v>2302.3</v>
      </c>
      <c r="H117" s="34"/>
      <c r="I117" s="5"/>
    </row>
    <row r="118" spans="1:9" s="4" customFormat="1" ht="16.5" customHeight="1">
      <c r="A118" s="276" t="s">
        <v>309</v>
      </c>
      <c r="B118" s="29" t="s">
        <v>127</v>
      </c>
      <c r="C118" s="29" t="s">
        <v>114</v>
      </c>
      <c r="D118" s="28" t="s">
        <v>310</v>
      </c>
      <c r="E118" s="29" t="s">
        <v>36</v>
      </c>
      <c r="F118" s="134"/>
      <c r="G118" s="177">
        <f>G119</f>
        <v>2302.3</v>
      </c>
      <c r="H118" s="34"/>
      <c r="I118" s="5"/>
    </row>
    <row r="119" spans="1:9" s="4" customFormat="1" ht="16.5" customHeight="1">
      <c r="A119" s="276" t="s">
        <v>94</v>
      </c>
      <c r="B119" s="29" t="s">
        <v>127</v>
      </c>
      <c r="C119" s="29" t="s">
        <v>114</v>
      </c>
      <c r="D119" s="28" t="s">
        <v>310</v>
      </c>
      <c r="E119" s="29" t="s">
        <v>158</v>
      </c>
      <c r="F119" s="134" t="s">
        <v>158</v>
      </c>
      <c r="G119" s="177">
        <f>'Прилож №5'!H96</f>
        <v>2302.3</v>
      </c>
      <c r="H119" s="34"/>
      <c r="I119" s="5"/>
    </row>
    <row r="120" spans="1:9" s="4" customFormat="1" ht="15.75">
      <c r="A120" s="110" t="s">
        <v>83</v>
      </c>
      <c r="B120" s="29" t="s">
        <v>127</v>
      </c>
      <c r="C120" s="29" t="s">
        <v>114</v>
      </c>
      <c r="D120" s="85" t="s">
        <v>84</v>
      </c>
      <c r="E120" s="29"/>
      <c r="F120" s="32"/>
      <c r="G120" s="123">
        <f>G122+G124+G126+G127+G129</f>
        <v>7348</v>
      </c>
      <c r="H120" s="34"/>
      <c r="I120" s="5"/>
    </row>
    <row r="121" spans="1:9" s="4" customFormat="1" ht="57.75">
      <c r="A121" s="113" t="s">
        <v>260</v>
      </c>
      <c r="B121" s="49" t="s">
        <v>127</v>
      </c>
      <c r="C121" s="49" t="s">
        <v>114</v>
      </c>
      <c r="D121" s="49" t="s">
        <v>153</v>
      </c>
      <c r="E121" s="49"/>
      <c r="F121" s="36"/>
      <c r="G121" s="50">
        <f>G122</f>
        <v>5052</v>
      </c>
      <c r="H121" s="61"/>
      <c r="I121" s="5"/>
    </row>
    <row r="122" spans="1:9" s="4" customFormat="1" ht="15.75">
      <c r="A122" s="110" t="s">
        <v>94</v>
      </c>
      <c r="B122" s="29" t="s">
        <v>127</v>
      </c>
      <c r="C122" s="29" t="s">
        <v>114</v>
      </c>
      <c r="D122" s="63" t="s">
        <v>153</v>
      </c>
      <c r="E122" s="48" t="s">
        <v>158</v>
      </c>
      <c r="F122" s="36"/>
      <c r="G122" s="50">
        <f>'Прилож №5'!H99</f>
        <v>5052</v>
      </c>
      <c r="H122" s="61"/>
      <c r="I122" s="5"/>
    </row>
    <row r="123" spans="1:9" s="4" customFormat="1" ht="65.25" customHeight="1">
      <c r="A123" s="238" t="s">
        <v>214</v>
      </c>
      <c r="B123" s="29" t="s">
        <v>127</v>
      </c>
      <c r="C123" s="29" t="s">
        <v>114</v>
      </c>
      <c r="D123" s="38" t="s">
        <v>262</v>
      </c>
      <c r="E123" s="28"/>
      <c r="F123" s="36"/>
      <c r="G123" s="50">
        <f>G124</f>
        <v>1600</v>
      </c>
      <c r="H123" s="61"/>
      <c r="I123" s="5"/>
    </row>
    <row r="124" spans="1:9" s="4" customFormat="1" ht="15.75">
      <c r="A124" s="110" t="s">
        <v>94</v>
      </c>
      <c r="B124" s="29" t="s">
        <v>127</v>
      </c>
      <c r="C124" s="29" t="s">
        <v>114</v>
      </c>
      <c r="D124" s="38" t="s">
        <v>262</v>
      </c>
      <c r="E124" s="28" t="s">
        <v>158</v>
      </c>
      <c r="F124" s="36"/>
      <c r="G124" s="50">
        <f>'Прилож №5'!H101</f>
        <v>1600</v>
      </c>
      <c r="H124" s="61"/>
      <c r="I124" s="5"/>
    </row>
    <row r="125" spans="1:9" s="4" customFormat="1" ht="42.75">
      <c r="A125" s="216" t="s">
        <v>261</v>
      </c>
      <c r="B125" s="29" t="s">
        <v>127</v>
      </c>
      <c r="C125" s="29" t="s">
        <v>114</v>
      </c>
      <c r="D125" s="38" t="s">
        <v>217</v>
      </c>
      <c r="E125" s="28"/>
      <c r="F125" s="36"/>
      <c r="G125" s="50">
        <f>G126</f>
        <v>0</v>
      </c>
      <c r="H125" s="61"/>
      <c r="I125" s="5"/>
    </row>
    <row r="126" spans="1:9" s="4" customFormat="1" ht="15.75">
      <c r="A126" s="173" t="s">
        <v>274</v>
      </c>
      <c r="B126" s="38" t="s">
        <v>127</v>
      </c>
      <c r="C126" s="38" t="s">
        <v>114</v>
      </c>
      <c r="D126" s="38" t="s">
        <v>217</v>
      </c>
      <c r="E126" s="28" t="s">
        <v>57</v>
      </c>
      <c r="F126" s="48"/>
      <c r="G126" s="50">
        <f>'Прилож №5'!H103</f>
        <v>0</v>
      </c>
      <c r="H126" s="50"/>
      <c r="I126" s="5"/>
    </row>
    <row r="127" spans="1:9" s="4" customFormat="1" ht="43.5">
      <c r="A127" s="248" t="s">
        <v>311</v>
      </c>
      <c r="B127" s="29" t="s">
        <v>127</v>
      </c>
      <c r="C127" s="38" t="s">
        <v>114</v>
      </c>
      <c r="D127" s="38" t="s">
        <v>312</v>
      </c>
      <c r="E127" s="28" t="s">
        <v>36</v>
      </c>
      <c r="F127" s="58"/>
      <c r="G127" s="50">
        <f>G128</f>
        <v>600</v>
      </c>
      <c r="H127" s="50"/>
      <c r="I127" s="5"/>
    </row>
    <row r="128" spans="1:9" s="4" customFormat="1" ht="15.75">
      <c r="A128" s="248" t="s">
        <v>94</v>
      </c>
      <c r="B128" s="29" t="s">
        <v>127</v>
      </c>
      <c r="C128" s="38" t="s">
        <v>114</v>
      </c>
      <c r="D128" s="38" t="s">
        <v>312</v>
      </c>
      <c r="E128" s="28" t="s">
        <v>158</v>
      </c>
      <c r="F128" s="58" t="s">
        <v>158</v>
      </c>
      <c r="G128" s="50">
        <f>'Прилож №5'!H105</f>
        <v>600</v>
      </c>
      <c r="H128" s="50"/>
      <c r="I128" s="5"/>
    </row>
    <row r="129" spans="1:9" s="4" customFormat="1" ht="72">
      <c r="A129" s="277" t="s">
        <v>313</v>
      </c>
      <c r="B129" s="29" t="s">
        <v>127</v>
      </c>
      <c r="C129" s="38" t="s">
        <v>114</v>
      </c>
      <c r="D129" s="38" t="s">
        <v>314</v>
      </c>
      <c r="E129" s="28" t="s">
        <v>36</v>
      </c>
      <c r="F129" s="58"/>
      <c r="G129" s="50">
        <f>G130</f>
        <v>96</v>
      </c>
      <c r="H129" s="50"/>
      <c r="I129" s="5"/>
    </row>
    <row r="130" spans="1:9" s="4" customFormat="1" ht="15.75">
      <c r="A130" s="248" t="s">
        <v>94</v>
      </c>
      <c r="B130" s="29" t="s">
        <v>127</v>
      </c>
      <c r="C130" s="38" t="s">
        <v>114</v>
      </c>
      <c r="D130" s="38" t="s">
        <v>314</v>
      </c>
      <c r="E130" s="28" t="s">
        <v>158</v>
      </c>
      <c r="F130" s="58" t="s">
        <v>158</v>
      </c>
      <c r="G130" s="50">
        <f>'Прилож №5'!H107</f>
        <v>96</v>
      </c>
      <c r="H130" s="50"/>
      <c r="I130" s="5"/>
    </row>
    <row r="131" spans="1:9" s="4" customFormat="1" ht="15.75">
      <c r="A131" s="15" t="s">
        <v>229</v>
      </c>
      <c r="B131" s="33" t="s">
        <v>127</v>
      </c>
      <c r="C131" s="33" t="s">
        <v>115</v>
      </c>
      <c r="D131" s="33"/>
      <c r="E131" s="156"/>
      <c r="F131" s="132" t="s">
        <v>36</v>
      </c>
      <c r="G131" s="61">
        <f>G138+G132</f>
        <v>236348.7</v>
      </c>
      <c r="H131" s="61">
        <f>H138+H132</f>
        <v>229200</v>
      </c>
      <c r="I131" s="5"/>
    </row>
    <row r="132" spans="1:9" s="4" customFormat="1" ht="15.75">
      <c r="A132" s="114" t="s">
        <v>232</v>
      </c>
      <c r="B132" s="59" t="s">
        <v>127</v>
      </c>
      <c r="C132" s="59" t="s">
        <v>115</v>
      </c>
      <c r="D132" s="33" t="s">
        <v>231</v>
      </c>
      <c r="E132" s="32"/>
      <c r="F132" s="132"/>
      <c r="G132" s="50">
        <f>G133</f>
        <v>229200</v>
      </c>
      <c r="H132" s="50">
        <f>H133</f>
        <v>229200</v>
      </c>
      <c r="I132" s="5"/>
    </row>
    <row r="133" spans="1:9" s="4" customFormat="1" ht="29.25">
      <c r="A133" s="113" t="s">
        <v>285</v>
      </c>
      <c r="B133" s="29" t="s">
        <v>127</v>
      </c>
      <c r="C133" s="29" t="s">
        <v>115</v>
      </c>
      <c r="D133" s="29" t="s">
        <v>284</v>
      </c>
      <c r="E133" s="32"/>
      <c r="F133" s="132"/>
      <c r="G133" s="50">
        <f>G134+G136</f>
        <v>229200</v>
      </c>
      <c r="H133" s="50">
        <f>H134+H136</f>
        <v>229200</v>
      </c>
      <c r="I133" s="5"/>
    </row>
    <row r="134" spans="1:9" s="4" customFormat="1" ht="29.25">
      <c r="A134" s="112" t="s">
        <v>286</v>
      </c>
      <c r="B134" s="29" t="s">
        <v>127</v>
      </c>
      <c r="C134" s="29" t="s">
        <v>115</v>
      </c>
      <c r="D134" s="29" t="s">
        <v>283</v>
      </c>
      <c r="E134" s="32"/>
      <c r="F134" s="132"/>
      <c r="G134" s="50">
        <f>G135</f>
        <v>187200</v>
      </c>
      <c r="H134" s="50">
        <f>H135</f>
        <v>187200</v>
      </c>
      <c r="I134" s="5"/>
    </row>
    <row r="135" spans="1:9" s="4" customFormat="1" ht="15.75">
      <c r="A135" s="209" t="s">
        <v>258</v>
      </c>
      <c r="B135" s="29" t="s">
        <v>127</v>
      </c>
      <c r="C135" s="29" t="s">
        <v>115</v>
      </c>
      <c r="D135" s="29" t="s">
        <v>283</v>
      </c>
      <c r="E135" s="28" t="s">
        <v>44</v>
      </c>
      <c r="F135" s="56"/>
      <c r="G135" s="50">
        <f>'Прилож №5'!H112</f>
        <v>187200</v>
      </c>
      <c r="H135" s="50">
        <f>'Прилож №5'!I112</f>
        <v>187200</v>
      </c>
      <c r="I135" s="5"/>
    </row>
    <row r="136" spans="1:9" s="4" customFormat="1" ht="43.5">
      <c r="A136" s="129" t="s">
        <v>429</v>
      </c>
      <c r="B136" s="29" t="s">
        <v>127</v>
      </c>
      <c r="C136" s="29" t="s">
        <v>115</v>
      </c>
      <c r="D136" s="29" t="s">
        <v>428</v>
      </c>
      <c r="E136" s="28"/>
      <c r="F136" s="56"/>
      <c r="G136" s="50">
        <f>G137</f>
        <v>42000</v>
      </c>
      <c r="H136" s="50">
        <f>H137</f>
        <v>42000</v>
      </c>
      <c r="I136" s="5"/>
    </row>
    <row r="137" spans="1:9" s="4" customFormat="1" ht="15.75">
      <c r="A137" s="114" t="s">
        <v>94</v>
      </c>
      <c r="B137" s="29" t="s">
        <v>127</v>
      </c>
      <c r="C137" s="29" t="s">
        <v>115</v>
      </c>
      <c r="D137" s="29" t="s">
        <v>428</v>
      </c>
      <c r="E137" s="28" t="s">
        <v>158</v>
      </c>
      <c r="F137" s="56"/>
      <c r="G137" s="50">
        <f>'Прилож №5'!H114</f>
        <v>42000</v>
      </c>
      <c r="H137" s="50">
        <f>'Прилож №5'!I114</f>
        <v>42000</v>
      </c>
      <c r="I137" s="5"/>
    </row>
    <row r="138" spans="1:9" s="4" customFormat="1" ht="15.75">
      <c r="A138" s="111" t="s">
        <v>83</v>
      </c>
      <c r="B138" s="29" t="s">
        <v>127</v>
      </c>
      <c r="C138" s="29" t="s">
        <v>115</v>
      </c>
      <c r="D138" s="29" t="s">
        <v>84</v>
      </c>
      <c r="E138" s="28"/>
      <c r="F138" s="58"/>
      <c r="G138" s="50">
        <f>G139</f>
        <v>7148.699999999999</v>
      </c>
      <c r="H138" s="50">
        <f>H140+H143</f>
        <v>0</v>
      </c>
      <c r="I138" s="5"/>
    </row>
    <row r="139" spans="1:9" s="4" customFormat="1" ht="43.5">
      <c r="A139" s="239" t="s">
        <v>257</v>
      </c>
      <c r="B139" s="49" t="s">
        <v>127</v>
      </c>
      <c r="C139" s="49" t="s">
        <v>115</v>
      </c>
      <c r="D139" s="38" t="s">
        <v>215</v>
      </c>
      <c r="E139" s="28"/>
      <c r="F139" s="58"/>
      <c r="G139" s="50">
        <f>G140+G141</f>
        <v>7148.699999999999</v>
      </c>
      <c r="H139" s="61"/>
      <c r="I139" s="5"/>
    </row>
    <row r="140" spans="1:9" s="4" customFormat="1" ht="15.75">
      <c r="A140" s="116" t="s">
        <v>94</v>
      </c>
      <c r="B140" s="29" t="s">
        <v>127</v>
      </c>
      <c r="C140" s="29" t="s">
        <v>115</v>
      </c>
      <c r="D140" s="38" t="s">
        <v>215</v>
      </c>
      <c r="E140" s="28" t="s">
        <v>158</v>
      </c>
      <c r="F140" s="58" t="s">
        <v>158</v>
      </c>
      <c r="G140" s="50">
        <f>'Прилож №5'!H117</f>
        <v>5384.099999999999</v>
      </c>
      <c r="H140" s="50">
        <f>'Прилож №5'!I117</f>
        <v>0</v>
      </c>
      <c r="I140" s="5"/>
    </row>
    <row r="141" spans="1:9" s="4" customFormat="1" ht="15.75">
      <c r="A141" s="53" t="s">
        <v>131</v>
      </c>
      <c r="B141" s="29" t="s">
        <v>127</v>
      </c>
      <c r="C141" s="29" t="s">
        <v>115</v>
      </c>
      <c r="D141" s="38" t="s">
        <v>215</v>
      </c>
      <c r="E141" s="28" t="s">
        <v>44</v>
      </c>
      <c r="F141" s="58"/>
      <c r="G141" s="50">
        <f>G142+G143</f>
        <v>1764.6</v>
      </c>
      <c r="H141" s="50"/>
      <c r="I141" s="5"/>
    </row>
    <row r="142" spans="1:9" s="4" customFormat="1" ht="58.5">
      <c r="A142" s="350" t="s">
        <v>425</v>
      </c>
      <c r="B142" s="29" t="s">
        <v>127</v>
      </c>
      <c r="C142" s="29" t="s">
        <v>115</v>
      </c>
      <c r="D142" s="38" t="s">
        <v>215</v>
      </c>
      <c r="E142" s="28" t="s">
        <v>44</v>
      </c>
      <c r="F142" s="58"/>
      <c r="G142" s="30">
        <f>'Прилож №5'!H120</f>
        <v>764.6</v>
      </c>
      <c r="H142" s="30"/>
      <c r="I142" s="5"/>
    </row>
    <row r="143" spans="1:9" s="4" customFormat="1" ht="58.5">
      <c r="A143" s="350" t="s">
        <v>277</v>
      </c>
      <c r="B143" s="29" t="s">
        <v>127</v>
      </c>
      <c r="C143" s="29" t="s">
        <v>115</v>
      </c>
      <c r="D143" s="38" t="s">
        <v>215</v>
      </c>
      <c r="E143" s="28" t="s">
        <v>44</v>
      </c>
      <c r="F143" s="58" t="s">
        <v>44</v>
      </c>
      <c r="G143" s="50">
        <f>'Прилож №5'!H119</f>
        <v>1000</v>
      </c>
      <c r="H143" s="50">
        <f>'Прилож №5'!I119</f>
        <v>0</v>
      </c>
      <c r="I143" s="5"/>
    </row>
    <row r="144" spans="1:9" s="3" customFormat="1" ht="15.75">
      <c r="A144" s="53" t="s">
        <v>86</v>
      </c>
      <c r="B144" s="33" t="s">
        <v>127</v>
      </c>
      <c r="C144" s="33" t="s">
        <v>119</v>
      </c>
      <c r="D144" s="33"/>
      <c r="E144" s="156"/>
      <c r="F144" s="32"/>
      <c r="G144" s="34">
        <f>G145</f>
        <v>67705</v>
      </c>
      <c r="H144" s="34">
        <f>H145</f>
        <v>0</v>
      </c>
      <c r="I144" s="5"/>
    </row>
    <row r="145" spans="1:9" s="4" customFormat="1" ht="15.75">
      <c r="A145" s="111" t="s">
        <v>83</v>
      </c>
      <c r="B145" s="29" t="s">
        <v>127</v>
      </c>
      <c r="C145" s="29" t="s">
        <v>119</v>
      </c>
      <c r="D145" s="38" t="s">
        <v>84</v>
      </c>
      <c r="E145" s="133"/>
      <c r="F145" s="28"/>
      <c r="G145" s="30">
        <f>G147+G148</f>
        <v>67705</v>
      </c>
      <c r="H145" s="30">
        <f>H147</f>
        <v>0</v>
      </c>
      <c r="I145" s="5"/>
    </row>
    <row r="146" spans="1:9" s="4" customFormat="1" ht="29.25">
      <c r="A146" s="112" t="s">
        <v>263</v>
      </c>
      <c r="B146" s="29" t="s">
        <v>127</v>
      </c>
      <c r="C146" s="29" t="s">
        <v>119</v>
      </c>
      <c r="D146" s="38" t="s">
        <v>266</v>
      </c>
      <c r="E146" s="133"/>
      <c r="F146" s="28"/>
      <c r="G146" s="30">
        <f>G147</f>
        <v>65585</v>
      </c>
      <c r="H146" s="30">
        <f>H147</f>
        <v>0</v>
      </c>
      <c r="I146" s="5"/>
    </row>
    <row r="147" spans="1:9" s="4" customFormat="1" ht="15.75">
      <c r="A147" s="116" t="s">
        <v>94</v>
      </c>
      <c r="B147" s="38" t="s">
        <v>127</v>
      </c>
      <c r="C147" s="38" t="s">
        <v>119</v>
      </c>
      <c r="D147" s="38" t="s">
        <v>266</v>
      </c>
      <c r="E147" s="158" t="s">
        <v>158</v>
      </c>
      <c r="F147" s="37"/>
      <c r="G147" s="39">
        <f>'Прилож №5'!H124+'Прилож №5'!H446</f>
        <v>65585</v>
      </c>
      <c r="H147" s="39">
        <f>'Прилож №5'!I124</f>
        <v>0</v>
      </c>
      <c r="I147" s="5"/>
    </row>
    <row r="148" spans="1:9" s="4" customFormat="1" ht="47.25" customHeight="1">
      <c r="A148" s="173" t="s">
        <v>275</v>
      </c>
      <c r="B148" s="29" t="s">
        <v>127</v>
      </c>
      <c r="C148" s="29" t="s">
        <v>119</v>
      </c>
      <c r="D148" s="29" t="s">
        <v>276</v>
      </c>
      <c r="E148" s="133"/>
      <c r="F148" s="28"/>
      <c r="G148" s="30">
        <f>G149</f>
        <v>2120</v>
      </c>
      <c r="H148" s="30"/>
      <c r="I148" s="5"/>
    </row>
    <row r="149" spans="1:9" s="4" customFormat="1" ht="16.5" thickBot="1">
      <c r="A149" s="114" t="s">
        <v>94</v>
      </c>
      <c r="B149" s="200" t="s">
        <v>127</v>
      </c>
      <c r="C149" s="63" t="s">
        <v>119</v>
      </c>
      <c r="D149" s="63" t="s">
        <v>276</v>
      </c>
      <c r="E149" s="226" t="s">
        <v>158</v>
      </c>
      <c r="F149" s="43"/>
      <c r="G149" s="68">
        <f>'Прилож №5'!H126</f>
        <v>2120</v>
      </c>
      <c r="H149" s="68"/>
      <c r="I149" s="5"/>
    </row>
    <row r="150" spans="1:9" s="4" customFormat="1" ht="16.5" thickBot="1">
      <c r="A150" s="51" t="s">
        <v>31</v>
      </c>
      <c r="B150" s="80" t="s">
        <v>130</v>
      </c>
      <c r="C150" s="22"/>
      <c r="D150" s="22"/>
      <c r="E150" s="223"/>
      <c r="F150" s="52"/>
      <c r="G150" s="23">
        <f aca="true" t="shared" si="5" ref="G150:H153">G151</f>
        <v>1460</v>
      </c>
      <c r="H150" s="23">
        <f t="shared" si="5"/>
        <v>0</v>
      </c>
      <c r="I150" s="5"/>
    </row>
    <row r="151" spans="1:9" s="4" customFormat="1" ht="15.75">
      <c r="A151" s="15" t="s">
        <v>32</v>
      </c>
      <c r="B151" s="82" t="s">
        <v>130</v>
      </c>
      <c r="C151" s="59" t="s">
        <v>127</v>
      </c>
      <c r="D151" s="59"/>
      <c r="E151" s="224"/>
      <c r="F151" s="60"/>
      <c r="G151" s="61">
        <f t="shared" si="5"/>
        <v>1460</v>
      </c>
      <c r="H151" s="61">
        <f t="shared" si="5"/>
        <v>0</v>
      </c>
      <c r="I151" s="5"/>
    </row>
    <row r="152" spans="1:9" s="4" customFormat="1" ht="15.75">
      <c r="A152" s="110" t="s">
        <v>83</v>
      </c>
      <c r="B152" s="85" t="s">
        <v>130</v>
      </c>
      <c r="C152" s="29" t="s">
        <v>127</v>
      </c>
      <c r="D152" s="29" t="s">
        <v>84</v>
      </c>
      <c r="E152" s="133"/>
      <c r="F152" s="74"/>
      <c r="G152" s="30">
        <f t="shared" si="5"/>
        <v>1460</v>
      </c>
      <c r="H152" s="30">
        <f t="shared" si="5"/>
        <v>0</v>
      </c>
      <c r="I152" s="5"/>
    </row>
    <row r="153" spans="1:9" s="4" customFormat="1" ht="56.25" customHeight="1">
      <c r="A153" s="161" t="s">
        <v>315</v>
      </c>
      <c r="B153" s="92" t="s">
        <v>130</v>
      </c>
      <c r="C153" s="49" t="s">
        <v>127</v>
      </c>
      <c r="D153" s="38" t="s">
        <v>267</v>
      </c>
      <c r="E153" s="155"/>
      <c r="F153" s="62"/>
      <c r="G153" s="50">
        <f t="shared" si="5"/>
        <v>1460</v>
      </c>
      <c r="H153" s="50">
        <f t="shared" si="5"/>
        <v>0</v>
      </c>
      <c r="I153" s="5"/>
    </row>
    <row r="154" spans="1:9" s="4" customFormat="1" ht="16.5" thickBot="1">
      <c r="A154" s="116" t="s">
        <v>94</v>
      </c>
      <c r="B154" s="92" t="s">
        <v>130</v>
      </c>
      <c r="C154" s="200" t="s">
        <v>127</v>
      </c>
      <c r="D154" s="38" t="s">
        <v>267</v>
      </c>
      <c r="E154" s="226" t="s">
        <v>158</v>
      </c>
      <c r="F154" s="62"/>
      <c r="G154" s="50">
        <f>'Прилож №5'!H131+'Прилож №5'!H451</f>
        <v>1460</v>
      </c>
      <c r="H154" s="50">
        <f>'Прилож №5'!I131</f>
        <v>0</v>
      </c>
      <c r="I154" s="5"/>
    </row>
    <row r="155" spans="1:9" s="4" customFormat="1" ht="16.5" thickBot="1">
      <c r="A155" s="51" t="s">
        <v>4</v>
      </c>
      <c r="B155" s="22" t="s">
        <v>122</v>
      </c>
      <c r="C155" s="22"/>
      <c r="D155" s="22"/>
      <c r="E155" s="223"/>
      <c r="F155" s="52"/>
      <c r="G155" s="23">
        <f>G156+G173+G213+G232</f>
        <v>1070328.9</v>
      </c>
      <c r="H155" s="23">
        <f>H156+H173+H213+H232</f>
        <v>444351</v>
      </c>
      <c r="I155" s="5"/>
    </row>
    <row r="156" spans="1:9" s="4" customFormat="1" ht="15.75">
      <c r="A156" s="15" t="s">
        <v>5</v>
      </c>
      <c r="B156" s="96" t="s">
        <v>122</v>
      </c>
      <c r="C156" s="26" t="s">
        <v>114</v>
      </c>
      <c r="D156" s="26"/>
      <c r="E156" s="224"/>
      <c r="F156" s="25"/>
      <c r="G156" s="195">
        <f>G157+G163+G170</f>
        <v>426349.7</v>
      </c>
      <c r="H156" s="34">
        <f>H157+H163</f>
        <v>60750</v>
      </c>
      <c r="I156" s="5"/>
    </row>
    <row r="157" spans="1:9" s="4" customFormat="1" ht="15.75">
      <c r="A157" s="110" t="s">
        <v>6</v>
      </c>
      <c r="B157" s="90" t="s">
        <v>122</v>
      </c>
      <c r="C157" s="29" t="s">
        <v>114</v>
      </c>
      <c r="D157" s="29" t="s">
        <v>17</v>
      </c>
      <c r="E157" s="133"/>
      <c r="F157" s="28"/>
      <c r="G157" s="123">
        <f>G158+G160</f>
        <v>343499.9</v>
      </c>
      <c r="H157" s="30">
        <f>H158+H160</f>
        <v>0</v>
      </c>
      <c r="I157" s="5"/>
    </row>
    <row r="158" spans="1:9" s="4" customFormat="1" ht="30" customHeight="1">
      <c r="A158" s="190" t="s">
        <v>241</v>
      </c>
      <c r="B158" s="90" t="s">
        <v>122</v>
      </c>
      <c r="C158" s="29" t="s">
        <v>114</v>
      </c>
      <c r="D158" s="38" t="s">
        <v>243</v>
      </c>
      <c r="E158" s="133"/>
      <c r="F158" s="37"/>
      <c r="G158" s="123">
        <f>G159</f>
        <v>8765.5</v>
      </c>
      <c r="H158" s="30">
        <f>H159</f>
        <v>0</v>
      </c>
      <c r="I158" s="5"/>
    </row>
    <row r="159" spans="1:9" s="4" customFormat="1" ht="15.75">
      <c r="A159" s="191" t="s">
        <v>155</v>
      </c>
      <c r="B159" s="90" t="s">
        <v>122</v>
      </c>
      <c r="C159" s="29" t="s">
        <v>114</v>
      </c>
      <c r="D159" s="38" t="s">
        <v>243</v>
      </c>
      <c r="E159" s="133" t="s">
        <v>156</v>
      </c>
      <c r="F159" s="37"/>
      <c r="G159" s="123">
        <f>'Прилож №5'!H242</f>
        <v>8765.5</v>
      </c>
      <c r="H159" s="39">
        <f>'Прилож №5'!I242</f>
        <v>0</v>
      </c>
      <c r="I159" s="5"/>
    </row>
    <row r="160" spans="1:9" s="4" customFormat="1" ht="15.75">
      <c r="A160" s="47" t="s">
        <v>18</v>
      </c>
      <c r="B160" s="90" t="s">
        <v>122</v>
      </c>
      <c r="C160" s="38" t="s">
        <v>114</v>
      </c>
      <c r="D160" s="38" t="s">
        <v>132</v>
      </c>
      <c r="E160" s="133"/>
      <c r="F160" s="37"/>
      <c r="G160" s="123">
        <f>G162+G161</f>
        <v>334734.4</v>
      </c>
      <c r="H160" s="30">
        <f>H162+H161</f>
        <v>0</v>
      </c>
      <c r="I160" s="5"/>
    </row>
    <row r="161" spans="1:9" s="4" customFormat="1" ht="15.75">
      <c r="A161" s="116" t="s">
        <v>103</v>
      </c>
      <c r="B161" s="90" t="s">
        <v>122</v>
      </c>
      <c r="C161" s="38" t="s">
        <v>114</v>
      </c>
      <c r="D161" s="38" t="s">
        <v>132</v>
      </c>
      <c r="E161" s="133" t="s">
        <v>56</v>
      </c>
      <c r="F161" s="37"/>
      <c r="G161" s="123">
        <f>'Прилож №5'!H244</f>
        <v>14</v>
      </c>
      <c r="H161" s="50"/>
      <c r="I161" s="5"/>
    </row>
    <row r="162" spans="1:9" s="4" customFormat="1" ht="15.75">
      <c r="A162" s="110" t="s">
        <v>155</v>
      </c>
      <c r="B162" s="85" t="s">
        <v>122</v>
      </c>
      <c r="C162" s="29" t="s">
        <v>114</v>
      </c>
      <c r="D162" s="29" t="s">
        <v>132</v>
      </c>
      <c r="E162" s="133" t="s">
        <v>156</v>
      </c>
      <c r="F162" s="28"/>
      <c r="G162" s="123">
        <f>'Прилож №5'!H245</f>
        <v>334720.4</v>
      </c>
      <c r="H162" s="30">
        <f>'Прилож №5'!I245</f>
        <v>0</v>
      </c>
      <c r="I162" s="5"/>
    </row>
    <row r="163" spans="1:9" s="4" customFormat="1" ht="15.75">
      <c r="A163" s="114" t="s">
        <v>232</v>
      </c>
      <c r="B163" s="49" t="s">
        <v>122</v>
      </c>
      <c r="C163" s="92" t="s">
        <v>114</v>
      </c>
      <c r="D163" s="49" t="s">
        <v>231</v>
      </c>
      <c r="E163" s="48"/>
      <c r="F163" s="274"/>
      <c r="G163" s="122">
        <f>G167+G164</f>
        <v>60849.8</v>
      </c>
      <c r="H163" s="50">
        <f>H167</f>
        <v>60750</v>
      </c>
      <c r="I163" s="5"/>
    </row>
    <row r="164" spans="1:9" s="4" customFormat="1" ht="45.75" customHeight="1">
      <c r="A164" s="113" t="s">
        <v>398</v>
      </c>
      <c r="B164" s="49" t="s">
        <v>122</v>
      </c>
      <c r="C164" s="92" t="s">
        <v>114</v>
      </c>
      <c r="D164" s="49" t="s">
        <v>395</v>
      </c>
      <c r="E164" s="48"/>
      <c r="F164" s="274"/>
      <c r="G164" s="122">
        <f>G165</f>
        <v>99.8</v>
      </c>
      <c r="H164" s="50"/>
      <c r="I164" s="5"/>
    </row>
    <row r="165" spans="1:9" s="4" customFormat="1" ht="72">
      <c r="A165" s="113" t="s">
        <v>399</v>
      </c>
      <c r="B165" s="49" t="s">
        <v>122</v>
      </c>
      <c r="C165" s="92" t="s">
        <v>114</v>
      </c>
      <c r="D165" s="49" t="s">
        <v>397</v>
      </c>
      <c r="E165" s="48"/>
      <c r="F165" s="274"/>
      <c r="G165" s="122">
        <f>G166</f>
        <v>99.8</v>
      </c>
      <c r="H165" s="50"/>
      <c r="I165" s="5"/>
    </row>
    <row r="166" spans="1:9" s="4" customFormat="1" ht="15.75">
      <c r="A166" s="47" t="s">
        <v>103</v>
      </c>
      <c r="B166" s="49" t="s">
        <v>122</v>
      </c>
      <c r="C166" s="92" t="s">
        <v>114</v>
      </c>
      <c r="D166" s="49" t="s">
        <v>396</v>
      </c>
      <c r="E166" s="48" t="s">
        <v>56</v>
      </c>
      <c r="F166" s="274"/>
      <c r="G166" s="122">
        <f>'Прилож №5'!H249</f>
        <v>99.8</v>
      </c>
      <c r="H166" s="50"/>
      <c r="I166" s="5"/>
    </row>
    <row r="167" spans="1:9" s="4" customFormat="1" ht="43.5">
      <c r="A167" s="113" t="s">
        <v>298</v>
      </c>
      <c r="B167" s="49" t="s">
        <v>122</v>
      </c>
      <c r="C167" s="92" t="s">
        <v>114</v>
      </c>
      <c r="D167" s="49" t="s">
        <v>297</v>
      </c>
      <c r="E167" s="48"/>
      <c r="F167" s="89"/>
      <c r="G167" s="123">
        <f>G168</f>
        <v>60750</v>
      </c>
      <c r="H167" s="30">
        <f>H168</f>
        <v>60750</v>
      </c>
      <c r="I167" s="5"/>
    </row>
    <row r="168" spans="1:9" s="4" customFormat="1" ht="15.75">
      <c r="A168" s="112" t="s">
        <v>299</v>
      </c>
      <c r="B168" s="49" t="s">
        <v>122</v>
      </c>
      <c r="C168" s="92" t="s">
        <v>114</v>
      </c>
      <c r="D168" s="49" t="s">
        <v>297</v>
      </c>
      <c r="E168" s="48"/>
      <c r="F168" s="89"/>
      <c r="G168" s="123">
        <f>G169</f>
        <v>60750</v>
      </c>
      <c r="H168" s="30">
        <f>H169</f>
        <v>60750</v>
      </c>
      <c r="I168" s="5"/>
    </row>
    <row r="169" spans="1:9" s="4" customFormat="1" ht="15.75">
      <c r="A169" s="112" t="s">
        <v>300</v>
      </c>
      <c r="B169" s="49" t="s">
        <v>122</v>
      </c>
      <c r="C169" s="92" t="s">
        <v>114</v>
      </c>
      <c r="D169" s="49" t="s">
        <v>297</v>
      </c>
      <c r="E169" s="48" t="s">
        <v>44</v>
      </c>
      <c r="F169" s="89" t="s">
        <v>44</v>
      </c>
      <c r="G169" s="123">
        <f>'Прилож №5'!H137</f>
        <v>60750</v>
      </c>
      <c r="H169" s="39">
        <f>'Прилож №5'!I137</f>
        <v>60750</v>
      </c>
      <c r="I169" s="5"/>
    </row>
    <row r="170" spans="1:9" s="4" customFormat="1" ht="15.75">
      <c r="A170" s="110" t="s">
        <v>83</v>
      </c>
      <c r="B170" s="49" t="s">
        <v>122</v>
      </c>
      <c r="C170" s="92" t="s">
        <v>114</v>
      </c>
      <c r="D170" s="38" t="s">
        <v>84</v>
      </c>
      <c r="E170" s="48"/>
      <c r="F170" s="58"/>
      <c r="G170" s="123">
        <f>G171</f>
        <v>22000</v>
      </c>
      <c r="H170" s="39"/>
      <c r="I170" s="5"/>
    </row>
    <row r="171" spans="1:9" s="4" customFormat="1" ht="29.25">
      <c r="A171" s="173" t="s">
        <v>306</v>
      </c>
      <c r="B171" s="139" t="s">
        <v>122</v>
      </c>
      <c r="C171" s="142" t="s">
        <v>114</v>
      </c>
      <c r="D171" s="29" t="s">
        <v>269</v>
      </c>
      <c r="E171" s="48"/>
      <c r="F171" s="58"/>
      <c r="G171" s="123">
        <f>G172</f>
        <v>22000</v>
      </c>
      <c r="H171" s="39"/>
      <c r="I171" s="5"/>
    </row>
    <row r="172" spans="1:9" s="4" customFormat="1" ht="30">
      <c r="A172" s="112" t="s">
        <v>305</v>
      </c>
      <c r="B172" s="139" t="s">
        <v>122</v>
      </c>
      <c r="C172" s="142" t="s">
        <v>114</v>
      </c>
      <c r="D172" s="29" t="s">
        <v>269</v>
      </c>
      <c r="E172" s="48" t="s">
        <v>44</v>
      </c>
      <c r="F172" s="146" t="s">
        <v>44</v>
      </c>
      <c r="G172" s="123">
        <f>'Прилож №5'!H140</f>
        <v>22000</v>
      </c>
      <c r="H172" s="39"/>
      <c r="I172" s="5"/>
    </row>
    <row r="173" spans="1:9" s="4" customFormat="1" ht="15.75">
      <c r="A173" s="53" t="s">
        <v>7</v>
      </c>
      <c r="B173" s="97" t="s">
        <v>122</v>
      </c>
      <c r="C173" s="64" t="s">
        <v>115</v>
      </c>
      <c r="D173" s="33"/>
      <c r="E173" s="156"/>
      <c r="F173" s="65"/>
      <c r="G173" s="169">
        <f>G174+G189+G202+G196</f>
        <v>531930</v>
      </c>
      <c r="H173" s="219">
        <f>H174+H189+H202+H196</f>
        <v>356535</v>
      </c>
      <c r="I173" s="5"/>
    </row>
    <row r="174" spans="1:9" s="4" customFormat="1" ht="33.75" customHeight="1">
      <c r="A174" s="115" t="s">
        <v>192</v>
      </c>
      <c r="B174" s="85" t="s">
        <v>122</v>
      </c>
      <c r="C174" s="29" t="s">
        <v>115</v>
      </c>
      <c r="D174" s="29" t="s">
        <v>19</v>
      </c>
      <c r="E174" s="158"/>
      <c r="F174" s="37"/>
      <c r="G174" s="171">
        <f>G175+G178+G184+G186+G181</f>
        <v>390692.5</v>
      </c>
      <c r="H174" s="30">
        <f>H175+H178+H184+H186+H181</f>
        <v>321840</v>
      </c>
      <c r="I174" s="1"/>
    </row>
    <row r="175" spans="1:9" s="4" customFormat="1" ht="144.75" customHeight="1">
      <c r="A175" s="115" t="s">
        <v>341</v>
      </c>
      <c r="B175" s="38" t="s">
        <v>122</v>
      </c>
      <c r="C175" s="38" t="s">
        <v>115</v>
      </c>
      <c r="D175" s="38" t="s">
        <v>334</v>
      </c>
      <c r="E175" s="38"/>
      <c r="F175" s="69"/>
      <c r="G175" s="39">
        <f>G176+G177</f>
        <v>295450.8</v>
      </c>
      <c r="H175" s="68">
        <f>H176+H177</f>
        <v>295432</v>
      </c>
      <c r="I175" s="1"/>
    </row>
    <row r="176" spans="1:9" s="4" customFormat="1" ht="16.5" customHeight="1">
      <c r="A176" s="288" t="s">
        <v>332</v>
      </c>
      <c r="B176" s="38" t="s">
        <v>122</v>
      </c>
      <c r="C176" s="38" t="s">
        <v>115</v>
      </c>
      <c r="D176" s="38" t="s">
        <v>334</v>
      </c>
      <c r="E176" s="38" t="s">
        <v>328</v>
      </c>
      <c r="F176" s="69" t="s">
        <v>328</v>
      </c>
      <c r="G176" s="30">
        <f>'Прилож №5'!H253</f>
        <v>54366.8</v>
      </c>
      <c r="H176" s="30">
        <f>'Прилож №5'!I253</f>
        <v>54348</v>
      </c>
      <c r="I176" s="1"/>
    </row>
    <row r="177" spans="1:9" s="4" customFormat="1" ht="17.25" customHeight="1">
      <c r="A177" s="288" t="s">
        <v>333</v>
      </c>
      <c r="B177" s="38" t="s">
        <v>122</v>
      </c>
      <c r="C177" s="38" t="s">
        <v>115</v>
      </c>
      <c r="D177" s="38" t="s">
        <v>334</v>
      </c>
      <c r="E177" s="38" t="s">
        <v>329</v>
      </c>
      <c r="F177" s="69" t="s">
        <v>329</v>
      </c>
      <c r="G177" s="30">
        <f>'Прилож №5'!H254</f>
        <v>241084</v>
      </c>
      <c r="H177" s="30">
        <f>'Прилож №5'!I254</f>
        <v>241084</v>
      </c>
      <c r="I177" s="1"/>
    </row>
    <row r="178" spans="1:9" s="4" customFormat="1" ht="65.25" customHeight="1">
      <c r="A178" s="209" t="s">
        <v>340</v>
      </c>
      <c r="B178" s="38" t="s">
        <v>122</v>
      </c>
      <c r="C178" s="38" t="s">
        <v>115</v>
      </c>
      <c r="D178" s="38" t="s">
        <v>337</v>
      </c>
      <c r="E178" s="38"/>
      <c r="F178" s="69"/>
      <c r="G178" s="30">
        <f>G179+G180</f>
        <v>16519.199999999997</v>
      </c>
      <c r="H178" s="30">
        <f>H179+H180</f>
        <v>16519</v>
      </c>
      <c r="I178" s="1"/>
    </row>
    <row r="179" spans="1:9" s="4" customFormat="1" ht="16.5" customHeight="1">
      <c r="A179" s="288" t="s">
        <v>332</v>
      </c>
      <c r="B179" s="38" t="s">
        <v>122</v>
      </c>
      <c r="C179" s="38" t="s">
        <v>115</v>
      </c>
      <c r="D179" s="38" t="s">
        <v>337</v>
      </c>
      <c r="E179" s="38" t="s">
        <v>328</v>
      </c>
      <c r="F179" s="69" t="s">
        <v>328</v>
      </c>
      <c r="G179" s="30">
        <f>'Прилож №5'!H259</f>
        <v>3345.3999999999996</v>
      </c>
      <c r="H179" s="30">
        <f>'Прилож №5'!I259</f>
        <v>3345.2</v>
      </c>
      <c r="I179" s="1"/>
    </row>
    <row r="180" spans="1:9" s="4" customFormat="1" ht="18" customHeight="1">
      <c r="A180" s="288" t="s">
        <v>333</v>
      </c>
      <c r="B180" s="38" t="s">
        <v>122</v>
      </c>
      <c r="C180" s="38" t="s">
        <v>115</v>
      </c>
      <c r="D180" s="38" t="s">
        <v>337</v>
      </c>
      <c r="E180" s="38" t="s">
        <v>329</v>
      </c>
      <c r="F180" s="69" t="s">
        <v>329</v>
      </c>
      <c r="G180" s="30">
        <f>'Прилож №5'!H260</f>
        <v>13173.8</v>
      </c>
      <c r="H180" s="30">
        <f>'Прилож №5'!I260</f>
        <v>13173.8</v>
      </c>
      <c r="I180" s="1"/>
    </row>
    <row r="181" spans="1:9" s="4" customFormat="1" ht="144.75" customHeight="1">
      <c r="A181" s="115" t="s">
        <v>387</v>
      </c>
      <c r="B181" s="38" t="s">
        <v>122</v>
      </c>
      <c r="C181" s="38" t="s">
        <v>115</v>
      </c>
      <c r="D181" s="38" t="s">
        <v>386</v>
      </c>
      <c r="E181" s="37"/>
      <c r="F181" s="69"/>
      <c r="G181" s="30">
        <f>G183+G182</f>
        <v>9889</v>
      </c>
      <c r="H181" s="30">
        <f>H183+H182</f>
        <v>9889</v>
      </c>
      <c r="I181" s="1"/>
    </row>
    <row r="182" spans="1:9" s="4" customFormat="1" ht="17.25" customHeight="1">
      <c r="A182" s="191" t="s">
        <v>155</v>
      </c>
      <c r="B182" s="29" t="s">
        <v>122</v>
      </c>
      <c r="C182" s="29" t="s">
        <v>115</v>
      </c>
      <c r="D182" s="29" t="s">
        <v>386</v>
      </c>
      <c r="E182" s="28" t="s">
        <v>156</v>
      </c>
      <c r="F182" s="69" t="s">
        <v>156</v>
      </c>
      <c r="G182" s="30">
        <f>'Прилож №5'!H256</f>
        <v>1639</v>
      </c>
      <c r="H182" s="30">
        <f>'Прилож №5'!I256</f>
        <v>1639</v>
      </c>
      <c r="I182" s="1"/>
    </row>
    <row r="183" spans="1:9" s="4" customFormat="1" ht="17.25" customHeight="1">
      <c r="A183" s="288" t="s">
        <v>336</v>
      </c>
      <c r="B183" s="38" t="s">
        <v>122</v>
      </c>
      <c r="C183" s="38" t="s">
        <v>115</v>
      </c>
      <c r="D183" s="38" t="s">
        <v>386</v>
      </c>
      <c r="E183" s="37" t="s">
        <v>335</v>
      </c>
      <c r="F183" s="69" t="s">
        <v>335</v>
      </c>
      <c r="G183" s="30">
        <f>'Прилож №5'!H257</f>
        <v>8250</v>
      </c>
      <c r="H183" s="30">
        <f>'Прилож №5'!I257</f>
        <v>8250</v>
      </c>
      <c r="I183" s="1"/>
    </row>
    <row r="184" spans="1:9" s="4" customFormat="1" ht="35.25" customHeight="1">
      <c r="A184" s="190" t="s">
        <v>241</v>
      </c>
      <c r="B184" s="90" t="s">
        <v>122</v>
      </c>
      <c r="C184" s="38" t="s">
        <v>115</v>
      </c>
      <c r="D184" s="38" t="s">
        <v>244</v>
      </c>
      <c r="E184" s="29"/>
      <c r="F184" s="56"/>
      <c r="G184" s="30">
        <f>G185</f>
        <v>6215.9</v>
      </c>
      <c r="H184" s="30">
        <f>H185</f>
        <v>0</v>
      </c>
      <c r="I184" s="1"/>
    </row>
    <row r="185" spans="1:9" s="4" customFormat="1" ht="18" customHeight="1">
      <c r="A185" s="191" t="s">
        <v>155</v>
      </c>
      <c r="B185" s="90" t="s">
        <v>122</v>
      </c>
      <c r="C185" s="38" t="s">
        <v>115</v>
      </c>
      <c r="D185" s="38" t="s">
        <v>244</v>
      </c>
      <c r="E185" s="226" t="s">
        <v>156</v>
      </c>
      <c r="F185" s="57" t="s">
        <v>156</v>
      </c>
      <c r="G185" s="290">
        <f>'Прилож №5'!H262</f>
        <v>6215.9</v>
      </c>
      <c r="H185" s="68">
        <f>'Прилож №5'!I262</f>
        <v>0</v>
      </c>
      <c r="I185" s="1"/>
    </row>
    <row r="186" spans="1:9" s="4" customFormat="1" ht="15.75">
      <c r="A186" s="47" t="s">
        <v>18</v>
      </c>
      <c r="B186" s="85" t="s">
        <v>122</v>
      </c>
      <c r="C186" s="29" t="s">
        <v>115</v>
      </c>
      <c r="D186" s="29" t="s">
        <v>133</v>
      </c>
      <c r="E186" s="133"/>
      <c r="F186" s="28"/>
      <c r="G186" s="123">
        <f>G188+G187</f>
        <v>62617.600000000006</v>
      </c>
      <c r="H186" s="30">
        <f>H188+H187</f>
        <v>0</v>
      </c>
      <c r="I186" s="1"/>
    </row>
    <row r="187" spans="1:9" s="4" customFormat="1" ht="15.75">
      <c r="A187" s="116" t="s">
        <v>103</v>
      </c>
      <c r="B187" s="85" t="s">
        <v>122</v>
      </c>
      <c r="C187" s="29" t="s">
        <v>115</v>
      </c>
      <c r="D187" s="29" t="s">
        <v>133</v>
      </c>
      <c r="E187" s="133" t="s">
        <v>56</v>
      </c>
      <c r="F187" s="28"/>
      <c r="G187" s="123">
        <f>'Прилож №5'!H264</f>
        <v>441.3</v>
      </c>
      <c r="H187" s="30">
        <f>'Прилож №5'!I264</f>
        <v>0</v>
      </c>
      <c r="I187" s="1"/>
    </row>
    <row r="188" spans="1:9" s="4" customFormat="1" ht="15.75">
      <c r="A188" s="191" t="s">
        <v>155</v>
      </c>
      <c r="B188" s="142" t="s">
        <v>122</v>
      </c>
      <c r="C188" s="139" t="s">
        <v>115</v>
      </c>
      <c r="D188" s="139" t="s">
        <v>133</v>
      </c>
      <c r="E188" s="227" t="s">
        <v>156</v>
      </c>
      <c r="F188" s="140"/>
      <c r="G188" s="196">
        <f>'Прилож №5'!H265</f>
        <v>62176.3</v>
      </c>
      <c r="H188" s="249">
        <f>'Прилож №5'!I265</f>
        <v>0</v>
      </c>
      <c r="I188" s="1"/>
    </row>
    <row r="189" spans="1:9" s="4" customFormat="1" ht="15.75">
      <c r="A189" s="110" t="s">
        <v>21</v>
      </c>
      <c r="B189" s="85" t="s">
        <v>122</v>
      </c>
      <c r="C189" s="29" t="s">
        <v>115</v>
      </c>
      <c r="D189" s="29" t="s">
        <v>22</v>
      </c>
      <c r="E189" s="133"/>
      <c r="F189" s="28"/>
      <c r="G189" s="123">
        <f>G190+G193</f>
        <v>106542.50000000001</v>
      </c>
      <c r="H189" s="30">
        <f>H190+H193</f>
        <v>0</v>
      </c>
      <c r="I189" s="1"/>
    </row>
    <row r="190" spans="1:9" s="4" customFormat="1" ht="33" customHeight="1">
      <c r="A190" s="190" t="s">
        <v>241</v>
      </c>
      <c r="B190" s="85" t="s">
        <v>122</v>
      </c>
      <c r="C190" s="29" t="s">
        <v>115</v>
      </c>
      <c r="D190" s="29" t="s">
        <v>245</v>
      </c>
      <c r="E190" s="133"/>
      <c r="F190" s="56"/>
      <c r="G190" s="123">
        <f>G192+G191</f>
        <v>532.7</v>
      </c>
      <c r="H190" s="30">
        <f>H192</f>
        <v>0</v>
      </c>
      <c r="I190" s="1"/>
    </row>
    <row r="191" spans="1:9" s="4" customFormat="1" ht="15.75">
      <c r="A191" s="116" t="s">
        <v>103</v>
      </c>
      <c r="B191" s="85" t="s">
        <v>122</v>
      </c>
      <c r="C191" s="29" t="s">
        <v>115</v>
      </c>
      <c r="D191" s="29" t="s">
        <v>245</v>
      </c>
      <c r="E191" s="133" t="s">
        <v>56</v>
      </c>
      <c r="F191" s="56"/>
      <c r="G191" s="123">
        <f>'Прилож №5'!H330</f>
        <v>1.2</v>
      </c>
      <c r="H191" s="30"/>
      <c r="I191" s="1"/>
    </row>
    <row r="192" spans="1:9" s="4" customFormat="1" ht="15.75">
      <c r="A192" s="191" t="s">
        <v>155</v>
      </c>
      <c r="B192" s="85" t="s">
        <v>122</v>
      </c>
      <c r="C192" s="29" t="s">
        <v>115</v>
      </c>
      <c r="D192" s="29" t="s">
        <v>245</v>
      </c>
      <c r="E192" s="133" t="s">
        <v>156</v>
      </c>
      <c r="F192" s="56" t="s">
        <v>156</v>
      </c>
      <c r="G192" s="123">
        <f>'Прилож №5'!H268+'Прилож №5'!H331</f>
        <v>531.5</v>
      </c>
      <c r="H192" s="30">
        <f>'Прилож №5'!I268+'Прилож №5'!I331</f>
        <v>0</v>
      </c>
      <c r="I192" s="1"/>
    </row>
    <row r="193" spans="1:9" s="4" customFormat="1" ht="15.75">
      <c r="A193" s="110" t="s">
        <v>18</v>
      </c>
      <c r="B193" s="85" t="s">
        <v>122</v>
      </c>
      <c r="C193" s="29" t="s">
        <v>115</v>
      </c>
      <c r="D193" s="29" t="s">
        <v>134</v>
      </c>
      <c r="E193" s="133"/>
      <c r="F193" s="28"/>
      <c r="G193" s="123">
        <f>G195+G194</f>
        <v>106009.80000000002</v>
      </c>
      <c r="H193" s="30">
        <f>H195</f>
        <v>0</v>
      </c>
      <c r="I193" s="1"/>
    </row>
    <row r="194" spans="1:9" s="4" customFormat="1" ht="15.75">
      <c r="A194" s="116" t="s">
        <v>103</v>
      </c>
      <c r="B194" s="85" t="s">
        <v>122</v>
      </c>
      <c r="C194" s="29" t="s">
        <v>115</v>
      </c>
      <c r="D194" s="29" t="s">
        <v>134</v>
      </c>
      <c r="E194" s="133" t="s">
        <v>56</v>
      </c>
      <c r="F194" s="28"/>
      <c r="G194" s="123">
        <f>'Прилож №5'!H270+'Прилож №5'!H333</f>
        <v>34.6</v>
      </c>
      <c r="H194" s="39"/>
      <c r="I194" s="1"/>
    </row>
    <row r="195" spans="1:9" s="4" customFormat="1" ht="15.75">
      <c r="A195" s="191" t="s">
        <v>155</v>
      </c>
      <c r="B195" s="85" t="s">
        <v>122</v>
      </c>
      <c r="C195" s="29" t="s">
        <v>115</v>
      </c>
      <c r="D195" s="29" t="s">
        <v>134</v>
      </c>
      <c r="E195" s="133" t="s">
        <v>156</v>
      </c>
      <c r="F195" s="28"/>
      <c r="G195" s="123">
        <f>'Прилож №5'!H271+'Прилож №5'!H334</f>
        <v>105975.20000000001</v>
      </c>
      <c r="H195" s="39">
        <f>'Прилож №5'!I271+'Прилож №5'!I334</f>
        <v>0</v>
      </c>
      <c r="I195" s="1"/>
    </row>
    <row r="196" spans="1:9" s="4" customFormat="1" ht="15.75">
      <c r="A196" s="288" t="s">
        <v>330</v>
      </c>
      <c r="B196" s="29" t="s">
        <v>122</v>
      </c>
      <c r="C196" s="29" t="s">
        <v>115</v>
      </c>
      <c r="D196" s="38" t="s">
        <v>326</v>
      </c>
      <c r="E196" s="43"/>
      <c r="F196" s="69"/>
      <c r="G196" s="123">
        <f>G197+G200</f>
        <v>27930</v>
      </c>
      <c r="H196" s="30">
        <f>H197+H200</f>
        <v>27930</v>
      </c>
      <c r="I196" s="1"/>
    </row>
    <row r="197" spans="1:9" s="4" customFormat="1" ht="29.25">
      <c r="A197" s="209" t="s">
        <v>331</v>
      </c>
      <c r="B197" s="29" t="s">
        <v>122</v>
      </c>
      <c r="C197" s="29" t="s">
        <v>115</v>
      </c>
      <c r="D197" s="38" t="s">
        <v>327</v>
      </c>
      <c r="E197" s="29"/>
      <c r="F197" s="69"/>
      <c r="G197" s="123">
        <f>G198+G199</f>
        <v>263</v>
      </c>
      <c r="H197" s="50">
        <f>H198+H199</f>
        <v>263</v>
      </c>
      <c r="I197" s="1"/>
    </row>
    <row r="198" spans="1:9" s="4" customFormat="1" ht="15.75">
      <c r="A198" s="288" t="s">
        <v>332</v>
      </c>
      <c r="B198" s="29" t="s">
        <v>122</v>
      </c>
      <c r="C198" s="29" t="s">
        <v>115</v>
      </c>
      <c r="D198" s="38" t="s">
        <v>327</v>
      </c>
      <c r="E198" s="43" t="s">
        <v>328</v>
      </c>
      <c r="F198" s="69" t="s">
        <v>328</v>
      </c>
      <c r="G198" s="123">
        <f>'Прилож №5'!H274</f>
        <v>105</v>
      </c>
      <c r="H198" s="30">
        <f>'Прилож №5'!I274</f>
        <v>105</v>
      </c>
      <c r="I198" s="1"/>
    </row>
    <row r="199" spans="1:9" s="4" customFormat="1" ht="15.75">
      <c r="A199" s="288" t="s">
        <v>333</v>
      </c>
      <c r="B199" s="29" t="s">
        <v>122</v>
      </c>
      <c r="C199" s="29" t="s">
        <v>115</v>
      </c>
      <c r="D199" s="38" t="s">
        <v>327</v>
      </c>
      <c r="E199" s="29" t="s">
        <v>329</v>
      </c>
      <c r="F199" s="69" t="s">
        <v>329</v>
      </c>
      <c r="G199" s="123">
        <f>'Прилож №5'!H275</f>
        <v>158</v>
      </c>
      <c r="H199" s="30">
        <f>'Прилож №5'!I275</f>
        <v>158</v>
      </c>
      <c r="I199" s="1"/>
    </row>
    <row r="200" spans="1:9" s="4" customFormat="1" ht="15.75">
      <c r="A200" s="141" t="s">
        <v>424</v>
      </c>
      <c r="B200" s="29" t="s">
        <v>122</v>
      </c>
      <c r="C200" s="29" t="s">
        <v>115</v>
      </c>
      <c r="D200" s="38" t="s">
        <v>423</v>
      </c>
      <c r="E200" s="29"/>
      <c r="F200" s="69"/>
      <c r="G200" s="123">
        <f>G201</f>
        <v>27667</v>
      </c>
      <c r="H200" s="30">
        <f>H201</f>
        <v>27667</v>
      </c>
      <c r="I200" s="1"/>
    </row>
    <row r="201" spans="1:9" s="4" customFormat="1" ht="15.75">
      <c r="A201" s="192" t="s">
        <v>152</v>
      </c>
      <c r="B201" s="29" t="s">
        <v>122</v>
      </c>
      <c r="C201" s="29" t="s">
        <v>115</v>
      </c>
      <c r="D201" s="38" t="s">
        <v>423</v>
      </c>
      <c r="E201" s="43" t="s">
        <v>158</v>
      </c>
      <c r="F201" s="69" t="s">
        <v>158</v>
      </c>
      <c r="G201" s="123">
        <f>'Прилож №5'!H277</f>
        <v>27667</v>
      </c>
      <c r="H201" s="30">
        <f>'Прилож №5'!I277</f>
        <v>27667</v>
      </c>
      <c r="I201" s="1"/>
    </row>
    <row r="202" spans="1:9" s="4" customFormat="1" ht="15.75">
      <c r="A202" s="111" t="s">
        <v>79</v>
      </c>
      <c r="B202" s="85" t="s">
        <v>122</v>
      </c>
      <c r="C202" s="29" t="s">
        <v>115</v>
      </c>
      <c r="D202" s="29" t="s">
        <v>63</v>
      </c>
      <c r="E202" s="133"/>
      <c r="F202" s="150"/>
      <c r="G202" s="123">
        <f>G203+G206</f>
        <v>6765</v>
      </c>
      <c r="H202" s="30">
        <f>H203+H206</f>
        <v>6765</v>
      </c>
      <c r="I202" s="1"/>
    </row>
    <row r="203" spans="1:9" s="4" customFormat="1" ht="29.25">
      <c r="A203" s="115" t="s">
        <v>189</v>
      </c>
      <c r="B203" s="92" t="s">
        <v>122</v>
      </c>
      <c r="C203" s="29" t="s">
        <v>115</v>
      </c>
      <c r="D203" s="49" t="s">
        <v>190</v>
      </c>
      <c r="E203" s="133"/>
      <c r="F203" s="151"/>
      <c r="G203" s="122">
        <f>G204+G205</f>
        <v>4765</v>
      </c>
      <c r="H203" s="50">
        <f>H204+H205</f>
        <v>4765</v>
      </c>
      <c r="I203" s="1"/>
    </row>
    <row r="204" spans="1:9" s="4" customFormat="1" ht="15.75">
      <c r="A204" s="288" t="s">
        <v>332</v>
      </c>
      <c r="B204" s="85" t="s">
        <v>122</v>
      </c>
      <c r="C204" s="29" t="s">
        <v>115</v>
      </c>
      <c r="D204" s="29" t="s">
        <v>190</v>
      </c>
      <c r="E204" s="133" t="s">
        <v>328</v>
      </c>
      <c r="F204" s="150"/>
      <c r="G204" s="123">
        <f>'Прилож №5'!H280</f>
        <v>822.2</v>
      </c>
      <c r="H204" s="39">
        <f>'Прилож №5'!I280</f>
        <v>822.2</v>
      </c>
      <c r="I204" s="1"/>
    </row>
    <row r="205" spans="1:9" s="4" customFormat="1" ht="15.75">
      <c r="A205" s="141" t="s">
        <v>333</v>
      </c>
      <c r="B205" s="85" t="s">
        <v>122</v>
      </c>
      <c r="C205" s="29" t="s">
        <v>115</v>
      </c>
      <c r="D205" s="29" t="s">
        <v>190</v>
      </c>
      <c r="E205" s="133" t="s">
        <v>329</v>
      </c>
      <c r="F205" s="150"/>
      <c r="G205" s="171">
        <f>'Прилож №5'!H281</f>
        <v>3942.8</v>
      </c>
      <c r="H205" s="39">
        <f>'Прилож №5'!I281</f>
        <v>3942.8</v>
      </c>
      <c r="I205" s="1"/>
    </row>
    <row r="206" spans="1:9" s="4" customFormat="1" ht="15.75">
      <c r="A206" s="114" t="s">
        <v>232</v>
      </c>
      <c r="B206" s="85" t="s">
        <v>122</v>
      </c>
      <c r="C206" s="29" t="s">
        <v>115</v>
      </c>
      <c r="D206" s="137" t="s">
        <v>231</v>
      </c>
      <c r="E206" s="133"/>
      <c r="F206" s="150"/>
      <c r="G206" s="123">
        <f>G207+G210</f>
        <v>2000</v>
      </c>
      <c r="H206" s="30">
        <f>H207+H210</f>
        <v>2000</v>
      </c>
      <c r="I206" s="1"/>
    </row>
    <row r="207" spans="1:9" s="4" customFormat="1" ht="43.5">
      <c r="A207" s="209" t="s">
        <v>398</v>
      </c>
      <c r="B207" s="85" t="s">
        <v>122</v>
      </c>
      <c r="C207" s="29" t="s">
        <v>115</v>
      </c>
      <c r="D207" s="137" t="s">
        <v>395</v>
      </c>
      <c r="E207" s="133"/>
      <c r="F207" s="150"/>
      <c r="G207" s="123">
        <f>G208</f>
        <v>1000</v>
      </c>
      <c r="H207" s="30">
        <f>H208</f>
        <v>1000</v>
      </c>
      <c r="I207" s="1"/>
    </row>
    <row r="208" spans="1:9" s="4" customFormat="1" ht="72">
      <c r="A208" s="209" t="s">
        <v>419</v>
      </c>
      <c r="B208" s="85" t="s">
        <v>122</v>
      </c>
      <c r="C208" s="29" t="s">
        <v>115</v>
      </c>
      <c r="D208" s="137" t="s">
        <v>418</v>
      </c>
      <c r="E208" s="133"/>
      <c r="F208" s="150"/>
      <c r="G208" s="123">
        <f>G209</f>
        <v>1000</v>
      </c>
      <c r="H208" s="30">
        <f>H209</f>
        <v>1000</v>
      </c>
      <c r="I208" s="1"/>
    </row>
    <row r="209" spans="1:9" s="4" customFormat="1" ht="15.75">
      <c r="A209" s="141" t="s">
        <v>333</v>
      </c>
      <c r="B209" s="85" t="s">
        <v>122</v>
      </c>
      <c r="C209" s="29" t="s">
        <v>115</v>
      </c>
      <c r="D209" s="137" t="s">
        <v>418</v>
      </c>
      <c r="E209" s="289" t="s">
        <v>329</v>
      </c>
      <c r="F209" s="150"/>
      <c r="G209" s="123">
        <f>'Прилож №5'!H285</f>
        <v>1000</v>
      </c>
      <c r="H209" s="30">
        <f>'Прилож №5'!I285</f>
        <v>1000</v>
      </c>
      <c r="I209" s="1"/>
    </row>
    <row r="210" spans="1:9" s="4" customFormat="1" ht="57.75">
      <c r="A210" s="209" t="s">
        <v>421</v>
      </c>
      <c r="B210" s="85" t="s">
        <v>122</v>
      </c>
      <c r="C210" s="29" t="s">
        <v>115</v>
      </c>
      <c r="D210" s="137" t="s">
        <v>420</v>
      </c>
      <c r="E210" s="289"/>
      <c r="F210" s="150"/>
      <c r="G210" s="123">
        <f>G211</f>
        <v>1000</v>
      </c>
      <c r="H210" s="30">
        <f>H211</f>
        <v>1000</v>
      </c>
      <c r="I210" s="1"/>
    </row>
    <row r="211" spans="1:9" s="4" customFormat="1" ht="72">
      <c r="A211" s="209" t="s">
        <v>426</v>
      </c>
      <c r="B211" s="85" t="s">
        <v>122</v>
      </c>
      <c r="C211" s="29" t="s">
        <v>115</v>
      </c>
      <c r="D211" s="137" t="s">
        <v>422</v>
      </c>
      <c r="E211" s="289"/>
      <c r="F211" s="150"/>
      <c r="G211" s="123">
        <f>G212</f>
        <v>1000</v>
      </c>
      <c r="H211" s="30">
        <f>H212</f>
        <v>1000</v>
      </c>
      <c r="I211" s="1"/>
    </row>
    <row r="212" spans="1:9" s="4" customFormat="1" ht="15.75">
      <c r="A212" s="141" t="s">
        <v>333</v>
      </c>
      <c r="B212" s="85" t="s">
        <v>122</v>
      </c>
      <c r="C212" s="29" t="s">
        <v>115</v>
      </c>
      <c r="D212" s="137" t="s">
        <v>422</v>
      </c>
      <c r="E212" s="289" t="s">
        <v>329</v>
      </c>
      <c r="F212" s="150"/>
      <c r="G212" s="123">
        <f>'Прилож №5'!H288</f>
        <v>1000</v>
      </c>
      <c r="H212" s="30">
        <f>'Прилож №5'!I288</f>
        <v>1000</v>
      </c>
      <c r="I212" s="1"/>
    </row>
    <row r="213" spans="1:9" s="4" customFormat="1" ht="15.75">
      <c r="A213" s="53" t="s">
        <v>20</v>
      </c>
      <c r="B213" s="86" t="s">
        <v>122</v>
      </c>
      <c r="C213" s="33" t="s">
        <v>122</v>
      </c>
      <c r="D213" s="33"/>
      <c r="E213" s="156"/>
      <c r="F213" s="32"/>
      <c r="G213" s="280">
        <f>G214+G225+G222</f>
        <v>23058.800000000003</v>
      </c>
      <c r="H213" s="84">
        <f>H214+H225+H222</f>
        <v>8748</v>
      </c>
      <c r="I213" s="1"/>
    </row>
    <row r="214" spans="1:9" s="4" customFormat="1" ht="15.75">
      <c r="A214" s="110" t="s">
        <v>60</v>
      </c>
      <c r="B214" s="85" t="s">
        <v>122</v>
      </c>
      <c r="C214" s="29" t="s">
        <v>122</v>
      </c>
      <c r="D214" s="29" t="s">
        <v>61</v>
      </c>
      <c r="E214" s="133"/>
      <c r="F214" s="28"/>
      <c r="G214" s="123">
        <f>G220+G217+G215</f>
        <v>5560.6</v>
      </c>
      <c r="H214" s="30">
        <f>H220+H217+H215</f>
        <v>4174</v>
      </c>
      <c r="I214" s="1"/>
    </row>
    <row r="215" spans="1:9" s="4" customFormat="1" ht="29.25">
      <c r="A215" s="112" t="s">
        <v>417</v>
      </c>
      <c r="B215" s="85" t="s">
        <v>122</v>
      </c>
      <c r="C215" s="29" t="s">
        <v>122</v>
      </c>
      <c r="D215" s="29" t="s">
        <v>415</v>
      </c>
      <c r="E215" s="133"/>
      <c r="F215" s="28"/>
      <c r="G215" s="123">
        <f>G216</f>
        <v>4174</v>
      </c>
      <c r="H215" s="30">
        <f>H216</f>
        <v>4174</v>
      </c>
      <c r="I215" s="1"/>
    </row>
    <row r="216" spans="1:9" s="4" customFormat="1" ht="15.75">
      <c r="A216" s="288" t="s">
        <v>332</v>
      </c>
      <c r="B216" s="85" t="s">
        <v>122</v>
      </c>
      <c r="C216" s="29" t="s">
        <v>122</v>
      </c>
      <c r="D216" s="29" t="s">
        <v>415</v>
      </c>
      <c r="E216" s="69" t="s">
        <v>416</v>
      </c>
      <c r="F216" s="28"/>
      <c r="G216" s="123">
        <f>'Прилож №5'!H338</f>
        <v>4174</v>
      </c>
      <c r="H216" s="30">
        <f>'Прилож №5'!I338</f>
        <v>4174</v>
      </c>
      <c r="I216" s="1"/>
    </row>
    <row r="217" spans="1:9" s="4" customFormat="1" ht="28.5" customHeight="1">
      <c r="A217" s="190" t="s">
        <v>241</v>
      </c>
      <c r="B217" s="92" t="s">
        <v>122</v>
      </c>
      <c r="C217" s="29" t="s">
        <v>122</v>
      </c>
      <c r="D217" s="29" t="s">
        <v>252</v>
      </c>
      <c r="E217" s="133"/>
      <c r="F217" s="56"/>
      <c r="G217" s="123">
        <f>G219+G218</f>
        <v>4.8999999999999995</v>
      </c>
      <c r="H217" s="50"/>
      <c r="I217" s="1"/>
    </row>
    <row r="218" spans="1:9" s="4" customFormat="1" ht="15.75">
      <c r="A218" s="116" t="s">
        <v>103</v>
      </c>
      <c r="B218" s="92" t="s">
        <v>122</v>
      </c>
      <c r="C218" s="29" t="s">
        <v>122</v>
      </c>
      <c r="D218" s="29" t="s">
        <v>252</v>
      </c>
      <c r="E218" s="133" t="s">
        <v>56</v>
      </c>
      <c r="F218" s="56"/>
      <c r="G218" s="123">
        <f>'Прилож №5'!H340</f>
        <v>0.6</v>
      </c>
      <c r="H218" s="50"/>
      <c r="I218" s="1"/>
    </row>
    <row r="219" spans="1:9" s="4" customFormat="1" ht="15.75">
      <c r="A219" s="110" t="s">
        <v>155</v>
      </c>
      <c r="B219" s="92" t="s">
        <v>122</v>
      </c>
      <c r="C219" s="29" t="s">
        <v>122</v>
      </c>
      <c r="D219" s="29" t="s">
        <v>252</v>
      </c>
      <c r="E219" s="133" t="s">
        <v>156</v>
      </c>
      <c r="F219" s="56"/>
      <c r="G219" s="123">
        <f>'Прилож №5'!H341</f>
        <v>4.3</v>
      </c>
      <c r="H219" s="30"/>
      <c r="I219" s="1"/>
    </row>
    <row r="220" spans="1:9" s="4" customFormat="1" ht="15.75">
      <c r="A220" s="110" t="s">
        <v>62</v>
      </c>
      <c r="B220" s="85" t="s">
        <v>122</v>
      </c>
      <c r="C220" s="29" t="s">
        <v>122</v>
      </c>
      <c r="D220" s="29" t="s">
        <v>186</v>
      </c>
      <c r="E220" s="133"/>
      <c r="F220" s="28"/>
      <c r="G220" s="123">
        <f>G221</f>
        <v>1381.6999999999998</v>
      </c>
      <c r="H220" s="30">
        <f>H221</f>
        <v>0</v>
      </c>
      <c r="I220" s="1"/>
    </row>
    <row r="221" spans="1:9" s="4" customFormat="1" ht="15.75">
      <c r="A221" s="110" t="s">
        <v>155</v>
      </c>
      <c r="B221" s="85" t="s">
        <v>122</v>
      </c>
      <c r="C221" s="29" t="s">
        <v>122</v>
      </c>
      <c r="D221" s="29" t="s">
        <v>186</v>
      </c>
      <c r="E221" s="133" t="s">
        <v>156</v>
      </c>
      <c r="F221" s="28" t="s">
        <v>11</v>
      </c>
      <c r="G221" s="123">
        <f>'Прилож №5'!H343</f>
        <v>1381.6999999999998</v>
      </c>
      <c r="H221" s="30">
        <f>'Прилож №5'!I343</f>
        <v>0</v>
      </c>
      <c r="I221" s="1"/>
    </row>
    <row r="222" spans="1:9" s="4" customFormat="1" ht="32.25" customHeight="1">
      <c r="A222" s="112" t="s">
        <v>389</v>
      </c>
      <c r="B222" s="92" t="s">
        <v>122</v>
      </c>
      <c r="C222" s="38" t="s">
        <v>122</v>
      </c>
      <c r="D222" s="38" t="s">
        <v>391</v>
      </c>
      <c r="E222" s="133"/>
      <c r="F222" s="37"/>
      <c r="G222" s="171">
        <f>G223</f>
        <v>4574</v>
      </c>
      <c r="H222" s="39">
        <f>H223</f>
        <v>4574</v>
      </c>
      <c r="I222" s="1"/>
    </row>
    <row r="223" spans="1:9" s="4" customFormat="1" ht="15.75">
      <c r="A223" s="110" t="s">
        <v>390</v>
      </c>
      <c r="B223" s="92" t="s">
        <v>122</v>
      </c>
      <c r="C223" s="38" t="s">
        <v>122</v>
      </c>
      <c r="D223" s="38" t="s">
        <v>394</v>
      </c>
      <c r="E223" s="133"/>
      <c r="F223" s="37"/>
      <c r="G223" s="171">
        <f>G224</f>
        <v>4574</v>
      </c>
      <c r="H223" s="39">
        <f>H224</f>
        <v>4574</v>
      </c>
      <c r="I223" s="1"/>
    </row>
    <row r="224" spans="1:9" s="4" customFormat="1" ht="15.75">
      <c r="A224" s="47" t="s">
        <v>94</v>
      </c>
      <c r="B224" s="92" t="s">
        <v>122</v>
      </c>
      <c r="C224" s="38" t="s">
        <v>122</v>
      </c>
      <c r="D224" s="38" t="s">
        <v>394</v>
      </c>
      <c r="E224" s="133" t="s">
        <v>158</v>
      </c>
      <c r="F224" s="37"/>
      <c r="G224" s="171">
        <f>'Прилож №5'!H292</f>
        <v>4574</v>
      </c>
      <c r="H224" s="39">
        <f>'Прилож №5'!I292</f>
        <v>4574</v>
      </c>
      <c r="I224" s="1"/>
    </row>
    <row r="225" spans="1:9" s="4" customFormat="1" ht="15.75">
      <c r="A225" s="110" t="s">
        <v>83</v>
      </c>
      <c r="B225" s="92" t="s">
        <v>122</v>
      </c>
      <c r="C225" s="38" t="s">
        <v>122</v>
      </c>
      <c r="D225" s="38" t="s">
        <v>84</v>
      </c>
      <c r="E225" s="133"/>
      <c r="F225" s="152"/>
      <c r="G225" s="171">
        <f>G226+G229</f>
        <v>12924.2</v>
      </c>
      <c r="H225" s="39">
        <f>H226</f>
        <v>0</v>
      </c>
      <c r="I225" s="1"/>
    </row>
    <row r="226" spans="1:9" s="4" customFormat="1" ht="29.25">
      <c r="A226" s="233" t="s">
        <v>218</v>
      </c>
      <c r="B226" s="92" t="s">
        <v>122</v>
      </c>
      <c r="C226" s="29" t="s">
        <v>122</v>
      </c>
      <c r="D226" s="38" t="s">
        <v>268</v>
      </c>
      <c r="E226" s="133"/>
      <c r="F226" s="153"/>
      <c r="G226" s="123">
        <f>G227+G228</f>
        <v>8897.2</v>
      </c>
      <c r="H226" s="30">
        <f>H228</f>
        <v>0</v>
      </c>
      <c r="I226" s="1"/>
    </row>
    <row r="227" spans="1:9" s="4" customFormat="1" ht="15.75">
      <c r="A227" s="110" t="s">
        <v>155</v>
      </c>
      <c r="B227" s="85" t="s">
        <v>122</v>
      </c>
      <c r="C227" s="29" t="s">
        <v>122</v>
      </c>
      <c r="D227" s="29" t="s">
        <v>268</v>
      </c>
      <c r="E227" s="133" t="s">
        <v>156</v>
      </c>
      <c r="F227" s="153"/>
      <c r="G227" s="123">
        <f>'Прилож №5'!H346</f>
        <v>8801.7</v>
      </c>
      <c r="H227" s="30"/>
      <c r="I227" s="1"/>
    </row>
    <row r="228" spans="1:9" s="4" customFormat="1" ht="15.75">
      <c r="A228" s="114" t="s">
        <v>94</v>
      </c>
      <c r="B228" s="92" t="s">
        <v>122</v>
      </c>
      <c r="C228" s="49" t="s">
        <v>122</v>
      </c>
      <c r="D228" s="63" t="s">
        <v>268</v>
      </c>
      <c r="E228" s="226" t="s">
        <v>158</v>
      </c>
      <c r="F228" s="154" t="s">
        <v>56</v>
      </c>
      <c r="G228" s="290">
        <f>'Прилож №5'!H144</f>
        <v>95.5</v>
      </c>
      <c r="H228" s="50">
        <f>'Прилож №5'!I346</f>
        <v>0</v>
      </c>
      <c r="I228" s="1"/>
    </row>
    <row r="229" spans="1:9" s="4" customFormat="1" ht="29.25">
      <c r="A229" s="129" t="s">
        <v>273</v>
      </c>
      <c r="B229" s="85" t="s">
        <v>388</v>
      </c>
      <c r="C229" s="29" t="s">
        <v>122</v>
      </c>
      <c r="D229" s="29" t="s">
        <v>269</v>
      </c>
      <c r="E229" s="133"/>
      <c r="F229" s="56"/>
      <c r="G229" s="30">
        <f>G230+G231</f>
        <v>4027</v>
      </c>
      <c r="H229" s="30"/>
      <c r="I229" s="1"/>
    </row>
    <row r="230" spans="1:9" s="4" customFormat="1" ht="15.75">
      <c r="A230" s="192" t="s">
        <v>155</v>
      </c>
      <c r="B230" s="67" t="s">
        <v>388</v>
      </c>
      <c r="C230" s="63" t="s">
        <v>122</v>
      </c>
      <c r="D230" s="63" t="s">
        <v>269</v>
      </c>
      <c r="E230" s="226" t="s">
        <v>156</v>
      </c>
      <c r="F230" s="160"/>
      <c r="G230" s="68">
        <f>'Прилож №5'!H296+'Прилож №5'!H348</f>
        <v>3740.4</v>
      </c>
      <c r="H230" s="50"/>
      <c r="I230" s="1"/>
    </row>
    <row r="231" spans="1:9" s="4" customFormat="1" ht="15.75">
      <c r="A231" s="114" t="s">
        <v>94</v>
      </c>
      <c r="B231" s="85" t="s">
        <v>122</v>
      </c>
      <c r="C231" s="29" t="s">
        <v>122</v>
      </c>
      <c r="D231" s="29" t="s">
        <v>269</v>
      </c>
      <c r="E231" s="133" t="s">
        <v>158</v>
      </c>
      <c r="F231" s="56"/>
      <c r="G231" s="30">
        <f>'Прилож №5'!H297</f>
        <v>286.6</v>
      </c>
      <c r="H231" s="50"/>
      <c r="I231" s="1"/>
    </row>
    <row r="232" spans="1:9" s="4" customFormat="1" ht="15.75">
      <c r="A232" s="53" t="s">
        <v>23</v>
      </c>
      <c r="B232" s="86" t="s">
        <v>122</v>
      </c>
      <c r="C232" s="33" t="s">
        <v>120</v>
      </c>
      <c r="D232" s="33" t="s">
        <v>34</v>
      </c>
      <c r="E232" s="156" t="s">
        <v>36</v>
      </c>
      <c r="F232" s="32"/>
      <c r="G232" s="169">
        <f>G233+G238+G245+G236</f>
        <v>88990.40000000001</v>
      </c>
      <c r="H232" s="34">
        <f>H233+H238+H245+H236</f>
        <v>18318</v>
      </c>
      <c r="I232" s="5"/>
    </row>
    <row r="233" spans="1:9" s="4" customFormat="1" ht="15.75">
      <c r="A233" s="112" t="s">
        <v>95</v>
      </c>
      <c r="B233" s="85" t="s">
        <v>122</v>
      </c>
      <c r="C233" s="29" t="s">
        <v>120</v>
      </c>
      <c r="D233" s="29" t="s">
        <v>157</v>
      </c>
      <c r="E233" s="133"/>
      <c r="F233" s="28"/>
      <c r="G233" s="123">
        <f>G234</f>
        <v>13838.4</v>
      </c>
      <c r="H233" s="30">
        <f>H234</f>
        <v>0</v>
      </c>
      <c r="I233" s="5"/>
    </row>
    <row r="234" spans="1:9" s="4" customFormat="1" ht="15.75">
      <c r="A234" s="114" t="s">
        <v>37</v>
      </c>
      <c r="B234" s="85" t="s">
        <v>122</v>
      </c>
      <c r="C234" s="29" t="s">
        <v>120</v>
      </c>
      <c r="D234" s="29" t="s">
        <v>159</v>
      </c>
      <c r="E234" s="133"/>
      <c r="F234" s="28"/>
      <c r="G234" s="123">
        <f>G235</f>
        <v>13838.4</v>
      </c>
      <c r="H234" s="30">
        <f>H235</f>
        <v>0</v>
      </c>
      <c r="I234" s="5"/>
    </row>
    <row r="235" spans="1:9" s="4" customFormat="1" ht="15.75">
      <c r="A235" s="114" t="s">
        <v>94</v>
      </c>
      <c r="B235" s="85" t="s">
        <v>122</v>
      </c>
      <c r="C235" s="29" t="s">
        <v>120</v>
      </c>
      <c r="D235" s="29" t="s">
        <v>159</v>
      </c>
      <c r="E235" s="133" t="s">
        <v>158</v>
      </c>
      <c r="F235" s="28"/>
      <c r="G235" s="123">
        <f>'Прилож №5'!H301</f>
        <v>13838.4</v>
      </c>
      <c r="H235" s="66">
        <f>'Прилож №5'!I301</f>
        <v>0</v>
      </c>
      <c r="I235" s="5"/>
    </row>
    <row r="236" spans="1:9" s="4" customFormat="1" ht="120" customHeight="1">
      <c r="A236" s="115" t="s">
        <v>384</v>
      </c>
      <c r="B236" s="85" t="s">
        <v>122</v>
      </c>
      <c r="C236" s="29" t="s">
        <v>120</v>
      </c>
      <c r="D236" s="38" t="s">
        <v>342</v>
      </c>
      <c r="E236" s="29"/>
      <c r="F236" s="69"/>
      <c r="G236" s="171">
        <f>G237</f>
        <v>17387</v>
      </c>
      <c r="H236" s="39">
        <f>H237</f>
        <v>17387</v>
      </c>
      <c r="I236" s="1"/>
    </row>
    <row r="237" spans="1:9" s="4" customFormat="1" ht="36" customHeight="1">
      <c r="A237" s="173" t="s">
        <v>339</v>
      </c>
      <c r="B237" s="85" t="s">
        <v>122</v>
      </c>
      <c r="C237" s="29" t="s">
        <v>120</v>
      </c>
      <c r="D237" s="38" t="s">
        <v>342</v>
      </c>
      <c r="E237" s="48" t="s">
        <v>338</v>
      </c>
      <c r="F237" s="69" t="s">
        <v>338</v>
      </c>
      <c r="G237" s="171">
        <f>'Прилож №5'!H303</f>
        <v>17387</v>
      </c>
      <c r="H237" s="39">
        <f>'Прилож №5'!I303</f>
        <v>17387</v>
      </c>
      <c r="I237" s="1"/>
    </row>
    <row r="238" spans="1:9" s="4" customFormat="1" ht="57.75">
      <c r="A238" s="115" t="s">
        <v>73</v>
      </c>
      <c r="B238" s="85" t="s">
        <v>122</v>
      </c>
      <c r="C238" s="29" t="s">
        <v>120</v>
      </c>
      <c r="D238" s="29" t="s">
        <v>29</v>
      </c>
      <c r="E238" s="133"/>
      <c r="F238" s="28"/>
      <c r="G238" s="123">
        <f>G241+G244+G239</f>
        <v>25107.800000000003</v>
      </c>
      <c r="H238" s="30">
        <f>H241+H244+H239</f>
        <v>931</v>
      </c>
      <c r="I238" s="5"/>
    </row>
    <row r="239" spans="1:9" s="4" customFormat="1" ht="29.25">
      <c r="A239" s="115" t="s">
        <v>378</v>
      </c>
      <c r="B239" s="29" t="s">
        <v>122</v>
      </c>
      <c r="C239" s="29" t="s">
        <v>120</v>
      </c>
      <c r="D239" s="29" t="s">
        <v>377</v>
      </c>
      <c r="E239" s="37"/>
      <c r="F239" s="69"/>
      <c r="G239" s="123">
        <f>G240</f>
        <v>931.4</v>
      </c>
      <c r="H239" s="50">
        <f>H240</f>
        <v>931</v>
      </c>
      <c r="I239" s="5"/>
    </row>
    <row r="240" spans="1:9" s="4" customFormat="1" ht="15.75">
      <c r="A240" s="288" t="s">
        <v>332</v>
      </c>
      <c r="B240" s="29" t="s">
        <v>122</v>
      </c>
      <c r="C240" s="29" t="s">
        <v>120</v>
      </c>
      <c r="D240" s="29" t="s">
        <v>377</v>
      </c>
      <c r="E240" s="37" t="s">
        <v>328</v>
      </c>
      <c r="F240" s="69" t="s">
        <v>328</v>
      </c>
      <c r="G240" s="123">
        <f>'Прилож №5'!H306</f>
        <v>931.4</v>
      </c>
      <c r="H240" s="30">
        <f>'Прилож №5'!I306</f>
        <v>931</v>
      </c>
      <c r="I240" s="5"/>
    </row>
    <row r="241" spans="1:9" s="4" customFormat="1" ht="36" customHeight="1">
      <c r="A241" s="190" t="s">
        <v>241</v>
      </c>
      <c r="B241" s="85" t="s">
        <v>122</v>
      </c>
      <c r="C241" s="29" t="s">
        <v>120</v>
      </c>
      <c r="D241" s="29" t="s">
        <v>246</v>
      </c>
      <c r="E241" s="158"/>
      <c r="F241" s="56"/>
      <c r="G241" s="123">
        <f>G242</f>
        <v>450</v>
      </c>
      <c r="H241" s="30">
        <f>H242</f>
        <v>0</v>
      </c>
      <c r="I241" s="5"/>
    </row>
    <row r="242" spans="1:9" s="4" customFormat="1" ht="15.75">
      <c r="A242" s="110" t="s">
        <v>155</v>
      </c>
      <c r="B242" s="85" t="s">
        <v>122</v>
      </c>
      <c r="C242" s="29" t="s">
        <v>120</v>
      </c>
      <c r="D242" s="29" t="s">
        <v>246</v>
      </c>
      <c r="E242" s="158" t="s">
        <v>156</v>
      </c>
      <c r="F242" s="56" t="s">
        <v>56</v>
      </c>
      <c r="G242" s="123">
        <f>'Прилож №5'!H308</f>
        <v>450</v>
      </c>
      <c r="H242" s="50">
        <f>'Прилож №5'!I308</f>
        <v>0</v>
      </c>
      <c r="I242" s="5"/>
    </row>
    <row r="243" spans="1:9" s="4" customFormat="1" ht="15.75">
      <c r="A243" s="110" t="s">
        <v>18</v>
      </c>
      <c r="B243" s="85" t="s">
        <v>122</v>
      </c>
      <c r="C243" s="29" t="s">
        <v>120</v>
      </c>
      <c r="D243" s="29" t="s">
        <v>135</v>
      </c>
      <c r="E243" s="133"/>
      <c r="F243" s="28"/>
      <c r="G243" s="123">
        <f>G244</f>
        <v>23726.4</v>
      </c>
      <c r="H243" s="30">
        <f>H244</f>
        <v>0</v>
      </c>
      <c r="I243" s="5"/>
    </row>
    <row r="244" spans="1:9" s="4" customFormat="1" ht="15.75">
      <c r="A244" s="110" t="s">
        <v>155</v>
      </c>
      <c r="B244" s="85" t="s">
        <v>122</v>
      </c>
      <c r="C244" s="29" t="s">
        <v>120</v>
      </c>
      <c r="D244" s="29" t="s">
        <v>135</v>
      </c>
      <c r="E244" s="133" t="s">
        <v>156</v>
      </c>
      <c r="F244" s="28"/>
      <c r="G244" s="123">
        <f>'Прилож №5'!H310</f>
        <v>23726.4</v>
      </c>
      <c r="H244" s="30">
        <f>'Прилож №5'!I310</f>
        <v>0</v>
      </c>
      <c r="I244" s="5"/>
    </row>
    <row r="245" spans="1:9" s="4" customFormat="1" ht="15.75">
      <c r="A245" s="111" t="s">
        <v>83</v>
      </c>
      <c r="B245" s="92" t="s">
        <v>122</v>
      </c>
      <c r="C245" s="49" t="s">
        <v>120</v>
      </c>
      <c r="D245" s="49" t="s">
        <v>84</v>
      </c>
      <c r="E245" s="133"/>
      <c r="F245" s="48"/>
      <c r="G245" s="122">
        <f>G246+G248</f>
        <v>32657.2</v>
      </c>
      <c r="H245" s="50">
        <f>H248</f>
        <v>0</v>
      </c>
      <c r="I245" s="5"/>
    </row>
    <row r="246" spans="1:9" s="4" customFormat="1" ht="43.5">
      <c r="A246" s="117" t="s">
        <v>235</v>
      </c>
      <c r="B246" s="188" t="s">
        <v>122</v>
      </c>
      <c r="C246" s="148" t="s">
        <v>120</v>
      </c>
      <c r="D246" s="38" t="s">
        <v>136</v>
      </c>
      <c r="E246" s="228"/>
      <c r="F246" s="144"/>
      <c r="G246" s="189">
        <f>G247</f>
        <v>641.2</v>
      </c>
      <c r="H246" s="149"/>
      <c r="I246" s="5"/>
    </row>
    <row r="247" spans="1:9" s="4" customFormat="1" ht="15.75">
      <c r="A247" s="47" t="s">
        <v>94</v>
      </c>
      <c r="B247" s="142" t="s">
        <v>122</v>
      </c>
      <c r="C247" s="139" t="s">
        <v>120</v>
      </c>
      <c r="D247" s="38" t="s">
        <v>136</v>
      </c>
      <c r="E247" s="227" t="s">
        <v>158</v>
      </c>
      <c r="F247" s="194"/>
      <c r="G247" s="197">
        <f>'Прилож №5'!H316</f>
        <v>641.2</v>
      </c>
      <c r="H247" s="66"/>
      <c r="I247" s="5"/>
    </row>
    <row r="248" spans="1:14" s="4" customFormat="1" ht="29.25">
      <c r="A248" s="129" t="s">
        <v>273</v>
      </c>
      <c r="B248" s="142" t="s">
        <v>122</v>
      </c>
      <c r="C248" s="139" t="s">
        <v>120</v>
      </c>
      <c r="D248" s="29" t="s">
        <v>269</v>
      </c>
      <c r="E248" s="227"/>
      <c r="F248" s="140"/>
      <c r="G248" s="196">
        <f>G250+G249</f>
        <v>32016</v>
      </c>
      <c r="H248" s="66">
        <f>H250</f>
        <v>0</v>
      </c>
      <c r="I248" s="1"/>
      <c r="J248" s="1"/>
      <c r="K248" s="1"/>
      <c r="L248" s="1"/>
      <c r="M248" s="1"/>
      <c r="N248" s="1"/>
    </row>
    <row r="249" spans="1:14" s="4" customFormat="1" ht="15.75">
      <c r="A249" s="191" t="s">
        <v>155</v>
      </c>
      <c r="B249" s="251" t="s">
        <v>122</v>
      </c>
      <c r="C249" s="330" t="s">
        <v>120</v>
      </c>
      <c r="D249" s="63" t="s">
        <v>269</v>
      </c>
      <c r="E249" s="331" t="s">
        <v>156</v>
      </c>
      <c r="F249" s="254"/>
      <c r="G249" s="332">
        <f>'Прилож №5'!H313</f>
        <v>25090.1</v>
      </c>
      <c r="H249" s="249"/>
      <c r="I249" s="1"/>
      <c r="J249" s="1"/>
      <c r="K249" s="1"/>
      <c r="L249" s="1"/>
      <c r="M249" s="1"/>
      <c r="N249" s="1"/>
    </row>
    <row r="250" spans="1:14" s="4" customFormat="1" ht="16.5" thickBot="1">
      <c r="A250" s="147" t="s">
        <v>94</v>
      </c>
      <c r="B250" s="142" t="s">
        <v>122</v>
      </c>
      <c r="C250" s="139" t="s">
        <v>120</v>
      </c>
      <c r="D250" s="38" t="s">
        <v>269</v>
      </c>
      <c r="E250" s="227" t="s">
        <v>158</v>
      </c>
      <c r="F250" s="140"/>
      <c r="G250" s="196">
        <f>'Прилож №5'!H148+'Прилож №5'!H314</f>
        <v>6925.9</v>
      </c>
      <c r="H250" s="249">
        <f>'Прилож №5'!I314</f>
        <v>0</v>
      </c>
      <c r="I250" s="1"/>
      <c r="J250" s="1"/>
      <c r="K250" s="1"/>
      <c r="L250" s="1"/>
      <c r="M250" s="1"/>
      <c r="N250" s="1"/>
    </row>
    <row r="251" spans="1:14" s="4" customFormat="1" ht="16.5" thickBot="1">
      <c r="A251" s="51" t="s">
        <v>228</v>
      </c>
      <c r="B251" s="80" t="s">
        <v>123</v>
      </c>
      <c r="C251" s="22"/>
      <c r="D251" s="22"/>
      <c r="E251" s="223"/>
      <c r="F251" s="52"/>
      <c r="G251" s="121">
        <f>G252+G278</f>
        <v>82975.20000000001</v>
      </c>
      <c r="H251" s="23">
        <f>H252+H278</f>
        <v>225</v>
      </c>
      <c r="I251" s="1"/>
      <c r="J251" s="1"/>
      <c r="K251" s="1"/>
      <c r="L251" s="1"/>
      <c r="M251" s="1"/>
      <c r="N251" s="1"/>
    </row>
    <row r="252" spans="1:14" s="4" customFormat="1" ht="16.5" thickBot="1">
      <c r="A252" s="51" t="s">
        <v>24</v>
      </c>
      <c r="B252" s="22" t="s">
        <v>123</v>
      </c>
      <c r="C252" s="80" t="s">
        <v>114</v>
      </c>
      <c r="D252" s="22"/>
      <c r="E252" s="201"/>
      <c r="F252" s="20" t="s">
        <v>8</v>
      </c>
      <c r="G252" s="121">
        <f>G260+G267+G273+G253</f>
        <v>64720.8</v>
      </c>
      <c r="H252" s="23">
        <f>H260+H267+H273+H253</f>
        <v>0</v>
      </c>
      <c r="I252" s="1"/>
      <c r="J252" s="1"/>
      <c r="K252" s="1"/>
      <c r="L252" s="1"/>
      <c r="M252" s="1"/>
      <c r="N252" s="1"/>
    </row>
    <row r="253" spans="1:14" s="4" customFormat="1" ht="30.75" thickBot="1">
      <c r="A253" s="105" t="s">
        <v>77</v>
      </c>
      <c r="B253" s="22" t="s">
        <v>123</v>
      </c>
      <c r="C253" s="22" t="s">
        <v>114</v>
      </c>
      <c r="D253" s="22" t="s">
        <v>25</v>
      </c>
      <c r="E253" s="223"/>
      <c r="F253" s="20"/>
      <c r="G253" s="23">
        <f>G254+G257</f>
        <v>41013.5</v>
      </c>
      <c r="H253" s="203">
        <f>H256+H259</f>
        <v>0</v>
      </c>
      <c r="I253" s="1"/>
      <c r="J253" s="1"/>
      <c r="K253" s="1"/>
      <c r="L253" s="1"/>
      <c r="M253" s="1"/>
      <c r="N253" s="1"/>
    </row>
    <row r="254" spans="1:14" s="4" customFormat="1" ht="28.5" customHeight="1">
      <c r="A254" s="186" t="s">
        <v>241</v>
      </c>
      <c r="B254" s="49" t="s">
        <v>123</v>
      </c>
      <c r="C254" s="49" t="s">
        <v>114</v>
      </c>
      <c r="D254" s="49" t="s">
        <v>249</v>
      </c>
      <c r="E254" s="157"/>
      <c r="F254" s="36"/>
      <c r="G254" s="170">
        <f>G256+G255</f>
        <v>4761.099999999999</v>
      </c>
      <c r="H254" s="204">
        <f>H256</f>
        <v>0</v>
      </c>
      <c r="I254" s="1"/>
      <c r="J254" s="1"/>
      <c r="K254" s="1"/>
      <c r="L254" s="1"/>
      <c r="M254" s="1"/>
      <c r="N254" s="1"/>
    </row>
    <row r="255" spans="1:14" s="4" customFormat="1" ht="15.75">
      <c r="A255" s="116" t="s">
        <v>103</v>
      </c>
      <c r="B255" s="49" t="s">
        <v>123</v>
      </c>
      <c r="C255" s="49" t="s">
        <v>114</v>
      </c>
      <c r="D255" s="49" t="s">
        <v>249</v>
      </c>
      <c r="E255" s="155" t="s">
        <v>56</v>
      </c>
      <c r="F255" s="36"/>
      <c r="G255" s="50">
        <f>'Прилож №5'!H353</f>
        <v>187.7</v>
      </c>
      <c r="H255" s="205"/>
      <c r="I255" s="1"/>
      <c r="J255" s="1"/>
      <c r="K255" s="1"/>
      <c r="L255" s="1"/>
      <c r="M255" s="1"/>
      <c r="N255" s="1"/>
    </row>
    <row r="256" spans="1:14" s="4" customFormat="1" ht="15.75">
      <c r="A256" s="191" t="s">
        <v>155</v>
      </c>
      <c r="B256" s="49" t="s">
        <v>123</v>
      </c>
      <c r="C256" s="49" t="s">
        <v>114</v>
      </c>
      <c r="D256" s="49" t="s">
        <v>249</v>
      </c>
      <c r="E256" s="155" t="s">
        <v>156</v>
      </c>
      <c r="F256" s="36"/>
      <c r="G256" s="50">
        <f>'Прилож №5'!H354</f>
        <v>4573.4</v>
      </c>
      <c r="H256" s="205">
        <f>'Прилож №5'!I354</f>
        <v>0</v>
      </c>
      <c r="I256" s="1"/>
      <c r="J256" s="1"/>
      <c r="K256" s="1"/>
      <c r="L256" s="1"/>
      <c r="M256" s="1"/>
      <c r="N256" s="1"/>
    </row>
    <row r="257" spans="1:14" s="4" customFormat="1" ht="15.75">
      <c r="A257" s="47" t="s">
        <v>18</v>
      </c>
      <c r="B257" s="49" t="s">
        <v>123</v>
      </c>
      <c r="C257" s="49" t="s">
        <v>114</v>
      </c>
      <c r="D257" s="49" t="s">
        <v>137</v>
      </c>
      <c r="E257" s="155"/>
      <c r="F257" s="57"/>
      <c r="G257" s="50">
        <f>G258+G259</f>
        <v>36252.4</v>
      </c>
      <c r="H257" s="205">
        <f>'Прилож №5'!I355</f>
        <v>0</v>
      </c>
      <c r="I257" s="1"/>
      <c r="J257" s="1"/>
      <c r="K257" s="1"/>
      <c r="L257" s="1"/>
      <c r="M257" s="1"/>
      <c r="N257" s="1"/>
    </row>
    <row r="258" spans="1:14" s="4" customFormat="1" ht="15.75">
      <c r="A258" s="116" t="s">
        <v>103</v>
      </c>
      <c r="B258" s="49" t="s">
        <v>123</v>
      </c>
      <c r="C258" s="49" t="s">
        <v>114</v>
      </c>
      <c r="D258" s="49" t="s">
        <v>137</v>
      </c>
      <c r="E258" s="155" t="s">
        <v>56</v>
      </c>
      <c r="F258" s="57"/>
      <c r="G258" s="50">
        <f>'Прилож №5'!H356</f>
        <v>140</v>
      </c>
      <c r="H258" s="205"/>
      <c r="I258" s="1"/>
      <c r="J258" s="1"/>
      <c r="K258" s="1"/>
      <c r="L258" s="1"/>
      <c r="M258" s="1"/>
      <c r="N258" s="1"/>
    </row>
    <row r="259" spans="1:14" s="4" customFormat="1" ht="15.75">
      <c r="A259" s="191" t="s">
        <v>155</v>
      </c>
      <c r="B259" s="49" t="s">
        <v>123</v>
      </c>
      <c r="C259" s="49" t="s">
        <v>114</v>
      </c>
      <c r="D259" s="29" t="s">
        <v>137</v>
      </c>
      <c r="E259" s="133" t="s">
        <v>156</v>
      </c>
      <c r="F259" s="56" t="s">
        <v>56</v>
      </c>
      <c r="G259" s="50">
        <f>'Прилож №5'!H357</f>
        <v>36112.4</v>
      </c>
      <c r="H259" s="205">
        <f>'Прилож №5'!I357</f>
        <v>0</v>
      </c>
      <c r="I259" s="1"/>
      <c r="J259" s="1"/>
      <c r="K259" s="1"/>
      <c r="L259" s="1"/>
      <c r="M259" s="1"/>
      <c r="N259" s="1"/>
    </row>
    <row r="260" spans="1:14" s="4" customFormat="1" ht="15.75">
      <c r="A260" s="53" t="s">
        <v>9</v>
      </c>
      <c r="B260" s="33" t="s">
        <v>123</v>
      </c>
      <c r="C260" s="33" t="s">
        <v>114</v>
      </c>
      <c r="D260" s="33" t="s">
        <v>26</v>
      </c>
      <c r="E260" s="156"/>
      <c r="F260" s="32"/>
      <c r="G260" s="34">
        <f>G261+G264</f>
        <v>3892.7000000000003</v>
      </c>
      <c r="H260" s="206">
        <f>H261+H264</f>
        <v>0</v>
      </c>
      <c r="I260" s="1"/>
      <c r="J260" s="1"/>
      <c r="K260" s="1"/>
      <c r="L260" s="1"/>
      <c r="M260" s="1"/>
      <c r="N260" s="1"/>
    </row>
    <row r="261" spans="1:14" s="4" customFormat="1" ht="39" customHeight="1">
      <c r="A261" s="190" t="s">
        <v>241</v>
      </c>
      <c r="B261" s="49" t="s">
        <v>123</v>
      </c>
      <c r="C261" s="49" t="s">
        <v>114</v>
      </c>
      <c r="D261" s="49" t="s">
        <v>250</v>
      </c>
      <c r="E261" s="157"/>
      <c r="F261" s="28"/>
      <c r="G261" s="30">
        <f>G263+G262</f>
        <v>4.3</v>
      </c>
      <c r="H261" s="199">
        <f>H263</f>
        <v>0</v>
      </c>
      <c r="I261" s="1"/>
      <c r="J261" s="1"/>
      <c r="K261" s="1"/>
      <c r="L261" s="1"/>
      <c r="M261" s="1"/>
      <c r="N261" s="1"/>
    </row>
    <row r="262" spans="1:14" s="4" customFormat="1" ht="15.75">
      <c r="A262" s="116" t="s">
        <v>103</v>
      </c>
      <c r="B262" s="49" t="s">
        <v>123</v>
      </c>
      <c r="C262" s="49" t="s">
        <v>114</v>
      </c>
      <c r="D262" s="49" t="s">
        <v>250</v>
      </c>
      <c r="E262" s="155" t="s">
        <v>56</v>
      </c>
      <c r="F262" s="28"/>
      <c r="G262" s="30">
        <f>'Прилож №5'!H360</f>
        <v>0.5</v>
      </c>
      <c r="H262" s="199"/>
      <c r="I262" s="1"/>
      <c r="J262" s="1"/>
      <c r="K262" s="1"/>
      <c r="L262" s="1"/>
      <c r="M262" s="1"/>
      <c r="N262" s="1"/>
    </row>
    <row r="263" spans="1:14" s="4" customFormat="1" ht="15.75">
      <c r="A263" s="191" t="s">
        <v>155</v>
      </c>
      <c r="B263" s="29" t="s">
        <v>123</v>
      </c>
      <c r="C263" s="29" t="s">
        <v>114</v>
      </c>
      <c r="D263" s="49" t="s">
        <v>250</v>
      </c>
      <c r="E263" s="155" t="s">
        <v>156</v>
      </c>
      <c r="F263" s="28"/>
      <c r="G263" s="30">
        <f>'Прилож №5'!H361</f>
        <v>3.8</v>
      </c>
      <c r="H263" s="199">
        <f>'Прилож №5'!I361</f>
        <v>0</v>
      </c>
      <c r="I263" s="1"/>
      <c r="J263" s="1"/>
      <c r="K263" s="1"/>
      <c r="L263" s="1"/>
      <c r="M263" s="1"/>
      <c r="N263" s="1"/>
    </row>
    <row r="264" spans="1:14" s="4" customFormat="1" ht="15.75">
      <c r="A264" s="111" t="s">
        <v>18</v>
      </c>
      <c r="B264" s="29" t="s">
        <v>123</v>
      </c>
      <c r="C264" s="29" t="s">
        <v>114</v>
      </c>
      <c r="D264" s="29" t="s">
        <v>138</v>
      </c>
      <c r="E264" s="133"/>
      <c r="F264" s="28"/>
      <c r="G264" s="30">
        <f>G265+G266</f>
        <v>3888.4</v>
      </c>
      <c r="H264" s="199">
        <f>'Прилож №5'!I362</f>
        <v>0</v>
      </c>
      <c r="I264" s="1"/>
      <c r="J264" s="1"/>
      <c r="K264" s="1"/>
      <c r="L264" s="1"/>
      <c r="M264" s="1"/>
      <c r="N264" s="1"/>
    </row>
    <row r="265" spans="1:14" s="4" customFormat="1" ht="15.75">
      <c r="A265" s="47" t="s">
        <v>103</v>
      </c>
      <c r="B265" s="29" t="s">
        <v>123</v>
      </c>
      <c r="C265" s="29" t="s">
        <v>114</v>
      </c>
      <c r="D265" s="29" t="s">
        <v>138</v>
      </c>
      <c r="E265" s="133" t="s">
        <v>56</v>
      </c>
      <c r="F265" s="28"/>
      <c r="G265" s="30">
        <f>'Прилож №5'!H363</f>
        <v>2.1</v>
      </c>
      <c r="H265" s="199"/>
      <c r="I265" s="1"/>
      <c r="J265" s="1"/>
      <c r="K265" s="1"/>
      <c r="L265" s="1"/>
      <c r="M265" s="1"/>
      <c r="N265" s="1"/>
    </row>
    <row r="266" spans="1:14" s="4" customFormat="1" ht="15.75">
      <c r="A266" s="110" t="s">
        <v>155</v>
      </c>
      <c r="B266" s="29" t="s">
        <v>123</v>
      </c>
      <c r="C266" s="29" t="s">
        <v>114</v>
      </c>
      <c r="D266" s="29" t="s">
        <v>138</v>
      </c>
      <c r="E266" s="133" t="s">
        <v>156</v>
      </c>
      <c r="F266" s="28"/>
      <c r="G266" s="30">
        <f>'Прилож №5'!H364</f>
        <v>3886.3</v>
      </c>
      <c r="H266" s="199">
        <f>'Прилож №5'!I364</f>
        <v>0</v>
      </c>
      <c r="I266" s="1"/>
      <c r="J266" s="1"/>
      <c r="K266" s="1"/>
      <c r="L266" s="1"/>
      <c r="M266" s="1"/>
      <c r="N266" s="1"/>
    </row>
    <row r="267" spans="1:14" s="4" customFormat="1" ht="15.75">
      <c r="A267" s="53" t="s">
        <v>10</v>
      </c>
      <c r="B267" s="33" t="s">
        <v>123</v>
      </c>
      <c r="C267" s="33" t="s">
        <v>114</v>
      </c>
      <c r="D267" s="33" t="s">
        <v>27</v>
      </c>
      <c r="E267" s="156"/>
      <c r="F267" s="32"/>
      <c r="G267" s="34">
        <f>G268+G270</f>
        <v>10197.6</v>
      </c>
      <c r="H267" s="206">
        <f>H268+H270</f>
        <v>0</v>
      </c>
      <c r="I267" s="1"/>
      <c r="J267" s="1"/>
      <c r="K267" s="1"/>
      <c r="L267" s="1"/>
      <c r="M267" s="1"/>
      <c r="N267" s="1"/>
    </row>
    <row r="268" spans="1:14" s="4" customFormat="1" ht="31.5" customHeight="1">
      <c r="A268" s="190" t="s">
        <v>241</v>
      </c>
      <c r="B268" s="29" t="s">
        <v>123</v>
      </c>
      <c r="C268" s="29" t="s">
        <v>114</v>
      </c>
      <c r="D268" s="29" t="s">
        <v>248</v>
      </c>
      <c r="E268" s="133"/>
      <c r="F268" s="32"/>
      <c r="G268" s="30">
        <f>G269</f>
        <v>6</v>
      </c>
      <c r="H268" s="199">
        <f>H269</f>
        <v>0</v>
      </c>
      <c r="I268" s="1"/>
      <c r="J268" s="1"/>
      <c r="K268" s="1"/>
      <c r="L268" s="1"/>
      <c r="M268" s="1"/>
      <c r="N268" s="1"/>
    </row>
    <row r="269" spans="1:14" s="4" customFormat="1" ht="15.75">
      <c r="A269" s="191" t="s">
        <v>155</v>
      </c>
      <c r="B269" s="29" t="s">
        <v>123</v>
      </c>
      <c r="C269" s="29" t="s">
        <v>114</v>
      </c>
      <c r="D269" s="29" t="s">
        <v>248</v>
      </c>
      <c r="E269" s="133" t="s">
        <v>156</v>
      </c>
      <c r="F269" s="32"/>
      <c r="G269" s="30">
        <f>'Прилож №5'!H367</f>
        <v>6</v>
      </c>
      <c r="H269" s="199">
        <f>'Прилож №5'!I367</f>
        <v>0</v>
      </c>
      <c r="I269" s="1"/>
      <c r="J269" s="1"/>
      <c r="K269" s="1"/>
      <c r="L269" s="1"/>
      <c r="M269" s="1"/>
      <c r="N269" s="1"/>
    </row>
    <row r="270" spans="1:14" s="4" customFormat="1" ht="15.75">
      <c r="A270" s="47" t="s">
        <v>18</v>
      </c>
      <c r="B270" s="29" t="s">
        <v>123</v>
      </c>
      <c r="C270" s="29" t="s">
        <v>114</v>
      </c>
      <c r="D270" s="29" t="s">
        <v>139</v>
      </c>
      <c r="E270" s="133"/>
      <c r="F270" s="28"/>
      <c r="G270" s="30">
        <f>G272+G271</f>
        <v>10191.6</v>
      </c>
      <c r="H270" s="199">
        <f>H272</f>
        <v>0</v>
      </c>
      <c r="I270" s="1"/>
      <c r="J270" s="1"/>
      <c r="K270" s="1"/>
      <c r="L270" s="1"/>
      <c r="M270" s="1"/>
      <c r="N270" s="1"/>
    </row>
    <row r="271" spans="1:14" s="4" customFormat="1" ht="15.75">
      <c r="A271" s="116" t="s">
        <v>103</v>
      </c>
      <c r="B271" s="29" t="s">
        <v>123</v>
      </c>
      <c r="C271" s="29" t="s">
        <v>114</v>
      </c>
      <c r="D271" s="29" t="s">
        <v>139</v>
      </c>
      <c r="E271" s="133" t="s">
        <v>56</v>
      </c>
      <c r="F271" s="28"/>
      <c r="G271" s="30">
        <f>'Прилож №5'!H369</f>
        <v>11.4</v>
      </c>
      <c r="H271" s="199"/>
      <c r="I271" s="1"/>
      <c r="J271" s="1"/>
      <c r="K271" s="1"/>
      <c r="L271" s="1"/>
      <c r="M271" s="1"/>
      <c r="N271" s="1"/>
    </row>
    <row r="272" spans="1:14" s="4" customFormat="1" ht="15.75">
      <c r="A272" s="110" t="s">
        <v>155</v>
      </c>
      <c r="B272" s="29" t="s">
        <v>123</v>
      </c>
      <c r="C272" s="29" t="s">
        <v>114</v>
      </c>
      <c r="D272" s="29" t="s">
        <v>139</v>
      </c>
      <c r="E272" s="133" t="s">
        <v>156</v>
      </c>
      <c r="F272" s="28"/>
      <c r="G272" s="30">
        <f>'Прилож №5'!H370</f>
        <v>10180.2</v>
      </c>
      <c r="H272" s="199">
        <f>'Прилож №5'!I370</f>
        <v>0</v>
      </c>
      <c r="I272" s="1"/>
      <c r="J272" s="1"/>
      <c r="K272" s="1"/>
      <c r="L272" s="1"/>
      <c r="M272" s="1"/>
      <c r="N272" s="1"/>
    </row>
    <row r="273" spans="1:14" s="4" customFormat="1" ht="30">
      <c r="A273" s="71" t="s">
        <v>74</v>
      </c>
      <c r="B273" s="33" t="s">
        <v>123</v>
      </c>
      <c r="C273" s="33" t="s">
        <v>114</v>
      </c>
      <c r="D273" s="33" t="s">
        <v>28</v>
      </c>
      <c r="E273" s="156"/>
      <c r="F273" s="32"/>
      <c r="G273" s="34">
        <f>G274+G276</f>
        <v>9617</v>
      </c>
      <c r="H273" s="206">
        <f>H274+H276</f>
        <v>0</v>
      </c>
      <c r="I273" s="1"/>
      <c r="J273" s="1"/>
      <c r="K273" s="1"/>
      <c r="L273" s="1"/>
      <c r="M273" s="1"/>
      <c r="N273" s="1"/>
    </row>
    <row r="274" spans="1:14" s="4" customFormat="1" ht="27.75" customHeight="1">
      <c r="A274" s="190" t="s">
        <v>241</v>
      </c>
      <c r="B274" s="29" t="s">
        <v>123</v>
      </c>
      <c r="C274" s="29" t="s">
        <v>114</v>
      </c>
      <c r="D274" s="29" t="s">
        <v>251</v>
      </c>
      <c r="E274" s="133"/>
      <c r="F274" s="32"/>
      <c r="G274" s="30">
        <f>G275</f>
        <v>283.7</v>
      </c>
      <c r="H274" s="199">
        <f>H275</f>
        <v>0</v>
      </c>
      <c r="I274" s="1"/>
      <c r="J274" s="1"/>
      <c r="K274" s="1"/>
      <c r="L274" s="1"/>
      <c r="M274" s="1"/>
      <c r="N274" s="1"/>
    </row>
    <row r="275" spans="1:14" s="4" customFormat="1" ht="15.75">
      <c r="A275" s="191" t="s">
        <v>155</v>
      </c>
      <c r="B275" s="29" t="s">
        <v>123</v>
      </c>
      <c r="C275" s="29" t="s">
        <v>114</v>
      </c>
      <c r="D275" s="29" t="s">
        <v>251</v>
      </c>
      <c r="E275" s="133" t="s">
        <v>156</v>
      </c>
      <c r="F275" s="32"/>
      <c r="G275" s="30">
        <f>'Прилож №5'!H373</f>
        <v>283.7</v>
      </c>
      <c r="H275" s="199">
        <f>'Прилож №5'!I373</f>
        <v>0</v>
      </c>
      <c r="I275" s="1"/>
      <c r="J275" s="1"/>
      <c r="K275" s="1"/>
      <c r="L275" s="1"/>
      <c r="M275" s="1"/>
      <c r="N275" s="1"/>
    </row>
    <row r="276" spans="1:14" s="4" customFormat="1" ht="15.75">
      <c r="A276" s="111" t="s">
        <v>18</v>
      </c>
      <c r="B276" s="29" t="s">
        <v>123</v>
      </c>
      <c r="C276" s="29" t="s">
        <v>114</v>
      </c>
      <c r="D276" s="29" t="s">
        <v>140</v>
      </c>
      <c r="E276" s="133"/>
      <c r="F276" s="28"/>
      <c r="G276" s="30">
        <f>G277</f>
        <v>9333.3</v>
      </c>
      <c r="H276" s="199">
        <f>H277</f>
        <v>0</v>
      </c>
      <c r="I276" s="1"/>
      <c r="J276" s="1"/>
      <c r="K276" s="1"/>
      <c r="L276" s="1"/>
      <c r="M276" s="1"/>
      <c r="N276" s="1"/>
    </row>
    <row r="277" spans="1:14" s="4" customFormat="1" ht="15.75">
      <c r="A277" s="110" t="s">
        <v>103</v>
      </c>
      <c r="B277" s="29" t="s">
        <v>123</v>
      </c>
      <c r="C277" s="29" t="s">
        <v>114</v>
      </c>
      <c r="D277" s="29" t="s">
        <v>140</v>
      </c>
      <c r="E277" s="133" t="s">
        <v>156</v>
      </c>
      <c r="F277" s="28"/>
      <c r="G277" s="30">
        <f>'Прилож №5'!H375</f>
        <v>9333.3</v>
      </c>
      <c r="H277" s="199">
        <f>'Прилож №5'!I375</f>
        <v>0</v>
      </c>
      <c r="I277" s="1"/>
      <c r="J277" s="1"/>
      <c r="K277" s="1"/>
      <c r="L277" s="1"/>
      <c r="M277" s="1"/>
      <c r="N277" s="1"/>
    </row>
    <row r="278" spans="1:14" s="4" customFormat="1" ht="15.75">
      <c r="A278" s="53" t="s">
        <v>230</v>
      </c>
      <c r="B278" s="33" t="s">
        <v>123</v>
      </c>
      <c r="C278" s="33" t="s">
        <v>116</v>
      </c>
      <c r="D278" s="33"/>
      <c r="E278" s="157"/>
      <c r="F278" s="132" t="s">
        <v>36</v>
      </c>
      <c r="G278" s="50">
        <f>G279+G282+G284+G288+G293</f>
        <v>18254.4</v>
      </c>
      <c r="H278" s="205">
        <f>H279+H282+H284+H288+H293</f>
        <v>225</v>
      </c>
      <c r="I278" s="1"/>
      <c r="J278" s="1"/>
      <c r="K278" s="1"/>
      <c r="L278" s="1"/>
      <c r="M278" s="1"/>
      <c r="N278" s="1"/>
    </row>
    <row r="279" spans="1:14" s="4" customFormat="1" ht="15.75">
      <c r="A279" s="112" t="s">
        <v>95</v>
      </c>
      <c r="B279" s="29" t="s">
        <v>123</v>
      </c>
      <c r="C279" s="29" t="s">
        <v>116</v>
      </c>
      <c r="D279" s="49" t="s">
        <v>157</v>
      </c>
      <c r="E279" s="157"/>
      <c r="F279" s="132"/>
      <c r="G279" s="50">
        <f>G280</f>
        <v>7358.5</v>
      </c>
      <c r="H279" s="205">
        <f>H280</f>
        <v>0</v>
      </c>
      <c r="I279" s="1"/>
      <c r="J279" s="1"/>
      <c r="K279" s="1"/>
      <c r="L279" s="1"/>
      <c r="M279" s="1"/>
      <c r="N279" s="1"/>
    </row>
    <row r="280" spans="1:14" s="4" customFormat="1" ht="15.75">
      <c r="A280" s="114" t="s">
        <v>37</v>
      </c>
      <c r="B280" s="29" t="s">
        <v>123</v>
      </c>
      <c r="C280" s="29" t="s">
        <v>116</v>
      </c>
      <c r="D280" s="49" t="s">
        <v>159</v>
      </c>
      <c r="E280" s="157"/>
      <c r="F280" s="132"/>
      <c r="G280" s="50">
        <f>G281</f>
        <v>7358.5</v>
      </c>
      <c r="H280" s="205">
        <f>H281</f>
        <v>0</v>
      </c>
      <c r="I280" s="1"/>
      <c r="J280" s="1"/>
      <c r="K280" s="1"/>
      <c r="L280" s="1"/>
      <c r="M280" s="1"/>
      <c r="N280" s="1"/>
    </row>
    <row r="281" spans="1:14" s="4" customFormat="1" ht="15.75">
      <c r="A281" s="192" t="s">
        <v>152</v>
      </c>
      <c r="B281" s="29" t="s">
        <v>123</v>
      </c>
      <c r="C281" s="29" t="s">
        <v>116</v>
      </c>
      <c r="D281" s="29" t="s">
        <v>159</v>
      </c>
      <c r="E281" s="155" t="s">
        <v>158</v>
      </c>
      <c r="F281" s="56" t="s">
        <v>158</v>
      </c>
      <c r="G281" s="50">
        <f>'Прилож №5'!H379</f>
        <v>7358.5</v>
      </c>
      <c r="H281" s="205">
        <f>'Прилож №5'!I379</f>
        <v>0</v>
      </c>
      <c r="I281" s="1"/>
      <c r="J281" s="1"/>
      <c r="K281" s="1"/>
      <c r="L281" s="1"/>
      <c r="M281" s="1"/>
      <c r="N281" s="1"/>
    </row>
    <row r="282" spans="1:14" s="4" customFormat="1" ht="33" customHeight="1">
      <c r="A282" s="190" t="s">
        <v>241</v>
      </c>
      <c r="B282" s="29" t="s">
        <v>123</v>
      </c>
      <c r="C282" s="29" t="s">
        <v>116</v>
      </c>
      <c r="D282" s="29" t="s">
        <v>242</v>
      </c>
      <c r="E282" s="155"/>
      <c r="F282" s="56"/>
      <c r="G282" s="50">
        <f>G283</f>
        <v>56.099999999999994</v>
      </c>
      <c r="H282" s="205">
        <f>H283</f>
        <v>0</v>
      </c>
      <c r="I282" s="1"/>
      <c r="J282" s="1"/>
      <c r="K282" s="1"/>
      <c r="L282" s="1"/>
      <c r="M282" s="1"/>
      <c r="N282" s="1"/>
    </row>
    <row r="283" spans="1:14" s="4" customFormat="1" ht="15.75">
      <c r="A283" s="192" t="s">
        <v>152</v>
      </c>
      <c r="B283" s="29" t="s">
        <v>123</v>
      </c>
      <c r="C283" s="29" t="s">
        <v>116</v>
      </c>
      <c r="D283" s="29" t="s">
        <v>242</v>
      </c>
      <c r="E283" s="155" t="s">
        <v>158</v>
      </c>
      <c r="F283" s="56"/>
      <c r="G283" s="50">
        <f>'Прилож №5'!H381</f>
        <v>56.099999999999994</v>
      </c>
      <c r="H283" s="205">
        <f>'Прилож №5'!I381</f>
        <v>0</v>
      </c>
      <c r="I283" s="1"/>
      <c r="J283" s="1"/>
      <c r="K283" s="1"/>
      <c r="L283" s="1"/>
      <c r="M283" s="1"/>
      <c r="N283" s="1"/>
    </row>
    <row r="284" spans="1:14" s="4" customFormat="1" ht="30">
      <c r="A284" s="71" t="s">
        <v>77</v>
      </c>
      <c r="B284" s="33" t="s">
        <v>123</v>
      </c>
      <c r="C284" s="33" t="s">
        <v>116</v>
      </c>
      <c r="D284" s="33" t="s">
        <v>25</v>
      </c>
      <c r="E284" s="157"/>
      <c r="F284" s="132" t="s">
        <v>158</v>
      </c>
      <c r="G284" s="34">
        <f aca="true" t="shared" si="6" ref="G284:H286">G285</f>
        <v>225</v>
      </c>
      <c r="H284" s="206">
        <f t="shared" si="6"/>
        <v>225</v>
      </c>
      <c r="I284" s="1"/>
      <c r="J284" s="1"/>
      <c r="K284" s="1"/>
      <c r="L284" s="1"/>
      <c r="M284" s="1"/>
      <c r="N284" s="1"/>
    </row>
    <row r="285" spans="1:14" s="4" customFormat="1" ht="29.25">
      <c r="A285" s="113" t="s">
        <v>224</v>
      </c>
      <c r="B285" s="29" t="s">
        <v>123</v>
      </c>
      <c r="C285" s="29" t="s">
        <v>116</v>
      </c>
      <c r="D285" s="29" t="s">
        <v>226</v>
      </c>
      <c r="E285" s="133"/>
      <c r="F285" s="56" t="s">
        <v>36</v>
      </c>
      <c r="G285" s="30">
        <f t="shared" si="6"/>
        <v>225</v>
      </c>
      <c r="H285" s="199">
        <f t="shared" si="6"/>
        <v>225</v>
      </c>
      <c r="I285" s="1"/>
      <c r="J285" s="1"/>
      <c r="K285" s="1"/>
      <c r="L285" s="1"/>
      <c r="M285" s="1"/>
      <c r="N285" s="1"/>
    </row>
    <row r="286" spans="1:14" s="4" customFormat="1" ht="26.25" customHeight="1">
      <c r="A286" s="114" t="s">
        <v>227</v>
      </c>
      <c r="B286" s="29" t="s">
        <v>123</v>
      </c>
      <c r="C286" s="29" t="s">
        <v>116</v>
      </c>
      <c r="D286" s="29" t="s">
        <v>226</v>
      </c>
      <c r="E286" s="133"/>
      <c r="F286" s="56" t="s">
        <v>36</v>
      </c>
      <c r="G286" s="30">
        <f t="shared" si="6"/>
        <v>225</v>
      </c>
      <c r="H286" s="199">
        <f t="shared" si="6"/>
        <v>225</v>
      </c>
      <c r="I286" s="1"/>
      <c r="J286" s="1"/>
      <c r="K286" s="1"/>
      <c r="L286" s="1"/>
      <c r="M286" s="1"/>
      <c r="N286" s="1"/>
    </row>
    <row r="287" spans="1:14" s="4" customFormat="1" ht="15.75">
      <c r="A287" s="110" t="s">
        <v>380</v>
      </c>
      <c r="B287" s="38" t="s">
        <v>123</v>
      </c>
      <c r="C287" s="38" t="s">
        <v>116</v>
      </c>
      <c r="D287" s="29" t="s">
        <v>226</v>
      </c>
      <c r="E287" s="158" t="s">
        <v>379</v>
      </c>
      <c r="F287" s="159" t="s">
        <v>56</v>
      </c>
      <c r="G287" s="39">
        <f>'Прилож №5'!H385</f>
        <v>225</v>
      </c>
      <c r="H287" s="202">
        <f>'Прилож №5'!I385</f>
        <v>225</v>
      </c>
      <c r="I287" s="1"/>
      <c r="J287" s="1"/>
      <c r="K287" s="1"/>
      <c r="L287" s="1"/>
      <c r="M287" s="1"/>
      <c r="N287" s="1"/>
    </row>
    <row r="288" spans="1:14" s="4" customFormat="1" ht="57.75">
      <c r="A288" s="115" t="s">
        <v>73</v>
      </c>
      <c r="B288" s="29" t="s">
        <v>123</v>
      </c>
      <c r="C288" s="29" t="s">
        <v>116</v>
      </c>
      <c r="D288" s="29" t="s">
        <v>29</v>
      </c>
      <c r="E288" s="133"/>
      <c r="F288" s="56"/>
      <c r="G288" s="30">
        <f>G289+G291</f>
        <v>6052.2</v>
      </c>
      <c r="H288" s="199">
        <f>H289+H291</f>
        <v>0</v>
      </c>
      <c r="I288" s="1"/>
      <c r="J288" s="1"/>
      <c r="K288" s="1"/>
      <c r="L288" s="1"/>
      <c r="M288" s="1"/>
      <c r="N288" s="1"/>
    </row>
    <row r="289" spans="1:14" s="4" customFormat="1" ht="31.5" customHeight="1">
      <c r="A289" s="190" t="s">
        <v>241</v>
      </c>
      <c r="B289" s="29" t="s">
        <v>123</v>
      </c>
      <c r="C289" s="29" t="s">
        <v>116</v>
      </c>
      <c r="D289" s="29" t="s">
        <v>246</v>
      </c>
      <c r="E289" s="133"/>
      <c r="F289" s="56"/>
      <c r="G289" s="30">
        <f>G290</f>
        <v>58.2</v>
      </c>
      <c r="H289" s="199">
        <f>H290</f>
        <v>0</v>
      </c>
      <c r="I289" s="1"/>
      <c r="J289" s="1"/>
      <c r="K289" s="1"/>
      <c r="L289" s="1"/>
      <c r="M289" s="1"/>
      <c r="N289" s="1"/>
    </row>
    <row r="290" spans="1:14" s="4" customFormat="1" ht="15.75">
      <c r="A290" s="110" t="s">
        <v>155</v>
      </c>
      <c r="B290" s="29" t="s">
        <v>123</v>
      </c>
      <c r="C290" s="29" t="s">
        <v>116</v>
      </c>
      <c r="D290" s="29" t="s">
        <v>246</v>
      </c>
      <c r="E290" s="133" t="s">
        <v>156</v>
      </c>
      <c r="F290" s="56"/>
      <c r="G290" s="30">
        <f>'Прилож №5'!H388</f>
        <v>58.2</v>
      </c>
      <c r="H290" s="199">
        <f>'Прилож №5'!I388</f>
        <v>0</v>
      </c>
      <c r="I290" s="1"/>
      <c r="J290" s="1"/>
      <c r="K290" s="1"/>
      <c r="L290" s="1"/>
      <c r="M290" s="1"/>
      <c r="N290" s="1"/>
    </row>
    <row r="291" spans="1:14" s="4" customFormat="1" ht="15.75">
      <c r="A291" s="111" t="s">
        <v>18</v>
      </c>
      <c r="B291" s="29" t="s">
        <v>123</v>
      </c>
      <c r="C291" s="29" t="s">
        <v>116</v>
      </c>
      <c r="D291" s="29" t="s">
        <v>135</v>
      </c>
      <c r="E291" s="133"/>
      <c r="F291" s="56"/>
      <c r="G291" s="30">
        <f>G292</f>
        <v>5994</v>
      </c>
      <c r="H291" s="199">
        <f>H292</f>
        <v>0</v>
      </c>
      <c r="I291" s="1"/>
      <c r="J291" s="1"/>
      <c r="K291" s="1"/>
      <c r="L291" s="1"/>
      <c r="M291" s="1"/>
      <c r="N291" s="1"/>
    </row>
    <row r="292" spans="1:14" s="4" customFormat="1" ht="15.75">
      <c r="A292" s="47" t="s">
        <v>155</v>
      </c>
      <c r="B292" s="38" t="s">
        <v>123</v>
      </c>
      <c r="C292" s="38" t="s">
        <v>116</v>
      </c>
      <c r="D292" s="38" t="s">
        <v>135</v>
      </c>
      <c r="E292" s="158" t="s">
        <v>156</v>
      </c>
      <c r="F292" s="159"/>
      <c r="G292" s="39">
        <f>'Прилож №5'!H390</f>
        <v>5994</v>
      </c>
      <c r="H292" s="202">
        <f>'Прилож №5'!I390</f>
        <v>0</v>
      </c>
      <c r="I292" s="1"/>
      <c r="J292" s="1"/>
      <c r="K292" s="1"/>
      <c r="L292" s="1"/>
      <c r="M292" s="1"/>
      <c r="N292" s="1"/>
    </row>
    <row r="293" spans="1:14" s="4" customFormat="1" ht="15.75">
      <c r="A293" s="114" t="s">
        <v>83</v>
      </c>
      <c r="B293" s="38" t="s">
        <v>123</v>
      </c>
      <c r="C293" s="38" t="s">
        <v>116</v>
      </c>
      <c r="D293" s="38" t="s">
        <v>84</v>
      </c>
      <c r="E293" s="158"/>
      <c r="F293" s="159"/>
      <c r="G293" s="39">
        <f>G294+G296</f>
        <v>4562.6</v>
      </c>
      <c r="H293" s="202"/>
      <c r="I293" s="1"/>
      <c r="J293" s="1"/>
      <c r="K293" s="1"/>
      <c r="L293" s="1"/>
      <c r="M293" s="1"/>
      <c r="N293" s="1"/>
    </row>
    <row r="294" spans="1:14" s="4" customFormat="1" ht="43.5">
      <c r="A294" s="117" t="s">
        <v>235</v>
      </c>
      <c r="B294" s="38" t="s">
        <v>123</v>
      </c>
      <c r="C294" s="38" t="s">
        <v>116</v>
      </c>
      <c r="D294" s="38" t="s">
        <v>136</v>
      </c>
      <c r="E294" s="133"/>
      <c r="F294" s="56"/>
      <c r="G294" s="30">
        <f>G295</f>
        <v>336.9999999999998</v>
      </c>
      <c r="H294" s="199"/>
      <c r="I294" s="1"/>
      <c r="J294" s="1"/>
      <c r="K294" s="1"/>
      <c r="L294" s="1"/>
      <c r="M294" s="1"/>
      <c r="N294" s="1"/>
    </row>
    <row r="295" spans="1:14" s="4" customFormat="1" ht="15.75">
      <c r="A295" s="128" t="s">
        <v>94</v>
      </c>
      <c r="B295" s="38" t="s">
        <v>123</v>
      </c>
      <c r="C295" s="38" t="s">
        <v>116</v>
      </c>
      <c r="D295" s="38" t="s">
        <v>136</v>
      </c>
      <c r="E295" s="226" t="s">
        <v>158</v>
      </c>
      <c r="F295" s="160"/>
      <c r="G295" s="68">
        <f>'Прилож №5'!H393</f>
        <v>336.9999999999998</v>
      </c>
      <c r="H295" s="207"/>
      <c r="I295" s="1"/>
      <c r="J295" s="1"/>
      <c r="K295" s="1"/>
      <c r="L295" s="1"/>
      <c r="M295" s="1"/>
      <c r="N295" s="1"/>
    </row>
    <row r="296" spans="1:14" s="4" customFormat="1" ht="29.25">
      <c r="A296" s="117" t="s">
        <v>216</v>
      </c>
      <c r="B296" s="38" t="s">
        <v>123</v>
      </c>
      <c r="C296" s="38" t="s">
        <v>116</v>
      </c>
      <c r="D296" s="38" t="s">
        <v>270</v>
      </c>
      <c r="E296" s="133"/>
      <c r="F296" s="56"/>
      <c r="G296" s="30">
        <f>G297+G298</f>
        <v>4225.6</v>
      </c>
      <c r="H296" s="199"/>
      <c r="I296" s="1"/>
      <c r="J296" s="1"/>
      <c r="K296" s="1"/>
      <c r="L296" s="1"/>
      <c r="M296" s="1"/>
      <c r="N296" s="1"/>
    </row>
    <row r="297" spans="1:14" s="4" customFormat="1" ht="15.75">
      <c r="A297" s="110" t="s">
        <v>155</v>
      </c>
      <c r="B297" s="29" t="s">
        <v>123</v>
      </c>
      <c r="C297" s="29" t="s">
        <v>116</v>
      </c>
      <c r="D297" s="29" t="s">
        <v>270</v>
      </c>
      <c r="E297" s="133" t="s">
        <v>156</v>
      </c>
      <c r="F297" s="56"/>
      <c r="G297" s="30">
        <f>'Прилож №5'!H395</f>
        <v>3633.8</v>
      </c>
      <c r="H297" s="199"/>
      <c r="I297" s="1"/>
      <c r="J297" s="1"/>
      <c r="K297" s="1"/>
      <c r="L297" s="1"/>
      <c r="M297" s="1"/>
      <c r="N297" s="1"/>
    </row>
    <row r="298" spans="1:14" s="4" customFormat="1" ht="16.5" thickBot="1">
      <c r="A298" s="114" t="s">
        <v>94</v>
      </c>
      <c r="B298" s="63" t="s">
        <v>123</v>
      </c>
      <c r="C298" s="63" t="s">
        <v>116</v>
      </c>
      <c r="D298" s="63" t="s">
        <v>270</v>
      </c>
      <c r="E298" s="225" t="s">
        <v>158</v>
      </c>
      <c r="F298" s="160"/>
      <c r="G298" s="208">
        <f>'Прилож №5'!H152+'Прилож №5'!H396</f>
        <v>591.8</v>
      </c>
      <c r="H298" s="198"/>
      <c r="I298" s="1"/>
      <c r="J298" s="1"/>
      <c r="K298" s="1"/>
      <c r="L298" s="1"/>
      <c r="M298" s="1"/>
      <c r="N298" s="1"/>
    </row>
    <row r="299" spans="1:14" s="4" customFormat="1" ht="16.5" thickBot="1">
      <c r="A299" s="51" t="s">
        <v>201</v>
      </c>
      <c r="B299" s="80" t="s">
        <v>120</v>
      </c>
      <c r="C299" s="22"/>
      <c r="D299" s="22"/>
      <c r="E299" s="223"/>
      <c r="F299" s="52"/>
      <c r="G299" s="121">
        <f>G300+G319+G331+G337+G348</f>
        <v>542175.8</v>
      </c>
      <c r="H299" s="23">
        <f>H300+H319+H331+H337</f>
        <v>538721</v>
      </c>
      <c r="I299" s="1"/>
      <c r="J299" s="1"/>
      <c r="K299" s="1"/>
      <c r="L299" s="1"/>
      <c r="M299" s="1"/>
      <c r="N299" s="1"/>
    </row>
    <row r="300" spans="1:14" s="4" customFormat="1" ht="16.5" thickBot="1">
      <c r="A300" s="51" t="s">
        <v>141</v>
      </c>
      <c r="B300" s="80" t="s">
        <v>120</v>
      </c>
      <c r="C300" s="22" t="s">
        <v>114</v>
      </c>
      <c r="D300" s="22"/>
      <c r="E300" s="223"/>
      <c r="F300" s="20"/>
      <c r="G300" s="23">
        <f>G301+G312</f>
        <v>338729</v>
      </c>
      <c r="H300" s="23">
        <f>H301+H312</f>
        <v>335662.3</v>
      </c>
      <c r="I300" s="1"/>
      <c r="J300" s="1"/>
      <c r="K300" s="1"/>
      <c r="L300" s="1"/>
      <c r="M300" s="1"/>
      <c r="N300" s="1"/>
    </row>
    <row r="301" spans="1:14" s="4" customFormat="1" ht="15.75">
      <c r="A301" s="114" t="s">
        <v>193</v>
      </c>
      <c r="B301" s="49" t="s">
        <v>120</v>
      </c>
      <c r="C301" s="92" t="s">
        <v>114</v>
      </c>
      <c r="D301" s="167" t="s">
        <v>30</v>
      </c>
      <c r="E301" s="155"/>
      <c r="F301" s="48"/>
      <c r="G301" s="50">
        <f>G302+G306+G310+G308+G304+G311</f>
        <v>336079.4</v>
      </c>
      <c r="H301" s="50">
        <f>H302+H306+H310+H308+H304</f>
        <v>333012.7</v>
      </c>
      <c r="I301" s="1"/>
      <c r="J301" s="1"/>
      <c r="K301" s="1"/>
      <c r="L301" s="1"/>
      <c r="M301" s="1"/>
      <c r="N301" s="1"/>
    </row>
    <row r="302" spans="1:14" s="4" customFormat="1" ht="43.5">
      <c r="A302" s="115" t="s">
        <v>347</v>
      </c>
      <c r="B302" s="49" t="s">
        <v>120</v>
      </c>
      <c r="C302" s="92" t="s">
        <v>114</v>
      </c>
      <c r="D302" s="29" t="s">
        <v>348</v>
      </c>
      <c r="E302" s="28"/>
      <c r="F302" s="58"/>
      <c r="G302" s="50">
        <f>G303</f>
        <v>84852.90000000002</v>
      </c>
      <c r="H302" s="50">
        <f>H303</f>
        <v>84852.90000000002</v>
      </c>
      <c r="I302" s="1"/>
      <c r="J302" s="1"/>
      <c r="K302" s="1"/>
      <c r="L302" s="1"/>
      <c r="M302" s="1"/>
      <c r="N302" s="1"/>
    </row>
    <row r="303" spans="1:14" s="4" customFormat="1" ht="15.75">
      <c r="A303" s="288" t="s">
        <v>332</v>
      </c>
      <c r="B303" s="49" t="s">
        <v>120</v>
      </c>
      <c r="C303" s="92" t="s">
        <v>114</v>
      </c>
      <c r="D303" s="29" t="s">
        <v>348</v>
      </c>
      <c r="E303" s="28" t="s">
        <v>328</v>
      </c>
      <c r="F303" s="134" t="s">
        <v>328</v>
      </c>
      <c r="G303" s="50">
        <f>'Прилож №5'!H157</f>
        <v>84852.90000000002</v>
      </c>
      <c r="H303" s="50">
        <f>'Прилож №5'!I157</f>
        <v>84852.90000000002</v>
      </c>
      <c r="I303" s="1"/>
      <c r="J303" s="1"/>
      <c r="K303" s="1"/>
      <c r="L303" s="1"/>
      <c r="M303" s="1"/>
      <c r="N303" s="1"/>
    </row>
    <row r="304" spans="1:14" s="4" customFormat="1" ht="57.75">
      <c r="A304" s="209" t="s">
        <v>365</v>
      </c>
      <c r="B304" s="49" t="s">
        <v>120</v>
      </c>
      <c r="C304" s="92" t="s">
        <v>114</v>
      </c>
      <c r="D304" s="29" t="s">
        <v>364</v>
      </c>
      <c r="E304" s="28"/>
      <c r="F304" s="134"/>
      <c r="G304" s="50">
        <f>G305</f>
        <v>1019.5</v>
      </c>
      <c r="H304" s="50">
        <f>H305</f>
        <v>952</v>
      </c>
      <c r="I304" s="1"/>
      <c r="J304" s="1"/>
      <c r="K304" s="1"/>
      <c r="L304" s="1"/>
      <c r="M304" s="1"/>
      <c r="N304" s="1"/>
    </row>
    <row r="305" spans="1:14" s="4" customFormat="1" ht="15.75">
      <c r="A305" s="288" t="s">
        <v>332</v>
      </c>
      <c r="B305" s="49" t="s">
        <v>120</v>
      </c>
      <c r="C305" s="92" t="s">
        <v>114</v>
      </c>
      <c r="D305" s="29" t="s">
        <v>364</v>
      </c>
      <c r="E305" s="28" t="s">
        <v>328</v>
      </c>
      <c r="F305" s="134"/>
      <c r="G305" s="50">
        <f>'Прилож №5'!H159</f>
        <v>1019.5</v>
      </c>
      <c r="H305" s="50">
        <f>'Прилож №5'!I159</f>
        <v>952</v>
      </c>
      <c r="I305" s="1"/>
      <c r="J305" s="1"/>
      <c r="K305" s="1"/>
      <c r="L305" s="1"/>
      <c r="M305" s="1"/>
      <c r="N305" s="1"/>
    </row>
    <row r="306" spans="1:14" s="4" customFormat="1" ht="68.25" customHeight="1">
      <c r="A306" s="115" t="s">
        <v>356</v>
      </c>
      <c r="B306" s="49" t="s">
        <v>120</v>
      </c>
      <c r="C306" s="92" t="s">
        <v>114</v>
      </c>
      <c r="D306" s="29" t="s">
        <v>353</v>
      </c>
      <c r="E306" s="28"/>
      <c r="F306" s="58"/>
      <c r="G306" s="50">
        <f>G307</f>
        <v>13727.8</v>
      </c>
      <c r="H306" s="50">
        <f>H307</f>
        <v>13727.8</v>
      </c>
      <c r="I306" s="1"/>
      <c r="J306" s="1"/>
      <c r="K306" s="1"/>
      <c r="L306" s="1"/>
      <c r="M306" s="1"/>
      <c r="N306" s="1"/>
    </row>
    <row r="307" spans="1:14" s="4" customFormat="1" ht="15.75">
      <c r="A307" s="288" t="s">
        <v>332</v>
      </c>
      <c r="B307" s="49" t="s">
        <v>120</v>
      </c>
      <c r="C307" s="92" t="s">
        <v>114</v>
      </c>
      <c r="D307" s="29" t="s">
        <v>353</v>
      </c>
      <c r="E307" s="28" t="s">
        <v>328</v>
      </c>
      <c r="F307" s="134" t="s">
        <v>328</v>
      </c>
      <c r="G307" s="50">
        <f>'Прилож №5'!H161</f>
        <v>13727.8</v>
      </c>
      <c r="H307" s="50">
        <f>'Прилож №5'!I161</f>
        <v>13727.8</v>
      </c>
      <c r="I307" s="1"/>
      <c r="J307" s="1"/>
      <c r="K307" s="1"/>
      <c r="L307" s="1"/>
      <c r="M307" s="1"/>
      <c r="N307" s="1"/>
    </row>
    <row r="308" spans="1:14" s="4" customFormat="1" ht="43.5">
      <c r="A308" s="115" t="s">
        <v>367</v>
      </c>
      <c r="B308" s="49" t="s">
        <v>120</v>
      </c>
      <c r="C308" s="85" t="s">
        <v>114</v>
      </c>
      <c r="D308" s="29" t="s">
        <v>366</v>
      </c>
      <c r="E308" s="28"/>
      <c r="F308" s="134"/>
      <c r="G308" s="50">
        <f>G309</f>
        <v>233480</v>
      </c>
      <c r="H308" s="50">
        <f>H309</f>
        <v>233480</v>
      </c>
      <c r="I308" s="1"/>
      <c r="J308" s="1"/>
      <c r="K308" s="1"/>
      <c r="L308" s="1"/>
      <c r="M308" s="1"/>
      <c r="N308" s="1"/>
    </row>
    <row r="309" spans="1:14" s="4" customFormat="1" ht="15.75">
      <c r="A309" s="288" t="s">
        <v>332</v>
      </c>
      <c r="B309" s="49" t="s">
        <v>120</v>
      </c>
      <c r="C309" s="85" t="s">
        <v>114</v>
      </c>
      <c r="D309" s="29" t="s">
        <v>366</v>
      </c>
      <c r="E309" s="28" t="s">
        <v>328</v>
      </c>
      <c r="F309" s="134" t="s">
        <v>328</v>
      </c>
      <c r="G309" s="50">
        <f>'Прилож №5'!H163</f>
        <v>233480</v>
      </c>
      <c r="H309" s="50">
        <f>'Прилож №5'!I163</f>
        <v>233480</v>
      </c>
      <c r="I309" s="1"/>
      <c r="J309" s="1"/>
      <c r="K309" s="1"/>
      <c r="L309" s="1"/>
      <c r="M309" s="1"/>
      <c r="N309" s="1"/>
    </row>
    <row r="310" spans="1:14" s="4" customFormat="1" ht="15.75">
      <c r="A310" s="110" t="s">
        <v>155</v>
      </c>
      <c r="B310" s="49" t="s">
        <v>120</v>
      </c>
      <c r="C310" s="92" t="s">
        <v>114</v>
      </c>
      <c r="D310" s="29" t="s">
        <v>354</v>
      </c>
      <c r="E310" s="28" t="s">
        <v>156</v>
      </c>
      <c r="F310" s="134" t="s">
        <v>328</v>
      </c>
      <c r="G310" s="30">
        <f>'Прилож №5'!H164</f>
        <v>2355</v>
      </c>
      <c r="H310" s="30"/>
      <c r="I310" s="1"/>
      <c r="J310" s="1"/>
      <c r="K310" s="1"/>
      <c r="L310" s="1"/>
      <c r="M310" s="1"/>
      <c r="N310" s="1"/>
    </row>
    <row r="311" spans="1:14" s="4" customFormat="1" ht="15.75">
      <c r="A311" s="192" t="s">
        <v>152</v>
      </c>
      <c r="B311" s="49" t="s">
        <v>120</v>
      </c>
      <c r="C311" s="92" t="s">
        <v>114</v>
      </c>
      <c r="D311" s="29" t="s">
        <v>354</v>
      </c>
      <c r="E311" s="28" t="s">
        <v>158</v>
      </c>
      <c r="F311" s="57"/>
      <c r="G311" s="30">
        <f>'Прилож №5'!H165</f>
        <v>644.2</v>
      </c>
      <c r="H311" s="30"/>
      <c r="I311" s="1"/>
      <c r="J311" s="1"/>
      <c r="K311" s="1"/>
      <c r="L311" s="1"/>
      <c r="M311" s="1"/>
      <c r="N311" s="1"/>
    </row>
    <row r="312" spans="1:14" s="4" customFormat="1" ht="15.75">
      <c r="A312" s="104" t="s">
        <v>172</v>
      </c>
      <c r="B312" s="59" t="s">
        <v>120</v>
      </c>
      <c r="C312" s="82" t="s">
        <v>114</v>
      </c>
      <c r="D312" s="33" t="s">
        <v>173</v>
      </c>
      <c r="E312" s="156"/>
      <c r="F312" s="32"/>
      <c r="G312" s="34">
        <f>G313+G315+G317</f>
        <v>2649.6</v>
      </c>
      <c r="H312" s="34">
        <f>H313+H315+H317</f>
        <v>2649.6</v>
      </c>
      <c r="I312" s="1"/>
      <c r="J312" s="1"/>
      <c r="K312" s="1"/>
      <c r="L312" s="1"/>
      <c r="M312" s="1"/>
      <c r="N312" s="1"/>
    </row>
    <row r="313" spans="1:14" s="4" customFormat="1" ht="29.25">
      <c r="A313" s="115" t="s">
        <v>349</v>
      </c>
      <c r="B313" s="49" t="s">
        <v>120</v>
      </c>
      <c r="C313" s="92" t="s">
        <v>114</v>
      </c>
      <c r="D313" s="29" t="s">
        <v>350</v>
      </c>
      <c r="E313" s="28"/>
      <c r="F313" s="58"/>
      <c r="G313" s="34">
        <f>G314</f>
        <v>2589.1</v>
      </c>
      <c r="H313" s="34">
        <f>H314</f>
        <v>2589.1</v>
      </c>
      <c r="I313" s="1"/>
      <c r="J313" s="1"/>
      <c r="K313" s="1"/>
      <c r="L313" s="1"/>
      <c r="M313" s="1"/>
      <c r="N313" s="1"/>
    </row>
    <row r="314" spans="1:14" s="4" customFormat="1" ht="15.75">
      <c r="A314" s="288" t="s">
        <v>332</v>
      </c>
      <c r="B314" s="49" t="s">
        <v>120</v>
      </c>
      <c r="C314" s="92" t="s">
        <v>114</v>
      </c>
      <c r="D314" s="29" t="s">
        <v>350</v>
      </c>
      <c r="E314" s="28" t="s">
        <v>328</v>
      </c>
      <c r="F314" s="134" t="s">
        <v>328</v>
      </c>
      <c r="G314" s="34">
        <f>'Прилож №5'!H168</f>
        <v>2589.1</v>
      </c>
      <c r="H314" s="34">
        <f>'Прилож №5'!I168</f>
        <v>2589.1</v>
      </c>
      <c r="I314" s="1"/>
      <c r="J314" s="1"/>
      <c r="K314" s="1"/>
      <c r="L314" s="1"/>
      <c r="M314" s="1"/>
      <c r="N314" s="1"/>
    </row>
    <row r="315" spans="1:14" s="4" customFormat="1" ht="43.5">
      <c r="A315" s="115" t="s">
        <v>357</v>
      </c>
      <c r="B315" s="49" t="s">
        <v>120</v>
      </c>
      <c r="C315" s="92" t="s">
        <v>114</v>
      </c>
      <c r="D315" s="29" t="s">
        <v>355</v>
      </c>
      <c r="E315" s="28"/>
      <c r="F315" s="58"/>
      <c r="G315" s="34">
        <f>G316</f>
        <v>30.5</v>
      </c>
      <c r="H315" s="34">
        <f>H316</f>
        <v>30.5</v>
      </c>
      <c r="I315" s="1"/>
      <c r="J315" s="1"/>
      <c r="K315" s="1"/>
      <c r="L315" s="1"/>
      <c r="M315" s="1"/>
      <c r="N315" s="1"/>
    </row>
    <row r="316" spans="1:14" s="4" customFormat="1" ht="15.75">
      <c r="A316" s="288" t="s">
        <v>332</v>
      </c>
      <c r="B316" s="49" t="s">
        <v>120</v>
      </c>
      <c r="C316" s="92" t="s">
        <v>114</v>
      </c>
      <c r="D316" s="29" t="s">
        <v>355</v>
      </c>
      <c r="E316" s="28" t="s">
        <v>328</v>
      </c>
      <c r="F316" s="134" t="s">
        <v>328</v>
      </c>
      <c r="G316" s="30">
        <f>'Прилож №5'!H170</f>
        <v>30.5</v>
      </c>
      <c r="H316" s="30">
        <f>'Прилож №5'!I170</f>
        <v>30.5</v>
      </c>
      <c r="I316" s="1"/>
      <c r="J316" s="1"/>
      <c r="K316" s="1"/>
      <c r="L316" s="1"/>
      <c r="M316" s="1"/>
      <c r="N316" s="1"/>
    </row>
    <row r="317" spans="1:14" s="4" customFormat="1" ht="43.5">
      <c r="A317" s="115" t="s">
        <v>367</v>
      </c>
      <c r="B317" s="49" t="s">
        <v>120</v>
      </c>
      <c r="C317" s="92" t="s">
        <v>114</v>
      </c>
      <c r="D317" s="29" t="s">
        <v>368</v>
      </c>
      <c r="E317" s="28"/>
      <c r="F317" s="134"/>
      <c r="G317" s="30">
        <f>G318</f>
        <v>30</v>
      </c>
      <c r="H317" s="30">
        <f>H318</f>
        <v>30</v>
      </c>
      <c r="I317" s="1"/>
      <c r="J317" s="1"/>
      <c r="K317" s="1"/>
      <c r="L317" s="1"/>
      <c r="M317" s="1"/>
      <c r="N317" s="1"/>
    </row>
    <row r="318" spans="1:14" s="4" customFormat="1" ht="15.75">
      <c r="A318" s="288" t="s">
        <v>332</v>
      </c>
      <c r="B318" s="49" t="s">
        <v>120</v>
      </c>
      <c r="C318" s="92" t="s">
        <v>114</v>
      </c>
      <c r="D318" s="29" t="s">
        <v>368</v>
      </c>
      <c r="E318" s="28" t="s">
        <v>328</v>
      </c>
      <c r="F318" s="134"/>
      <c r="G318" s="30">
        <f>'Прилож №5'!H172</f>
        <v>30</v>
      </c>
      <c r="H318" s="30">
        <f>'Прилож №5'!I172</f>
        <v>30</v>
      </c>
      <c r="I318" s="1"/>
      <c r="J318" s="1"/>
      <c r="K318" s="1"/>
      <c r="L318" s="1"/>
      <c r="M318" s="1"/>
      <c r="N318" s="1"/>
    </row>
    <row r="319" spans="1:14" s="3" customFormat="1" ht="15.75">
      <c r="A319" s="104" t="s">
        <v>174</v>
      </c>
      <c r="B319" s="59" t="s">
        <v>120</v>
      </c>
      <c r="C319" s="82" t="s">
        <v>115</v>
      </c>
      <c r="D319" s="33"/>
      <c r="E319" s="32"/>
      <c r="F319" s="100"/>
      <c r="G319" s="34">
        <f>G320</f>
        <v>149028.2</v>
      </c>
      <c r="H319" s="34">
        <f>H320</f>
        <v>148728.6</v>
      </c>
      <c r="I319" s="2"/>
      <c r="J319" s="2"/>
      <c r="K319" s="2"/>
      <c r="L319" s="2"/>
      <c r="M319" s="2"/>
      <c r="N319" s="2"/>
    </row>
    <row r="320" spans="1:14" s="3" customFormat="1" ht="15.75">
      <c r="A320" s="111" t="s">
        <v>175</v>
      </c>
      <c r="B320" s="49" t="s">
        <v>120</v>
      </c>
      <c r="C320" s="92" t="s">
        <v>115</v>
      </c>
      <c r="D320" s="29" t="s">
        <v>176</v>
      </c>
      <c r="E320" s="28"/>
      <c r="F320" s="58"/>
      <c r="G320" s="30">
        <f>G323+G325+G329+G321+G327</f>
        <v>149028.2</v>
      </c>
      <c r="H320" s="30">
        <f>H323+H325+H329+H321+H327</f>
        <v>148728.6</v>
      </c>
      <c r="I320" s="2"/>
      <c r="J320" s="2"/>
      <c r="K320" s="2"/>
      <c r="L320" s="2"/>
      <c r="M320" s="2"/>
      <c r="N320" s="2"/>
    </row>
    <row r="321" spans="1:14" s="3" customFormat="1" ht="43.5">
      <c r="A321" s="115" t="s">
        <v>371</v>
      </c>
      <c r="B321" s="49" t="s">
        <v>120</v>
      </c>
      <c r="C321" s="85" t="s">
        <v>115</v>
      </c>
      <c r="D321" s="29" t="s">
        <v>370</v>
      </c>
      <c r="E321" s="28"/>
      <c r="F321" s="58"/>
      <c r="G321" s="30">
        <f>G322</f>
        <v>10111.6</v>
      </c>
      <c r="H321" s="30">
        <f>H322</f>
        <v>10062</v>
      </c>
      <c r="I321" s="2"/>
      <c r="J321" s="2"/>
      <c r="K321" s="2"/>
      <c r="L321" s="2"/>
      <c r="M321" s="2"/>
      <c r="N321" s="2"/>
    </row>
    <row r="322" spans="1:14" s="3" customFormat="1" ht="15.75">
      <c r="A322" s="288" t="s">
        <v>332</v>
      </c>
      <c r="B322" s="49" t="s">
        <v>120</v>
      </c>
      <c r="C322" s="85" t="s">
        <v>115</v>
      </c>
      <c r="D322" s="29" t="s">
        <v>370</v>
      </c>
      <c r="E322" s="28" t="s">
        <v>328</v>
      </c>
      <c r="F322" s="58" t="s">
        <v>328</v>
      </c>
      <c r="G322" s="30">
        <f>'Прилож №5'!H176</f>
        <v>10111.6</v>
      </c>
      <c r="H322" s="30">
        <f>'Прилож №5'!I176</f>
        <v>10062</v>
      </c>
      <c r="I322" s="2"/>
      <c r="J322" s="2"/>
      <c r="K322" s="2"/>
      <c r="L322" s="2"/>
      <c r="M322" s="2"/>
      <c r="N322" s="2"/>
    </row>
    <row r="323" spans="1:14" s="3" customFormat="1" ht="43.5">
      <c r="A323" s="115" t="s">
        <v>359</v>
      </c>
      <c r="B323" s="49" t="s">
        <v>120</v>
      </c>
      <c r="C323" s="92" t="s">
        <v>115</v>
      </c>
      <c r="D323" s="29" t="s">
        <v>351</v>
      </c>
      <c r="E323" s="28"/>
      <c r="F323" s="58" t="s">
        <v>328</v>
      </c>
      <c r="G323" s="30">
        <f>G324</f>
        <v>131789.30000000002</v>
      </c>
      <c r="H323" s="30">
        <f>H324</f>
        <v>131789.30000000002</v>
      </c>
      <c r="I323" s="2"/>
      <c r="J323" s="2"/>
      <c r="K323" s="2"/>
      <c r="L323" s="2"/>
      <c r="M323" s="2"/>
      <c r="N323" s="2"/>
    </row>
    <row r="324" spans="1:14" s="3" customFormat="1" ht="15.75">
      <c r="A324" s="288" t="s">
        <v>332</v>
      </c>
      <c r="B324" s="49" t="s">
        <v>120</v>
      </c>
      <c r="C324" s="92" t="s">
        <v>115</v>
      </c>
      <c r="D324" s="29" t="s">
        <v>351</v>
      </c>
      <c r="E324" s="28" t="s">
        <v>328</v>
      </c>
      <c r="F324" s="58"/>
      <c r="G324" s="30">
        <f>'Прилож №5'!H177</f>
        <v>131789.30000000002</v>
      </c>
      <c r="H324" s="30">
        <f>'Прилож №5'!I177</f>
        <v>131789.30000000002</v>
      </c>
      <c r="I324" s="2"/>
      <c r="J324" s="2"/>
      <c r="K324" s="2"/>
      <c r="L324" s="2"/>
      <c r="M324" s="2"/>
      <c r="N324" s="2"/>
    </row>
    <row r="325" spans="1:14" s="3" customFormat="1" ht="57.75">
      <c r="A325" s="115" t="s">
        <v>352</v>
      </c>
      <c r="B325" s="49" t="s">
        <v>120</v>
      </c>
      <c r="C325" s="92" t="s">
        <v>115</v>
      </c>
      <c r="D325" s="29" t="s">
        <v>358</v>
      </c>
      <c r="E325" s="28"/>
      <c r="F325" s="58"/>
      <c r="G325" s="30">
        <f>G326</f>
        <v>3861.3</v>
      </c>
      <c r="H325" s="30">
        <f>H326</f>
        <v>3861.3</v>
      </c>
      <c r="I325" s="2"/>
      <c r="J325" s="2"/>
      <c r="K325" s="2"/>
      <c r="L325" s="2"/>
      <c r="M325" s="2"/>
      <c r="N325" s="2"/>
    </row>
    <row r="326" spans="1:14" s="3" customFormat="1" ht="15.75">
      <c r="A326" s="288" t="s">
        <v>332</v>
      </c>
      <c r="B326" s="49" t="s">
        <v>120</v>
      </c>
      <c r="C326" s="92" t="s">
        <v>115</v>
      </c>
      <c r="D326" s="29" t="s">
        <v>358</v>
      </c>
      <c r="E326" s="28" t="s">
        <v>328</v>
      </c>
      <c r="F326" s="58" t="s">
        <v>328</v>
      </c>
      <c r="G326" s="30">
        <f>'Прилож №5'!H179</f>
        <v>3861.3</v>
      </c>
      <c r="H326" s="30">
        <f>'Прилож №5'!I179</f>
        <v>3861.3</v>
      </c>
      <c r="I326" s="2"/>
      <c r="J326" s="2"/>
      <c r="K326" s="2"/>
      <c r="L326" s="2"/>
      <c r="M326" s="2"/>
      <c r="N326" s="2"/>
    </row>
    <row r="327" spans="1:14" s="3" customFormat="1" ht="43.5">
      <c r="A327" s="115" t="s">
        <v>373</v>
      </c>
      <c r="B327" s="49" t="s">
        <v>120</v>
      </c>
      <c r="C327" s="85" t="s">
        <v>115</v>
      </c>
      <c r="D327" s="29" t="s">
        <v>372</v>
      </c>
      <c r="E327" s="28"/>
      <c r="F327" s="58"/>
      <c r="G327" s="30">
        <f>G328</f>
        <v>3016</v>
      </c>
      <c r="H327" s="30">
        <f>H328</f>
        <v>3016</v>
      </c>
      <c r="I327" s="2"/>
      <c r="J327" s="2"/>
      <c r="K327" s="2"/>
      <c r="L327" s="2"/>
      <c r="M327" s="2"/>
      <c r="N327" s="2"/>
    </row>
    <row r="328" spans="1:14" s="3" customFormat="1" ht="15.75">
      <c r="A328" s="288" t="s">
        <v>332</v>
      </c>
      <c r="B328" s="49" t="s">
        <v>120</v>
      </c>
      <c r="C328" s="85" t="s">
        <v>115</v>
      </c>
      <c r="D328" s="29" t="s">
        <v>372</v>
      </c>
      <c r="E328" s="28" t="s">
        <v>328</v>
      </c>
      <c r="F328" s="58" t="s">
        <v>328</v>
      </c>
      <c r="G328" s="30">
        <f>'Прилож №5'!H181</f>
        <v>3016</v>
      </c>
      <c r="H328" s="30">
        <f>'Прилож №5'!I181</f>
        <v>3016</v>
      </c>
      <c r="I328" s="2"/>
      <c r="J328" s="2"/>
      <c r="K328" s="2"/>
      <c r="L328" s="2"/>
      <c r="M328" s="2"/>
      <c r="N328" s="2"/>
    </row>
    <row r="329" spans="1:14" s="4" customFormat="1" ht="15.75">
      <c r="A329" s="111" t="s">
        <v>18</v>
      </c>
      <c r="B329" s="49" t="s">
        <v>120</v>
      </c>
      <c r="C329" s="92" t="s">
        <v>115</v>
      </c>
      <c r="D329" s="29" t="s">
        <v>177</v>
      </c>
      <c r="E329" s="133"/>
      <c r="F329" s="28"/>
      <c r="G329" s="30">
        <f>G330</f>
        <v>250</v>
      </c>
      <c r="H329" s="30">
        <f>H330</f>
        <v>0</v>
      </c>
      <c r="I329" s="1"/>
      <c r="J329" s="1"/>
      <c r="K329" s="1"/>
      <c r="L329" s="1"/>
      <c r="M329" s="1"/>
      <c r="N329" s="1"/>
    </row>
    <row r="330" spans="1:14" s="4" customFormat="1" ht="15.75">
      <c r="A330" s="191" t="s">
        <v>155</v>
      </c>
      <c r="B330" s="49" t="s">
        <v>120</v>
      </c>
      <c r="C330" s="92" t="s">
        <v>115</v>
      </c>
      <c r="D330" s="29" t="s">
        <v>177</v>
      </c>
      <c r="E330" s="133" t="s">
        <v>328</v>
      </c>
      <c r="F330" s="28"/>
      <c r="G330" s="30">
        <f>'Прилож №5'!H183</f>
        <v>250</v>
      </c>
      <c r="H330" s="30">
        <f>'Прилож №5'!I183</f>
        <v>0</v>
      </c>
      <c r="I330" s="1"/>
      <c r="J330" s="1"/>
      <c r="K330" s="1"/>
      <c r="L330" s="1"/>
      <c r="M330" s="1"/>
      <c r="N330" s="1"/>
    </row>
    <row r="331" spans="1:14" s="3" customFormat="1" ht="15.75">
      <c r="A331" s="104" t="s">
        <v>178</v>
      </c>
      <c r="B331" s="59" t="s">
        <v>120</v>
      </c>
      <c r="C331" s="82" t="s">
        <v>119</v>
      </c>
      <c r="D331" s="33"/>
      <c r="E331" s="156"/>
      <c r="F331" s="32"/>
      <c r="G331" s="34">
        <f>G333+G335</f>
        <v>390.6</v>
      </c>
      <c r="H331" s="34">
        <f>H333+H335</f>
        <v>390.6</v>
      </c>
      <c r="I331" s="2"/>
      <c r="J331" s="2"/>
      <c r="K331" s="2"/>
      <c r="L331" s="2"/>
      <c r="M331" s="2"/>
      <c r="N331" s="2"/>
    </row>
    <row r="332" spans="1:14" s="3" customFormat="1" ht="15.75">
      <c r="A332" s="110" t="s">
        <v>193</v>
      </c>
      <c r="B332" s="49" t="s">
        <v>120</v>
      </c>
      <c r="C332" s="92" t="s">
        <v>119</v>
      </c>
      <c r="D332" s="29" t="s">
        <v>30</v>
      </c>
      <c r="E332" s="156"/>
      <c r="F332" s="32"/>
      <c r="G332" s="30">
        <f>G333+G335</f>
        <v>390.6</v>
      </c>
      <c r="H332" s="30">
        <f>H333+H335</f>
        <v>390.6</v>
      </c>
      <c r="I332" s="2"/>
      <c r="J332" s="2"/>
      <c r="K332" s="2"/>
      <c r="L332" s="2"/>
      <c r="M332" s="2"/>
      <c r="N332" s="2"/>
    </row>
    <row r="333" spans="1:14" s="3" customFormat="1" ht="43.5">
      <c r="A333" s="115" t="s">
        <v>347</v>
      </c>
      <c r="B333" s="49" t="s">
        <v>120</v>
      </c>
      <c r="C333" s="92" t="s">
        <v>119</v>
      </c>
      <c r="D333" s="29" t="s">
        <v>348</v>
      </c>
      <c r="E333" s="156"/>
      <c r="F333" s="32"/>
      <c r="G333" s="30">
        <f>G334</f>
        <v>390.40000000000003</v>
      </c>
      <c r="H333" s="30">
        <f>H334</f>
        <v>390.40000000000003</v>
      </c>
      <c r="I333" s="2"/>
      <c r="J333" s="2"/>
      <c r="K333" s="2"/>
      <c r="L333" s="2"/>
      <c r="M333" s="2"/>
      <c r="N333" s="2"/>
    </row>
    <row r="334" spans="1:14" s="3" customFormat="1" ht="15.75">
      <c r="A334" s="288" t="s">
        <v>332</v>
      </c>
      <c r="B334" s="49" t="s">
        <v>120</v>
      </c>
      <c r="C334" s="92" t="s">
        <v>119</v>
      </c>
      <c r="D334" s="29" t="s">
        <v>348</v>
      </c>
      <c r="E334" s="133" t="s">
        <v>328</v>
      </c>
      <c r="F334" s="28"/>
      <c r="G334" s="30">
        <f>'Прилож №5'!H187</f>
        <v>390.40000000000003</v>
      </c>
      <c r="H334" s="30">
        <f>'Прилож №5'!I187</f>
        <v>390.40000000000003</v>
      </c>
      <c r="I334" s="2"/>
      <c r="J334" s="2"/>
      <c r="K334" s="2"/>
      <c r="L334" s="2"/>
      <c r="M334" s="2"/>
      <c r="N334" s="2"/>
    </row>
    <row r="335" spans="1:14" s="3" customFormat="1" ht="57.75">
      <c r="A335" s="115" t="s">
        <v>356</v>
      </c>
      <c r="B335" s="49" t="s">
        <v>120</v>
      </c>
      <c r="C335" s="92" t="s">
        <v>119</v>
      </c>
      <c r="D335" s="29" t="s">
        <v>353</v>
      </c>
      <c r="E335" s="133"/>
      <c r="F335" s="28"/>
      <c r="G335" s="30">
        <f>G336</f>
        <v>0.2</v>
      </c>
      <c r="H335" s="30">
        <f>H336</f>
        <v>0.2</v>
      </c>
      <c r="I335" s="2"/>
      <c r="J335" s="2"/>
      <c r="K335" s="2"/>
      <c r="L335" s="2"/>
      <c r="M335" s="2"/>
      <c r="N335" s="2"/>
    </row>
    <row r="336" spans="1:14" s="3" customFormat="1" ht="15.75">
      <c r="A336" s="288" t="s">
        <v>332</v>
      </c>
      <c r="B336" s="49" t="s">
        <v>120</v>
      </c>
      <c r="C336" s="92" t="s">
        <v>119</v>
      </c>
      <c r="D336" s="29" t="s">
        <v>353</v>
      </c>
      <c r="E336" s="133" t="s">
        <v>328</v>
      </c>
      <c r="F336" s="28"/>
      <c r="G336" s="30">
        <f>'Прилож №5'!H189</f>
        <v>0.2</v>
      </c>
      <c r="H336" s="30">
        <f>'Прилож №5'!I189</f>
        <v>0.2</v>
      </c>
      <c r="I336" s="2"/>
      <c r="J336" s="2"/>
      <c r="K336" s="2"/>
      <c r="L336" s="2"/>
      <c r="M336" s="2"/>
      <c r="N336" s="2"/>
    </row>
    <row r="337" spans="1:14" s="3" customFormat="1" ht="15.75">
      <c r="A337" s="104" t="s">
        <v>179</v>
      </c>
      <c r="B337" s="59" t="s">
        <v>120</v>
      </c>
      <c r="C337" s="82" t="s">
        <v>116</v>
      </c>
      <c r="D337" s="33"/>
      <c r="E337" s="28"/>
      <c r="F337" s="58"/>
      <c r="G337" s="34">
        <f>G338+G345</f>
        <v>53939.5</v>
      </c>
      <c r="H337" s="34">
        <f>H338+H345</f>
        <v>53939.5</v>
      </c>
      <c r="I337" s="2"/>
      <c r="J337" s="2"/>
      <c r="K337" s="2"/>
      <c r="L337" s="2"/>
      <c r="M337" s="2"/>
      <c r="N337" s="2"/>
    </row>
    <row r="338" spans="1:14" s="3" customFormat="1" ht="15.75">
      <c r="A338" s="111" t="s">
        <v>180</v>
      </c>
      <c r="B338" s="49" t="s">
        <v>120</v>
      </c>
      <c r="C338" s="92" t="s">
        <v>116</v>
      </c>
      <c r="D338" s="29" t="s">
        <v>181</v>
      </c>
      <c r="E338" s="28"/>
      <c r="F338" s="58"/>
      <c r="G338" s="30">
        <f>G339+G341+G344</f>
        <v>51243.5</v>
      </c>
      <c r="H338" s="30">
        <f>H339+H341+H344</f>
        <v>51243.5</v>
      </c>
      <c r="I338" s="2"/>
      <c r="J338" s="2"/>
      <c r="K338" s="2"/>
      <c r="L338" s="2"/>
      <c r="M338" s="2"/>
      <c r="N338" s="2"/>
    </row>
    <row r="339" spans="1:14" s="3" customFormat="1" ht="29.25">
      <c r="A339" s="115" t="s">
        <v>361</v>
      </c>
      <c r="B339" s="49" t="s">
        <v>120</v>
      </c>
      <c r="C339" s="92" t="s">
        <v>116</v>
      </c>
      <c r="D339" s="29" t="s">
        <v>360</v>
      </c>
      <c r="E339" s="28"/>
      <c r="F339" s="58"/>
      <c r="G339" s="30">
        <f>G340</f>
        <v>50878.3</v>
      </c>
      <c r="H339" s="30">
        <f>H340</f>
        <v>50878.3</v>
      </c>
      <c r="I339" s="2"/>
      <c r="J339" s="2"/>
      <c r="K339" s="2"/>
      <c r="L339" s="2"/>
      <c r="M339" s="2"/>
      <c r="N339" s="2"/>
    </row>
    <row r="340" spans="1:14" s="3" customFormat="1" ht="15.75">
      <c r="A340" s="288" t="s">
        <v>332</v>
      </c>
      <c r="B340" s="49" t="s">
        <v>120</v>
      </c>
      <c r="C340" s="92" t="s">
        <v>116</v>
      </c>
      <c r="D340" s="29" t="s">
        <v>360</v>
      </c>
      <c r="E340" s="28" t="s">
        <v>328</v>
      </c>
      <c r="F340" s="58" t="s">
        <v>328</v>
      </c>
      <c r="G340" s="30">
        <f>'Прилож №5'!H193</f>
        <v>50878.3</v>
      </c>
      <c r="H340" s="30">
        <f>'Прилож №5'!I193</f>
        <v>50878.3</v>
      </c>
      <c r="I340" s="2"/>
      <c r="J340" s="2"/>
      <c r="K340" s="2"/>
      <c r="L340" s="2"/>
      <c r="M340" s="2"/>
      <c r="N340" s="2"/>
    </row>
    <row r="341" spans="1:14" s="3" customFormat="1" ht="43.5">
      <c r="A341" s="115" t="s">
        <v>362</v>
      </c>
      <c r="B341" s="49" t="s">
        <v>120</v>
      </c>
      <c r="C341" s="92" t="s">
        <v>116</v>
      </c>
      <c r="D341" s="29" t="s">
        <v>363</v>
      </c>
      <c r="E341" s="29"/>
      <c r="F341" s="58"/>
      <c r="G341" s="30">
        <f>G342</f>
        <v>65.2</v>
      </c>
      <c r="H341" s="30">
        <f>H342</f>
        <v>65.2</v>
      </c>
      <c r="I341" s="2"/>
      <c r="J341" s="2"/>
      <c r="K341" s="2"/>
      <c r="L341" s="2"/>
      <c r="M341" s="2"/>
      <c r="N341" s="2"/>
    </row>
    <row r="342" spans="1:14" s="4" customFormat="1" ht="15.75">
      <c r="A342" s="288" t="s">
        <v>332</v>
      </c>
      <c r="B342" s="49" t="s">
        <v>120</v>
      </c>
      <c r="C342" s="92" t="s">
        <v>116</v>
      </c>
      <c r="D342" s="38" t="s">
        <v>363</v>
      </c>
      <c r="E342" s="63" t="s">
        <v>328</v>
      </c>
      <c r="F342" s="152" t="s">
        <v>328</v>
      </c>
      <c r="G342" s="39">
        <f>'Прилож №5'!H195</f>
        <v>65.2</v>
      </c>
      <c r="H342" s="30">
        <f>'Прилож №5'!I195</f>
        <v>65.2</v>
      </c>
      <c r="I342" s="1"/>
      <c r="J342" s="1"/>
      <c r="K342" s="1"/>
      <c r="L342" s="1"/>
      <c r="M342" s="1"/>
      <c r="N342" s="1"/>
    </row>
    <row r="343" spans="1:14" s="4" customFormat="1" ht="29.25">
      <c r="A343" s="115" t="s">
        <v>375</v>
      </c>
      <c r="B343" s="49" t="s">
        <v>120</v>
      </c>
      <c r="C343" s="85" t="s">
        <v>116</v>
      </c>
      <c r="D343" s="85" t="s">
        <v>374</v>
      </c>
      <c r="E343" s="29"/>
      <c r="F343" s="153"/>
      <c r="G343" s="30">
        <f>G344</f>
        <v>300</v>
      </c>
      <c r="H343" s="199">
        <f>H344</f>
        <v>300</v>
      </c>
      <c r="I343" s="1"/>
      <c r="J343" s="1"/>
      <c r="K343" s="1"/>
      <c r="L343" s="1"/>
      <c r="M343" s="1"/>
      <c r="N343" s="1"/>
    </row>
    <row r="344" spans="1:14" s="4" customFormat="1" ht="15.75">
      <c r="A344" s="288" t="s">
        <v>332</v>
      </c>
      <c r="B344" s="49" t="s">
        <v>120</v>
      </c>
      <c r="C344" s="90" t="s">
        <v>116</v>
      </c>
      <c r="D344" s="90" t="s">
        <v>374</v>
      </c>
      <c r="E344" s="38" t="s">
        <v>328</v>
      </c>
      <c r="F344" s="152" t="s">
        <v>328</v>
      </c>
      <c r="G344" s="39">
        <f>'Прилож №5'!H197</f>
        <v>300</v>
      </c>
      <c r="H344" s="202">
        <f>'Прилож №5'!I197</f>
        <v>300</v>
      </c>
      <c r="I344" s="1"/>
      <c r="J344" s="1"/>
      <c r="K344" s="1"/>
      <c r="L344" s="1"/>
      <c r="M344" s="1"/>
      <c r="N344" s="1"/>
    </row>
    <row r="345" spans="1:14" s="4" customFormat="1" ht="15.75">
      <c r="A345" s="111" t="s">
        <v>79</v>
      </c>
      <c r="B345" s="67" t="s">
        <v>120</v>
      </c>
      <c r="C345" s="90" t="s">
        <v>116</v>
      </c>
      <c r="D345" s="90" t="s">
        <v>63</v>
      </c>
      <c r="E345" s="29"/>
      <c r="F345" s="28"/>
      <c r="G345" s="30">
        <f>G346</f>
        <v>2696</v>
      </c>
      <c r="H345" s="202">
        <f>H346</f>
        <v>2696</v>
      </c>
      <c r="I345" s="1"/>
      <c r="J345" s="1"/>
      <c r="K345" s="1"/>
      <c r="L345" s="1"/>
      <c r="M345" s="1"/>
      <c r="N345" s="1"/>
    </row>
    <row r="346" spans="1:14" s="4" customFormat="1" ht="43.5">
      <c r="A346" s="115" t="s">
        <v>182</v>
      </c>
      <c r="B346" s="85" t="s">
        <v>120</v>
      </c>
      <c r="C346" s="85" t="s">
        <v>116</v>
      </c>
      <c r="D346" s="85" t="s">
        <v>160</v>
      </c>
      <c r="E346" s="29"/>
      <c r="F346" s="28"/>
      <c r="G346" s="30">
        <f>G347</f>
        <v>2696</v>
      </c>
      <c r="H346" s="199">
        <f>H347</f>
        <v>2696</v>
      </c>
      <c r="I346" s="1"/>
      <c r="J346" s="1"/>
      <c r="K346" s="1"/>
      <c r="L346" s="1"/>
      <c r="M346" s="1"/>
      <c r="N346" s="1"/>
    </row>
    <row r="347" spans="1:14" s="4" customFormat="1" ht="15.75">
      <c r="A347" s="340" t="s">
        <v>332</v>
      </c>
      <c r="B347" s="85" t="s">
        <v>120</v>
      </c>
      <c r="C347" s="85" t="s">
        <v>116</v>
      </c>
      <c r="D347" s="85" t="s">
        <v>160</v>
      </c>
      <c r="E347" s="29" t="s">
        <v>328</v>
      </c>
      <c r="F347" s="75"/>
      <c r="G347" s="342">
        <f>'Прилож №5'!H200</f>
        <v>2696</v>
      </c>
      <c r="H347" s="199">
        <f>'Прилож №5'!I200</f>
        <v>2696</v>
      </c>
      <c r="I347" s="1"/>
      <c r="J347" s="1"/>
      <c r="K347" s="1"/>
      <c r="L347" s="1"/>
      <c r="M347" s="1"/>
      <c r="N347" s="1"/>
    </row>
    <row r="348" spans="1:14" s="4" customFormat="1" ht="15.75">
      <c r="A348" s="341" t="s">
        <v>414</v>
      </c>
      <c r="B348" s="85" t="s">
        <v>120</v>
      </c>
      <c r="C348" s="85" t="s">
        <v>120</v>
      </c>
      <c r="D348" s="29"/>
      <c r="E348" s="29"/>
      <c r="F348" s="75"/>
      <c r="G348" s="342">
        <f>G350</f>
        <v>88.5</v>
      </c>
      <c r="H348" s="199"/>
      <c r="I348" s="1"/>
      <c r="J348" s="1"/>
      <c r="K348" s="1"/>
      <c r="L348" s="1"/>
      <c r="M348" s="1"/>
      <c r="N348" s="1"/>
    </row>
    <row r="349" spans="1:14" s="4" customFormat="1" ht="15.75">
      <c r="A349" s="114" t="s">
        <v>232</v>
      </c>
      <c r="B349" s="85" t="s">
        <v>120</v>
      </c>
      <c r="C349" s="85" t="s">
        <v>120</v>
      </c>
      <c r="D349" s="29" t="s">
        <v>231</v>
      </c>
      <c r="E349" s="29"/>
      <c r="F349" s="75"/>
      <c r="G349" s="342">
        <f>G350</f>
        <v>88.5</v>
      </c>
      <c r="H349" s="199"/>
      <c r="I349" s="1"/>
      <c r="J349" s="1"/>
      <c r="K349" s="1"/>
      <c r="L349" s="1"/>
      <c r="M349" s="1"/>
      <c r="N349" s="1"/>
    </row>
    <row r="350" spans="1:14" s="4" customFormat="1" ht="43.5">
      <c r="A350" s="267" t="s">
        <v>412</v>
      </c>
      <c r="B350" s="85" t="s">
        <v>120</v>
      </c>
      <c r="C350" s="85" t="s">
        <v>120</v>
      </c>
      <c r="D350" s="29" t="s">
        <v>411</v>
      </c>
      <c r="E350" s="29"/>
      <c r="F350" s="75"/>
      <c r="G350" s="342">
        <f>G351</f>
        <v>88.5</v>
      </c>
      <c r="H350" s="199"/>
      <c r="I350" s="1"/>
      <c r="J350" s="1"/>
      <c r="K350" s="1"/>
      <c r="L350" s="1"/>
      <c r="M350" s="1"/>
      <c r="N350" s="1"/>
    </row>
    <row r="351" spans="1:14" s="4" customFormat="1" ht="29.25">
      <c r="A351" s="209" t="s">
        <v>413</v>
      </c>
      <c r="B351" s="85" t="s">
        <v>120</v>
      </c>
      <c r="C351" s="85" t="s">
        <v>120</v>
      </c>
      <c r="D351" s="29" t="s">
        <v>410</v>
      </c>
      <c r="E351" s="29"/>
      <c r="F351" s="75"/>
      <c r="G351" s="342">
        <f>G352</f>
        <v>88.5</v>
      </c>
      <c r="H351" s="199"/>
      <c r="I351" s="1"/>
      <c r="J351" s="1"/>
      <c r="K351" s="1"/>
      <c r="L351" s="1"/>
      <c r="M351" s="1"/>
      <c r="N351" s="1"/>
    </row>
    <row r="352" spans="1:14" s="4" customFormat="1" ht="16.5" thickBot="1">
      <c r="A352" s="288" t="s">
        <v>332</v>
      </c>
      <c r="B352" s="85" t="s">
        <v>120</v>
      </c>
      <c r="C352" s="85" t="s">
        <v>120</v>
      </c>
      <c r="D352" s="29" t="s">
        <v>410</v>
      </c>
      <c r="E352" s="134" t="s">
        <v>328</v>
      </c>
      <c r="F352" s="344"/>
      <c r="G352" s="343">
        <f>'Прилож №5'!H205</f>
        <v>88.5</v>
      </c>
      <c r="H352" s="231"/>
      <c r="I352" s="1"/>
      <c r="J352" s="1"/>
      <c r="K352" s="1"/>
      <c r="L352" s="1"/>
      <c r="M352" s="1"/>
      <c r="N352" s="1"/>
    </row>
    <row r="353" spans="1:14" s="4" customFormat="1" ht="16.5" thickBot="1">
      <c r="A353" s="51" t="s">
        <v>3</v>
      </c>
      <c r="B353" s="80" t="s">
        <v>121</v>
      </c>
      <c r="C353" s="22"/>
      <c r="D353" s="22"/>
      <c r="E353" s="223"/>
      <c r="F353" s="131" t="s">
        <v>158</v>
      </c>
      <c r="G353" s="121">
        <f>G354+G358+G374+G378</f>
        <v>86472.7</v>
      </c>
      <c r="H353" s="23">
        <f>H354+H358+H374+H378</f>
        <v>53243.5</v>
      </c>
      <c r="I353" s="1"/>
      <c r="J353" s="1"/>
      <c r="K353" s="1"/>
      <c r="L353" s="1"/>
      <c r="M353" s="1"/>
      <c r="N353" s="1"/>
    </row>
    <row r="354" spans="1:14" s="4" customFormat="1" ht="15.75">
      <c r="A354" s="15" t="s">
        <v>33</v>
      </c>
      <c r="B354" s="59" t="s">
        <v>121</v>
      </c>
      <c r="C354" s="96" t="s">
        <v>114</v>
      </c>
      <c r="D354" s="108"/>
      <c r="E354" s="157"/>
      <c r="F354" s="36"/>
      <c r="G354" s="61">
        <f aca="true" t="shared" si="7" ref="G354:H356">G355</f>
        <v>1375.4</v>
      </c>
      <c r="H354" s="61">
        <f t="shared" si="7"/>
        <v>0</v>
      </c>
      <c r="I354" s="1"/>
      <c r="J354" s="1"/>
      <c r="K354" s="1"/>
      <c r="L354" s="1"/>
      <c r="M354" s="1"/>
      <c r="N354" s="1"/>
    </row>
    <row r="355" spans="1:14" s="4" customFormat="1" ht="15.75">
      <c r="A355" s="110" t="s">
        <v>144</v>
      </c>
      <c r="B355" s="29" t="s">
        <v>121</v>
      </c>
      <c r="C355" s="85" t="s">
        <v>114</v>
      </c>
      <c r="D355" s="29" t="s">
        <v>145</v>
      </c>
      <c r="E355" s="133"/>
      <c r="F355" s="28"/>
      <c r="G355" s="30">
        <f t="shared" si="7"/>
        <v>1375.4</v>
      </c>
      <c r="H355" s="30">
        <f t="shared" si="7"/>
        <v>0</v>
      </c>
      <c r="I355" s="1"/>
      <c r="J355" s="1"/>
      <c r="K355" s="1"/>
      <c r="L355" s="1"/>
      <c r="M355" s="1"/>
      <c r="N355" s="1"/>
    </row>
    <row r="356" spans="1:14" s="4" customFormat="1" ht="29.25">
      <c r="A356" s="112" t="s">
        <v>75</v>
      </c>
      <c r="B356" s="29" t="s">
        <v>121</v>
      </c>
      <c r="C356" s="85" t="s">
        <v>114</v>
      </c>
      <c r="D356" s="29" t="s">
        <v>146</v>
      </c>
      <c r="E356" s="133"/>
      <c r="F356" s="28"/>
      <c r="G356" s="30">
        <f t="shared" si="7"/>
        <v>1375.4</v>
      </c>
      <c r="H356" s="30">
        <f t="shared" si="7"/>
        <v>0</v>
      </c>
      <c r="I356" s="1"/>
      <c r="J356" s="1"/>
      <c r="K356" s="1"/>
      <c r="L356" s="1"/>
      <c r="M356" s="1"/>
      <c r="N356" s="1"/>
    </row>
    <row r="357" spans="1:14" s="4" customFormat="1" ht="15.75">
      <c r="A357" s="112" t="s">
        <v>100</v>
      </c>
      <c r="B357" s="38" t="s">
        <v>121</v>
      </c>
      <c r="C357" s="85" t="s">
        <v>114</v>
      </c>
      <c r="D357" s="29" t="s">
        <v>146</v>
      </c>
      <c r="E357" s="158" t="s">
        <v>38</v>
      </c>
      <c r="F357" s="28"/>
      <c r="G357" s="30">
        <f>'Прилож №5'!H210</f>
        <v>1375.4</v>
      </c>
      <c r="H357" s="30">
        <f>'Прилож №5'!I210</f>
        <v>0</v>
      </c>
      <c r="I357" s="1"/>
      <c r="J357" s="1"/>
      <c r="K357" s="1"/>
      <c r="L357" s="1"/>
      <c r="M357" s="1"/>
      <c r="N357" s="1"/>
    </row>
    <row r="358" spans="1:14" s="4" customFormat="1" ht="15.75">
      <c r="A358" s="53" t="s">
        <v>64</v>
      </c>
      <c r="B358" s="33" t="s">
        <v>121</v>
      </c>
      <c r="C358" s="86" t="s">
        <v>119</v>
      </c>
      <c r="D358" s="85"/>
      <c r="E358" s="38"/>
      <c r="F358" s="28"/>
      <c r="G358" s="30">
        <f>G363+G371+G362</f>
        <v>65120.9</v>
      </c>
      <c r="H358" s="30">
        <f>H363+H371</f>
        <v>41133.5</v>
      </c>
      <c r="I358" s="1"/>
      <c r="J358" s="1"/>
      <c r="K358" s="1"/>
      <c r="L358" s="1"/>
      <c r="M358" s="1"/>
      <c r="N358" s="1"/>
    </row>
    <row r="359" spans="1:14" s="4" customFormat="1" ht="15.75">
      <c r="A359" s="53" t="s">
        <v>400</v>
      </c>
      <c r="B359" s="334" t="s">
        <v>121</v>
      </c>
      <c r="C359" s="334" t="s">
        <v>119</v>
      </c>
      <c r="D359" s="335" t="s">
        <v>403</v>
      </c>
      <c r="E359" s="29"/>
      <c r="F359" s="58"/>
      <c r="G359" s="30">
        <f>G360</f>
        <v>15012</v>
      </c>
      <c r="H359" s="30"/>
      <c r="I359" s="1"/>
      <c r="J359" s="1"/>
      <c r="K359" s="1"/>
      <c r="L359" s="1"/>
      <c r="M359" s="1"/>
      <c r="N359" s="1"/>
    </row>
    <row r="360" spans="1:14" s="4" customFormat="1" ht="30">
      <c r="A360" s="71" t="s">
        <v>401</v>
      </c>
      <c r="B360" s="334" t="s">
        <v>121</v>
      </c>
      <c r="C360" s="334" t="s">
        <v>119</v>
      </c>
      <c r="D360" s="335" t="s">
        <v>404</v>
      </c>
      <c r="E360" s="29"/>
      <c r="F360" s="58"/>
      <c r="G360" s="30">
        <f>G361</f>
        <v>15012</v>
      </c>
      <c r="H360" s="30"/>
      <c r="I360" s="1"/>
      <c r="J360" s="1"/>
      <c r="K360" s="1"/>
      <c r="L360" s="1"/>
      <c r="M360" s="1"/>
      <c r="N360" s="1"/>
    </row>
    <row r="361" spans="1:14" s="4" customFormat="1" ht="30">
      <c r="A361" s="71" t="s">
        <v>402</v>
      </c>
      <c r="B361" s="334" t="s">
        <v>121</v>
      </c>
      <c r="C361" s="334" t="s">
        <v>119</v>
      </c>
      <c r="D361" s="335" t="s">
        <v>405</v>
      </c>
      <c r="E361" s="29"/>
      <c r="F361" s="58"/>
      <c r="G361" s="30">
        <f>G362</f>
        <v>15012</v>
      </c>
      <c r="H361" s="30"/>
      <c r="I361" s="1"/>
      <c r="J361" s="1"/>
      <c r="K361" s="1"/>
      <c r="L361" s="1"/>
      <c r="M361" s="1"/>
      <c r="N361" s="1"/>
    </row>
    <row r="362" spans="1:14" s="4" customFormat="1" ht="15.75">
      <c r="A362" s="53" t="s">
        <v>100</v>
      </c>
      <c r="B362" s="334" t="s">
        <v>121</v>
      </c>
      <c r="C362" s="334" t="s">
        <v>119</v>
      </c>
      <c r="D362" s="335" t="s">
        <v>405</v>
      </c>
      <c r="E362" s="29" t="s">
        <v>38</v>
      </c>
      <c r="F362" s="58" t="s">
        <v>38</v>
      </c>
      <c r="G362" s="30">
        <f>'Прилож №5'!H487</f>
        <v>15012</v>
      </c>
      <c r="H362" s="30"/>
      <c r="I362" s="1"/>
      <c r="J362" s="1"/>
      <c r="K362" s="1"/>
      <c r="L362" s="1"/>
      <c r="M362" s="1"/>
      <c r="N362" s="1"/>
    </row>
    <row r="363" spans="1:14" s="4" customFormat="1" ht="15.75">
      <c r="A363" s="112" t="s">
        <v>147</v>
      </c>
      <c r="B363" s="29" t="s">
        <v>121</v>
      </c>
      <c r="C363" s="85" t="s">
        <v>119</v>
      </c>
      <c r="D363" s="85" t="s">
        <v>58</v>
      </c>
      <c r="E363" s="38"/>
      <c r="F363" s="28"/>
      <c r="G363" s="30">
        <f>G367+G369+G364</f>
        <v>47543.6</v>
      </c>
      <c r="H363" s="30">
        <f>H367+H369+H364</f>
        <v>41133.5</v>
      </c>
      <c r="I363" s="1"/>
      <c r="J363" s="1"/>
      <c r="K363" s="1"/>
      <c r="L363" s="1"/>
      <c r="M363" s="1"/>
      <c r="N363" s="1"/>
    </row>
    <row r="364" spans="1:14" s="4" customFormat="1" ht="131.25" customHeight="1">
      <c r="A364" s="336" t="s">
        <v>406</v>
      </c>
      <c r="B364" s="334" t="s">
        <v>121</v>
      </c>
      <c r="C364" s="334" t="s">
        <v>119</v>
      </c>
      <c r="D364" s="335" t="s">
        <v>407</v>
      </c>
      <c r="E364" s="29" t="s">
        <v>36</v>
      </c>
      <c r="F364" s="58"/>
      <c r="G364" s="30">
        <f>G365</f>
        <v>8066.6</v>
      </c>
      <c r="H364" s="30">
        <f>H365</f>
        <v>2389.5</v>
      </c>
      <c r="I364" s="1"/>
      <c r="J364" s="1"/>
      <c r="K364" s="1"/>
      <c r="L364" s="1"/>
      <c r="M364" s="1"/>
      <c r="N364" s="1"/>
    </row>
    <row r="365" spans="1:14" s="4" customFormat="1" ht="57.75">
      <c r="A365" s="112" t="s">
        <v>408</v>
      </c>
      <c r="B365" s="334" t="s">
        <v>121</v>
      </c>
      <c r="C365" s="334" t="s">
        <v>119</v>
      </c>
      <c r="D365" s="335" t="s">
        <v>409</v>
      </c>
      <c r="E365" s="29" t="s">
        <v>36</v>
      </c>
      <c r="F365" s="58"/>
      <c r="G365" s="30">
        <f>G366</f>
        <v>8066.6</v>
      </c>
      <c r="H365" s="30">
        <f>H366</f>
        <v>2389.5</v>
      </c>
      <c r="I365" s="1"/>
      <c r="J365" s="1"/>
      <c r="K365" s="1"/>
      <c r="L365" s="1"/>
      <c r="M365" s="1"/>
      <c r="N365" s="1"/>
    </row>
    <row r="366" spans="1:14" s="4" customFormat="1" ht="15.75">
      <c r="A366" s="110" t="s">
        <v>100</v>
      </c>
      <c r="B366" s="334" t="s">
        <v>121</v>
      </c>
      <c r="C366" s="334" t="s">
        <v>119</v>
      </c>
      <c r="D366" s="335" t="s">
        <v>409</v>
      </c>
      <c r="E366" s="29" t="s">
        <v>38</v>
      </c>
      <c r="F366" s="58" t="s">
        <v>38</v>
      </c>
      <c r="G366" s="30">
        <f>'Прилож №5'!H491</f>
        <v>8066.6</v>
      </c>
      <c r="H366" s="30">
        <f>'Прилож №5'!I491</f>
        <v>2389.5</v>
      </c>
      <c r="I366" s="1"/>
      <c r="J366" s="1"/>
      <c r="K366" s="1"/>
      <c r="L366" s="1"/>
      <c r="M366" s="1"/>
      <c r="N366" s="1"/>
    </row>
    <row r="367" spans="1:14" s="4" customFormat="1" ht="15.75">
      <c r="A367" s="110" t="s">
        <v>148</v>
      </c>
      <c r="B367" s="49" t="s">
        <v>121</v>
      </c>
      <c r="C367" s="85" t="s">
        <v>119</v>
      </c>
      <c r="D367" s="85" t="s">
        <v>187</v>
      </c>
      <c r="E367" s="29"/>
      <c r="F367" s="74">
        <v>483</v>
      </c>
      <c r="G367" s="30">
        <f>G368</f>
        <v>733</v>
      </c>
      <c r="H367" s="30">
        <f>H368</f>
        <v>0</v>
      </c>
      <c r="I367" s="1"/>
      <c r="J367" s="1"/>
      <c r="K367" s="1"/>
      <c r="L367" s="1"/>
      <c r="M367" s="1"/>
      <c r="N367" s="1"/>
    </row>
    <row r="368" spans="1:14" s="4" customFormat="1" ht="15.75">
      <c r="A368" s="110" t="s">
        <v>100</v>
      </c>
      <c r="B368" s="29" t="s">
        <v>121</v>
      </c>
      <c r="C368" s="85" t="s">
        <v>119</v>
      </c>
      <c r="D368" s="85" t="s">
        <v>187</v>
      </c>
      <c r="E368" s="29" t="s">
        <v>38</v>
      </c>
      <c r="F368" s="74"/>
      <c r="G368" s="30">
        <f>'Прилож №5'!H214</f>
        <v>733</v>
      </c>
      <c r="H368" s="30">
        <f>'Прилож №5'!I214</f>
        <v>0</v>
      </c>
      <c r="I368" s="1"/>
      <c r="J368" s="1"/>
      <c r="K368" s="1"/>
      <c r="L368" s="1"/>
      <c r="M368" s="1"/>
      <c r="N368" s="1"/>
    </row>
    <row r="369" spans="1:14" s="4" customFormat="1" ht="29.25">
      <c r="A369" s="112" t="s">
        <v>93</v>
      </c>
      <c r="B369" s="29" t="s">
        <v>121</v>
      </c>
      <c r="C369" s="85" t="s">
        <v>119</v>
      </c>
      <c r="D369" s="29" t="s">
        <v>149</v>
      </c>
      <c r="E369" s="155"/>
      <c r="F369" s="74"/>
      <c r="G369" s="30">
        <f>G370</f>
        <v>38744</v>
      </c>
      <c r="H369" s="30">
        <f>H370</f>
        <v>38744</v>
      </c>
      <c r="I369" s="1"/>
      <c r="J369" s="1"/>
      <c r="K369" s="1"/>
      <c r="L369" s="1"/>
      <c r="M369" s="1"/>
      <c r="N369" s="1"/>
    </row>
    <row r="370" spans="1:14" s="4" customFormat="1" ht="13.5" customHeight="1">
      <c r="A370" s="112" t="s">
        <v>100</v>
      </c>
      <c r="B370" s="29" t="s">
        <v>121</v>
      </c>
      <c r="C370" s="85" t="s">
        <v>119</v>
      </c>
      <c r="D370" s="29" t="s">
        <v>149</v>
      </c>
      <c r="E370" s="133" t="s">
        <v>38</v>
      </c>
      <c r="F370" s="74">
        <v>572</v>
      </c>
      <c r="G370" s="30">
        <f>'Прилож №5'!H216</f>
        <v>38744</v>
      </c>
      <c r="H370" s="30">
        <f>'Прилож №5'!I216</f>
        <v>38744</v>
      </c>
      <c r="I370" s="1"/>
      <c r="J370" s="1"/>
      <c r="K370" s="1"/>
      <c r="L370" s="1"/>
      <c r="M370" s="1"/>
      <c r="N370" s="1"/>
    </row>
    <row r="371" spans="1:14" s="4" customFormat="1" ht="13.5" customHeight="1">
      <c r="A371" s="47" t="s">
        <v>83</v>
      </c>
      <c r="B371" s="29" t="s">
        <v>121</v>
      </c>
      <c r="C371" s="92" t="s">
        <v>119</v>
      </c>
      <c r="D371" s="49" t="s">
        <v>84</v>
      </c>
      <c r="E371" s="133"/>
      <c r="F371" s="62"/>
      <c r="G371" s="30">
        <f>G372</f>
        <v>2565.3</v>
      </c>
      <c r="H371" s="30">
        <f>H372</f>
        <v>0</v>
      </c>
      <c r="I371" s="1"/>
      <c r="J371" s="1"/>
      <c r="K371" s="1"/>
      <c r="L371" s="1"/>
      <c r="M371" s="1"/>
      <c r="N371" s="1"/>
    </row>
    <row r="372" spans="1:14" s="4" customFormat="1" ht="33" customHeight="1">
      <c r="A372" s="117" t="s">
        <v>264</v>
      </c>
      <c r="B372" s="29" t="s">
        <v>121</v>
      </c>
      <c r="C372" s="92" t="s">
        <v>119</v>
      </c>
      <c r="D372" s="49" t="s">
        <v>271</v>
      </c>
      <c r="E372" s="133"/>
      <c r="F372" s="62"/>
      <c r="G372" s="30">
        <f>G373</f>
        <v>2565.3</v>
      </c>
      <c r="H372" s="30">
        <f>H373</f>
        <v>0</v>
      </c>
      <c r="I372" s="1"/>
      <c r="J372" s="1"/>
      <c r="K372" s="1"/>
      <c r="L372" s="1"/>
      <c r="M372" s="1"/>
      <c r="N372" s="1"/>
    </row>
    <row r="373" spans="1:14" s="4" customFormat="1" ht="13.5" customHeight="1">
      <c r="A373" s="111" t="s">
        <v>94</v>
      </c>
      <c r="B373" s="29" t="s">
        <v>121</v>
      </c>
      <c r="C373" s="92" t="s">
        <v>119</v>
      </c>
      <c r="D373" s="49" t="s">
        <v>271</v>
      </c>
      <c r="E373" s="133" t="s">
        <v>158</v>
      </c>
      <c r="F373" s="62"/>
      <c r="G373" s="30">
        <f>'Прилож №5'!H494</f>
        <v>2565.3</v>
      </c>
      <c r="H373" s="30">
        <f>'Прилож №5'!I494</f>
        <v>0</v>
      </c>
      <c r="I373" s="1"/>
      <c r="J373" s="1"/>
      <c r="K373" s="1"/>
      <c r="L373" s="1"/>
      <c r="M373" s="1"/>
      <c r="N373" s="1"/>
    </row>
    <row r="374" spans="1:14" s="4" customFormat="1" ht="15" customHeight="1">
      <c r="A374" s="53" t="s">
        <v>171</v>
      </c>
      <c r="B374" s="33" t="s">
        <v>121</v>
      </c>
      <c r="C374" s="82" t="s">
        <v>116</v>
      </c>
      <c r="D374" s="59"/>
      <c r="E374" s="156"/>
      <c r="F374" s="60"/>
      <c r="G374" s="34">
        <f aca="true" t="shared" si="8" ref="G374:H376">G375</f>
        <v>12110</v>
      </c>
      <c r="H374" s="34">
        <f t="shared" si="8"/>
        <v>12110</v>
      </c>
      <c r="I374" s="1"/>
      <c r="J374" s="1"/>
      <c r="K374" s="1"/>
      <c r="L374" s="1"/>
      <c r="M374" s="1"/>
      <c r="N374" s="1"/>
    </row>
    <row r="375" spans="1:14" s="4" customFormat="1" ht="15" customHeight="1">
      <c r="A375" s="114" t="s">
        <v>79</v>
      </c>
      <c r="B375" s="29" t="s">
        <v>121</v>
      </c>
      <c r="C375" s="92" t="s">
        <v>116</v>
      </c>
      <c r="D375" s="49" t="s">
        <v>63</v>
      </c>
      <c r="E375" s="133"/>
      <c r="F375" s="62"/>
      <c r="G375" s="30">
        <f t="shared" si="8"/>
        <v>12110</v>
      </c>
      <c r="H375" s="30">
        <f t="shared" si="8"/>
        <v>12110</v>
      </c>
      <c r="I375" s="1"/>
      <c r="J375" s="1"/>
      <c r="K375" s="1"/>
      <c r="L375" s="1"/>
      <c r="M375" s="1"/>
      <c r="N375" s="1"/>
    </row>
    <row r="376" spans="1:14" s="4" customFormat="1" ht="59.25" customHeight="1">
      <c r="A376" s="113" t="s">
        <v>162</v>
      </c>
      <c r="B376" s="29" t="s">
        <v>121</v>
      </c>
      <c r="C376" s="92" t="s">
        <v>116</v>
      </c>
      <c r="D376" s="49" t="s">
        <v>161</v>
      </c>
      <c r="E376" s="133"/>
      <c r="F376" s="62"/>
      <c r="G376" s="30">
        <f t="shared" si="8"/>
        <v>12110</v>
      </c>
      <c r="H376" s="30">
        <f t="shared" si="8"/>
        <v>12110</v>
      </c>
      <c r="I376" s="1"/>
      <c r="J376" s="1"/>
      <c r="K376" s="1"/>
      <c r="L376" s="1"/>
      <c r="M376" s="1"/>
      <c r="N376" s="307"/>
    </row>
    <row r="377" spans="1:14" s="4" customFormat="1" ht="15" customHeight="1">
      <c r="A377" s="111" t="s">
        <v>100</v>
      </c>
      <c r="B377" s="29" t="s">
        <v>121</v>
      </c>
      <c r="C377" s="92" t="s">
        <v>116</v>
      </c>
      <c r="D377" s="49" t="s">
        <v>161</v>
      </c>
      <c r="E377" s="155" t="s">
        <v>38</v>
      </c>
      <c r="F377" s="62"/>
      <c r="G377" s="30">
        <f>'Прилож №5'!H321</f>
        <v>12110</v>
      </c>
      <c r="H377" s="30">
        <f>'Прилож №5'!I321</f>
        <v>12110</v>
      </c>
      <c r="I377" s="1"/>
      <c r="J377" s="1"/>
      <c r="K377" s="1"/>
      <c r="L377" s="1"/>
      <c r="M377" s="1"/>
      <c r="N377" s="1"/>
    </row>
    <row r="378" spans="1:14" s="4" customFormat="1" ht="15.75">
      <c r="A378" s="111" t="s">
        <v>83</v>
      </c>
      <c r="B378" s="29" t="s">
        <v>121</v>
      </c>
      <c r="C378" s="85" t="s">
        <v>130</v>
      </c>
      <c r="D378" s="29" t="s">
        <v>84</v>
      </c>
      <c r="E378" s="133" t="s">
        <v>36</v>
      </c>
      <c r="F378" s="28"/>
      <c r="G378" s="30">
        <f>G379</f>
        <v>7866.4</v>
      </c>
      <c r="H378" s="30">
        <f>H379</f>
        <v>0</v>
      </c>
      <c r="I378" s="1"/>
      <c r="J378" s="1"/>
      <c r="K378" s="1"/>
      <c r="L378" s="1"/>
      <c r="M378" s="1"/>
      <c r="N378" s="1"/>
    </row>
    <row r="379" spans="1:14" s="4" customFormat="1" ht="54" customHeight="1">
      <c r="A379" s="161" t="s">
        <v>253</v>
      </c>
      <c r="B379" s="38" t="s">
        <v>121</v>
      </c>
      <c r="C379" s="90" t="s">
        <v>130</v>
      </c>
      <c r="D379" s="38" t="s">
        <v>151</v>
      </c>
      <c r="E379" s="133" t="s">
        <v>36</v>
      </c>
      <c r="F379" s="37"/>
      <c r="G379" s="39">
        <f>G381+G380</f>
        <v>7866.4</v>
      </c>
      <c r="H379" s="39">
        <f>H381+H380</f>
        <v>0</v>
      </c>
      <c r="I379" s="1"/>
      <c r="J379" s="1"/>
      <c r="K379" s="1"/>
      <c r="L379" s="1"/>
      <c r="M379" s="1"/>
      <c r="N379" s="1"/>
    </row>
    <row r="380" spans="1:14" s="4" customFormat="1" ht="15" customHeight="1">
      <c r="A380" s="111" t="s">
        <v>100</v>
      </c>
      <c r="B380" s="38" t="s">
        <v>121</v>
      </c>
      <c r="C380" s="90" t="s">
        <v>130</v>
      </c>
      <c r="D380" s="38" t="s">
        <v>151</v>
      </c>
      <c r="E380" s="133" t="s">
        <v>38</v>
      </c>
      <c r="F380" s="37"/>
      <c r="G380" s="39">
        <f>'Прилож №5'!H220</f>
        <v>200</v>
      </c>
      <c r="H380" s="39">
        <f>'Прилож №5'!I220</f>
        <v>0</v>
      </c>
      <c r="I380" s="1"/>
      <c r="J380" s="1"/>
      <c r="K380" s="1"/>
      <c r="L380" s="1"/>
      <c r="M380" s="1"/>
      <c r="N380" s="1"/>
    </row>
    <row r="381" spans="1:14" s="4" customFormat="1" ht="16.5" thickBot="1">
      <c r="A381" s="111" t="s">
        <v>94</v>
      </c>
      <c r="B381" s="41" t="s">
        <v>121</v>
      </c>
      <c r="C381" s="98" t="s">
        <v>130</v>
      </c>
      <c r="D381" s="38" t="s">
        <v>151</v>
      </c>
      <c r="E381" s="193" t="s">
        <v>158</v>
      </c>
      <c r="F381" s="40"/>
      <c r="G381" s="42">
        <f>'Прилож №5'!H221+'Прилож №5'!H324</f>
        <v>7666.4</v>
      </c>
      <c r="H381" s="42">
        <f>'Прилож №5'!I221+'Прилож №5'!I324</f>
        <v>0</v>
      </c>
      <c r="I381" s="1"/>
      <c r="J381" s="305"/>
      <c r="K381" s="1"/>
      <c r="L381" s="1"/>
      <c r="M381" s="1"/>
      <c r="N381" s="1"/>
    </row>
    <row r="382" spans="1:14" s="3" customFormat="1" ht="16.5" thickBot="1">
      <c r="A382" s="51" t="s">
        <v>142</v>
      </c>
      <c r="B382" s="22" t="s">
        <v>198</v>
      </c>
      <c r="C382" s="22"/>
      <c r="D382" s="22"/>
      <c r="E382" s="223"/>
      <c r="F382" s="20"/>
      <c r="G382" s="23">
        <f>G383</f>
        <v>297746.5</v>
      </c>
      <c r="H382" s="23">
        <f>H383</f>
        <v>130000</v>
      </c>
      <c r="I382" s="2"/>
      <c r="J382" s="2"/>
      <c r="K382" s="2"/>
      <c r="L382" s="2"/>
      <c r="M382" s="2"/>
      <c r="N382" s="2"/>
    </row>
    <row r="383" spans="1:14" s="3" customFormat="1" ht="15.75">
      <c r="A383" s="15" t="s">
        <v>199</v>
      </c>
      <c r="B383" s="59" t="s">
        <v>198</v>
      </c>
      <c r="C383" s="59" t="s">
        <v>114</v>
      </c>
      <c r="D383" s="59"/>
      <c r="E383" s="157"/>
      <c r="F383" s="36"/>
      <c r="G383" s="27">
        <f>G384+G394+G391</f>
        <v>297746.5</v>
      </c>
      <c r="H383" s="27">
        <f>H384+H394+H391</f>
        <v>130000</v>
      </c>
      <c r="I383" s="2"/>
      <c r="J383" s="2"/>
      <c r="K383" s="2"/>
      <c r="L383" s="2"/>
      <c r="M383" s="2"/>
      <c r="N383" s="2"/>
    </row>
    <row r="384" spans="1:14" s="4" customFormat="1" ht="15.75">
      <c r="A384" s="110" t="s">
        <v>50</v>
      </c>
      <c r="B384" s="49" t="s">
        <v>198</v>
      </c>
      <c r="C384" s="29" t="s">
        <v>114</v>
      </c>
      <c r="D384" s="38" t="s">
        <v>51</v>
      </c>
      <c r="E384" s="133"/>
      <c r="F384" s="28"/>
      <c r="G384" s="168">
        <f>G385+G388</f>
        <v>15855.999999999998</v>
      </c>
      <c r="H384" s="168">
        <f>H385+H388</f>
        <v>0</v>
      </c>
      <c r="I384" s="1"/>
      <c r="J384" s="1"/>
      <c r="K384" s="1"/>
      <c r="L384" s="1"/>
      <c r="M384" s="1"/>
      <c r="N384" s="1"/>
    </row>
    <row r="385" spans="1:14" s="4" customFormat="1" ht="33" customHeight="1">
      <c r="A385" s="166" t="s">
        <v>241</v>
      </c>
      <c r="B385" s="49" t="s">
        <v>198</v>
      </c>
      <c r="C385" s="29" t="s">
        <v>114</v>
      </c>
      <c r="D385" s="38" t="s">
        <v>247</v>
      </c>
      <c r="E385" s="133"/>
      <c r="F385" s="28"/>
      <c r="G385" s="30">
        <f>G387+G386</f>
        <v>796.8</v>
      </c>
      <c r="H385" s="30">
        <f>H387+H386</f>
        <v>0</v>
      </c>
      <c r="I385" s="1"/>
      <c r="J385" s="1"/>
      <c r="K385" s="1"/>
      <c r="L385" s="1"/>
      <c r="M385" s="1"/>
      <c r="N385" s="1"/>
    </row>
    <row r="386" spans="1:14" s="4" customFormat="1" ht="15.75">
      <c r="A386" s="116" t="s">
        <v>103</v>
      </c>
      <c r="B386" s="49" t="s">
        <v>198</v>
      </c>
      <c r="C386" s="29" t="s">
        <v>114</v>
      </c>
      <c r="D386" s="38" t="s">
        <v>247</v>
      </c>
      <c r="E386" s="133" t="s">
        <v>56</v>
      </c>
      <c r="F386" s="28"/>
      <c r="G386" s="30">
        <f>'Прилож №5'!H401</f>
        <v>3</v>
      </c>
      <c r="H386" s="30"/>
      <c r="I386" s="1"/>
      <c r="J386" s="1"/>
      <c r="K386" s="1"/>
      <c r="L386" s="1"/>
      <c r="M386" s="1"/>
      <c r="N386" s="1"/>
    </row>
    <row r="387" spans="1:14" s="4" customFormat="1" ht="15.75">
      <c r="A387" s="141" t="s">
        <v>155</v>
      </c>
      <c r="B387" s="49" t="s">
        <v>198</v>
      </c>
      <c r="C387" s="29" t="s">
        <v>114</v>
      </c>
      <c r="D387" s="38" t="s">
        <v>247</v>
      </c>
      <c r="E387" s="133" t="s">
        <v>156</v>
      </c>
      <c r="F387" s="28"/>
      <c r="G387" s="30">
        <f>'Прилож №5'!H402</f>
        <v>793.8</v>
      </c>
      <c r="H387" s="30">
        <f>'Прилож №5'!I402</f>
        <v>0</v>
      </c>
      <c r="I387" s="1"/>
      <c r="J387" s="1"/>
      <c r="K387" s="1"/>
      <c r="L387" s="1"/>
      <c r="M387" s="1"/>
      <c r="N387" s="1"/>
    </row>
    <row r="388" spans="1:14" s="4" customFormat="1" ht="15.75">
      <c r="A388" s="111" t="s">
        <v>18</v>
      </c>
      <c r="B388" s="49" t="s">
        <v>198</v>
      </c>
      <c r="C388" s="29" t="s">
        <v>114</v>
      </c>
      <c r="D388" s="38" t="s">
        <v>143</v>
      </c>
      <c r="E388" s="133"/>
      <c r="F388" s="28"/>
      <c r="G388" s="30">
        <f>G390+G389</f>
        <v>15059.199999999999</v>
      </c>
      <c r="H388" s="30">
        <f>H390+H389</f>
        <v>0</v>
      </c>
      <c r="I388" s="1"/>
      <c r="J388" s="1"/>
      <c r="K388" s="1"/>
      <c r="L388" s="1"/>
      <c r="M388" s="1"/>
      <c r="N388" s="1"/>
    </row>
    <row r="389" spans="1:14" s="4" customFormat="1" ht="15.75">
      <c r="A389" s="47" t="s">
        <v>103</v>
      </c>
      <c r="B389" s="49" t="s">
        <v>198</v>
      </c>
      <c r="C389" s="29" t="s">
        <v>114</v>
      </c>
      <c r="D389" s="38" t="s">
        <v>143</v>
      </c>
      <c r="E389" s="158" t="s">
        <v>56</v>
      </c>
      <c r="F389" s="28"/>
      <c r="G389" s="30">
        <f>'Прилож №5'!H404</f>
        <v>2.4</v>
      </c>
      <c r="H389" s="30"/>
      <c r="I389" s="1"/>
      <c r="J389" s="1"/>
      <c r="K389" s="1"/>
      <c r="L389" s="1"/>
      <c r="M389" s="1"/>
      <c r="N389" s="1"/>
    </row>
    <row r="390" spans="1:14" s="4" customFormat="1" ht="15.75">
      <c r="A390" s="141" t="s">
        <v>155</v>
      </c>
      <c r="B390" s="49" t="s">
        <v>198</v>
      </c>
      <c r="C390" s="29" t="s">
        <v>114</v>
      </c>
      <c r="D390" s="38" t="s">
        <v>143</v>
      </c>
      <c r="E390" s="158" t="s">
        <v>156</v>
      </c>
      <c r="F390" s="28"/>
      <c r="G390" s="30">
        <f>'Прилож №5'!H405</f>
        <v>15056.8</v>
      </c>
      <c r="H390" s="30">
        <f>'Прилож №5'!I405</f>
        <v>0</v>
      </c>
      <c r="I390" s="1"/>
      <c r="J390" s="1"/>
      <c r="K390" s="1"/>
      <c r="L390" s="1"/>
      <c r="M390" s="1"/>
      <c r="N390" s="1"/>
    </row>
    <row r="391" spans="1:14" s="4" customFormat="1" ht="15.75">
      <c r="A391" s="112" t="s">
        <v>232</v>
      </c>
      <c r="B391" s="49" t="s">
        <v>198</v>
      </c>
      <c r="C391" s="29" t="s">
        <v>114</v>
      </c>
      <c r="D391" s="38" t="s">
        <v>231</v>
      </c>
      <c r="E391" s="158"/>
      <c r="F391" s="28"/>
      <c r="G391" s="30">
        <f>G392</f>
        <v>130099.5</v>
      </c>
      <c r="H391" s="30">
        <f>H392</f>
        <v>130000</v>
      </c>
      <c r="I391" s="1"/>
      <c r="J391" s="1"/>
      <c r="K391" s="1"/>
      <c r="L391" s="1"/>
      <c r="M391" s="1"/>
      <c r="N391" s="1"/>
    </row>
    <row r="392" spans="1:14" s="4" customFormat="1" ht="29.25">
      <c r="A392" s="112" t="s">
        <v>301</v>
      </c>
      <c r="B392" s="49" t="s">
        <v>198</v>
      </c>
      <c r="C392" s="29" t="s">
        <v>114</v>
      </c>
      <c r="D392" s="38" t="s">
        <v>302</v>
      </c>
      <c r="E392" s="158"/>
      <c r="F392" s="28"/>
      <c r="G392" s="30">
        <f>G393</f>
        <v>130099.5</v>
      </c>
      <c r="H392" s="30">
        <f>H393</f>
        <v>130000</v>
      </c>
      <c r="I392" s="1"/>
      <c r="J392" s="1"/>
      <c r="K392" s="1"/>
      <c r="L392" s="1"/>
      <c r="M392" s="1"/>
      <c r="N392" s="1"/>
    </row>
    <row r="393" spans="1:14" s="4" customFormat="1" ht="15.75">
      <c r="A393" s="275" t="s">
        <v>303</v>
      </c>
      <c r="B393" s="49" t="s">
        <v>198</v>
      </c>
      <c r="C393" s="29" t="s">
        <v>114</v>
      </c>
      <c r="D393" s="38" t="s">
        <v>302</v>
      </c>
      <c r="E393" s="158" t="s">
        <v>44</v>
      </c>
      <c r="F393" s="28"/>
      <c r="G393" s="30">
        <f>'Прилож №5'!H227</f>
        <v>130099.5</v>
      </c>
      <c r="H393" s="30">
        <f>'Прилож №5'!I227</f>
        <v>130000</v>
      </c>
      <c r="I393" s="1"/>
      <c r="J393" s="1"/>
      <c r="K393" s="1"/>
      <c r="L393" s="1"/>
      <c r="M393" s="1"/>
      <c r="N393" s="1"/>
    </row>
    <row r="394" spans="1:14" s="4" customFormat="1" ht="15.75">
      <c r="A394" s="110" t="s">
        <v>83</v>
      </c>
      <c r="B394" s="49" t="s">
        <v>198</v>
      </c>
      <c r="C394" s="29" t="s">
        <v>114</v>
      </c>
      <c r="D394" s="38" t="s">
        <v>84</v>
      </c>
      <c r="E394" s="133"/>
      <c r="F394" s="28"/>
      <c r="G394" s="30">
        <f>G395</f>
        <v>151791</v>
      </c>
      <c r="H394" s="30">
        <f>H395</f>
        <v>0</v>
      </c>
      <c r="I394" s="1"/>
      <c r="J394" s="1"/>
      <c r="K394" s="1"/>
      <c r="L394" s="1"/>
      <c r="M394" s="1"/>
      <c r="N394" s="1"/>
    </row>
    <row r="395" spans="1:14" s="4" customFormat="1" ht="43.5">
      <c r="A395" s="118" t="s">
        <v>255</v>
      </c>
      <c r="B395" s="49" t="s">
        <v>198</v>
      </c>
      <c r="C395" s="29" t="s">
        <v>114</v>
      </c>
      <c r="D395" s="38" t="s">
        <v>272</v>
      </c>
      <c r="E395" s="133"/>
      <c r="F395" s="28"/>
      <c r="G395" s="30">
        <f>G396+G397+G398</f>
        <v>151791</v>
      </c>
      <c r="H395" s="30">
        <f>H396+H397+H398</f>
        <v>0</v>
      </c>
      <c r="I395" s="1"/>
      <c r="J395" s="1"/>
      <c r="K395" s="306"/>
      <c r="L395" s="1"/>
      <c r="M395" s="1"/>
      <c r="N395" s="1"/>
    </row>
    <row r="396" spans="1:14" s="4" customFormat="1" ht="15.75">
      <c r="A396" s="115" t="s">
        <v>131</v>
      </c>
      <c r="B396" s="38" t="s">
        <v>198</v>
      </c>
      <c r="C396" s="38" t="s">
        <v>114</v>
      </c>
      <c r="D396" s="38" t="s">
        <v>272</v>
      </c>
      <c r="E396" s="158" t="s">
        <v>44</v>
      </c>
      <c r="F396" s="28"/>
      <c r="G396" s="30">
        <f>'Прилож №5'!H231</f>
        <v>150000</v>
      </c>
      <c r="H396" s="30">
        <f>'Прилож №5'!I231</f>
        <v>0</v>
      </c>
      <c r="I396" s="1"/>
      <c r="J396" s="1"/>
      <c r="K396" s="306"/>
      <c r="L396" s="1"/>
      <c r="M396" s="1"/>
      <c r="N396" s="1"/>
    </row>
    <row r="397" spans="1:14" s="4" customFormat="1" ht="15.75">
      <c r="A397" s="110" t="s">
        <v>155</v>
      </c>
      <c r="B397" s="29" t="s">
        <v>198</v>
      </c>
      <c r="C397" s="29" t="s">
        <v>114</v>
      </c>
      <c r="D397" s="29" t="s">
        <v>272</v>
      </c>
      <c r="E397" s="133" t="s">
        <v>156</v>
      </c>
      <c r="F397" s="28"/>
      <c r="G397" s="30">
        <f>'Прилож №5'!H408</f>
        <v>1376.9</v>
      </c>
      <c r="H397" s="30">
        <f>'Прилож №5'!I409</f>
        <v>0</v>
      </c>
      <c r="I397" s="1"/>
      <c r="J397" s="1"/>
      <c r="K397" s="306"/>
      <c r="L397" s="1"/>
      <c r="M397" s="1"/>
      <c r="N397" s="1"/>
    </row>
    <row r="398" spans="1:14" s="4" customFormat="1" ht="16.5" thickBot="1">
      <c r="A398" s="111" t="s">
        <v>94</v>
      </c>
      <c r="B398" s="49" t="s">
        <v>198</v>
      </c>
      <c r="C398" s="49" t="s">
        <v>114</v>
      </c>
      <c r="D398" s="63" t="s">
        <v>272</v>
      </c>
      <c r="E398" s="133" t="s">
        <v>158</v>
      </c>
      <c r="F398" s="28"/>
      <c r="G398" s="30">
        <f>'Прилож №5'!H229+'Прилож №5'!H409</f>
        <v>414.1</v>
      </c>
      <c r="H398" s="30">
        <f>'Прилож №5'!I229</f>
        <v>0</v>
      </c>
      <c r="I398" s="1"/>
      <c r="J398" s="1"/>
      <c r="K398" s="306"/>
      <c r="L398" s="1"/>
      <c r="M398" s="1"/>
      <c r="N398" s="1"/>
    </row>
    <row r="399" spans="1:14" s="4" customFormat="1" ht="16.5" thickBot="1">
      <c r="A399" s="70" t="s">
        <v>47</v>
      </c>
      <c r="B399" s="20" t="s">
        <v>80</v>
      </c>
      <c r="C399" s="22" t="s">
        <v>80</v>
      </c>
      <c r="D399" s="22" t="s">
        <v>34</v>
      </c>
      <c r="E399" s="223" t="s">
        <v>36</v>
      </c>
      <c r="F399" s="20"/>
      <c r="G399" s="165">
        <f>G14+G62+G71+G82+G108+G150+G155+G251+G299+G353+G382</f>
        <v>2847146.6</v>
      </c>
      <c r="H399" s="165">
        <f>H14+H62+H71+H82+H108+H150+H155+H251+H299+H353+H382</f>
        <v>1526337.2</v>
      </c>
      <c r="I399" s="1"/>
      <c r="J399" s="1"/>
      <c r="K399" s="1"/>
      <c r="L399" s="1"/>
      <c r="M399" s="1"/>
      <c r="N399" s="1"/>
    </row>
    <row r="403" ht="15.75">
      <c r="G403" s="182"/>
    </row>
    <row r="405" ht="15.75">
      <c r="G405" s="183"/>
    </row>
  </sheetData>
  <sheetProtection/>
  <mergeCells count="9">
    <mergeCell ref="A9:H9"/>
    <mergeCell ref="A10:H10"/>
    <mergeCell ref="H12:H13"/>
    <mergeCell ref="A12:A13"/>
    <mergeCell ref="B12:B13"/>
    <mergeCell ref="C12:C13"/>
    <mergeCell ref="D12:D13"/>
    <mergeCell ref="E12:E13"/>
    <mergeCell ref="G12:G13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="75" zoomScaleNormal="75" zoomScalePageLayoutView="0" workbookViewId="0" topLeftCell="A1">
      <selection activeCell="H18" sqref="H18"/>
    </sheetView>
  </sheetViews>
  <sheetFormatPr defaultColWidth="8.796875" defaultRowHeight="15"/>
  <cols>
    <col min="1" max="1" width="57" style="16" customWidth="1"/>
    <col min="2" max="2" width="5.19921875" style="17" customWidth="1"/>
    <col min="3" max="3" width="8.19921875" style="17" customWidth="1"/>
    <col min="4" max="4" width="6.8984375" style="17" customWidth="1"/>
    <col min="5" max="5" width="10.59765625" style="17" customWidth="1"/>
    <col min="6" max="6" width="0.1015625" style="17" hidden="1" customWidth="1"/>
    <col min="7" max="7" width="4.8984375" style="18" customWidth="1"/>
    <col min="8" max="8" width="15.09765625" style="12" customWidth="1"/>
    <col min="9" max="9" width="13.5" style="12" customWidth="1"/>
    <col min="10" max="10" width="12.5" style="0" customWidth="1"/>
    <col min="11" max="11" width="22.8984375" style="0" customWidth="1"/>
  </cols>
  <sheetData>
    <row r="1" spans="8:10" ht="15.75">
      <c r="H1" s="284" t="s">
        <v>318</v>
      </c>
      <c r="I1" s="284"/>
      <c r="J1" s="285"/>
    </row>
    <row r="2" spans="8:10" ht="15.75">
      <c r="H2" s="284" t="s">
        <v>319</v>
      </c>
      <c r="I2" s="284"/>
      <c r="J2" s="285"/>
    </row>
    <row r="3" spans="8:10" ht="15.75">
      <c r="H3" s="284" t="s">
        <v>431</v>
      </c>
      <c r="I3" s="284"/>
      <c r="J3" s="285"/>
    </row>
    <row r="4" spans="7:10" ht="15.75">
      <c r="G4" s="282"/>
      <c r="H4" s="287" t="s">
        <v>320</v>
      </c>
      <c r="I4" s="287"/>
      <c r="J4" s="286"/>
    </row>
    <row r="5" spans="7:10" ht="15.75">
      <c r="G5" s="283"/>
      <c r="H5" s="287" t="s">
        <v>321</v>
      </c>
      <c r="I5" s="287"/>
      <c r="J5" s="286"/>
    </row>
    <row r="6" spans="5:10" ht="15.75">
      <c r="E6" s="77"/>
      <c r="F6" s="77"/>
      <c r="G6" s="283"/>
      <c r="H6" s="287" t="s">
        <v>322</v>
      </c>
      <c r="I6" s="287"/>
      <c r="J6" s="286"/>
    </row>
    <row r="7" spans="1:9" ht="22.5" customHeight="1">
      <c r="A7" s="365" t="s">
        <v>238</v>
      </c>
      <c r="B7" s="365"/>
      <c r="C7" s="365"/>
      <c r="D7" s="365"/>
      <c r="E7" s="365"/>
      <c r="F7" s="365"/>
      <c r="G7" s="365"/>
      <c r="H7" s="365"/>
      <c r="I7" s="365"/>
    </row>
    <row r="8" spans="1:9" ht="16.5" thickBot="1">
      <c r="A8" s="12"/>
      <c r="B8" s="77"/>
      <c r="C8" s="77"/>
      <c r="D8" s="77"/>
      <c r="E8" s="77"/>
      <c r="F8" s="77"/>
      <c r="I8" s="78" t="s">
        <v>154</v>
      </c>
    </row>
    <row r="9" spans="1:9" ht="15.75">
      <c r="A9" s="368" t="s">
        <v>0</v>
      </c>
      <c r="B9" s="361" t="s">
        <v>39</v>
      </c>
      <c r="C9" s="361" t="s">
        <v>40</v>
      </c>
      <c r="D9" s="363" t="s">
        <v>194</v>
      </c>
      <c r="E9" s="363" t="s">
        <v>195</v>
      </c>
      <c r="F9" s="79"/>
      <c r="G9" s="370" t="s">
        <v>427</v>
      </c>
      <c r="H9" s="366" t="s">
        <v>41</v>
      </c>
      <c r="I9" s="367" t="s">
        <v>196</v>
      </c>
    </row>
    <row r="10" spans="1:9" ht="63" customHeight="1" thickBot="1">
      <c r="A10" s="369"/>
      <c r="B10" s="362"/>
      <c r="C10" s="362"/>
      <c r="D10" s="364"/>
      <c r="E10" s="364"/>
      <c r="F10" s="130"/>
      <c r="G10" s="371"/>
      <c r="H10" s="362"/>
      <c r="I10" s="364"/>
    </row>
    <row r="11" spans="1:11" ht="27.75" customHeight="1" thickBot="1">
      <c r="A11" s="234" t="s">
        <v>225</v>
      </c>
      <c r="B11" s="80" t="s">
        <v>203</v>
      </c>
      <c r="C11" s="22"/>
      <c r="D11" s="20"/>
      <c r="E11" s="22"/>
      <c r="F11" s="20"/>
      <c r="G11" s="99"/>
      <c r="H11" s="278">
        <f>H12+H41+H50+H61+H85+H127+H206+H222+H153+H132+H149</f>
        <v>1661097.5999999999</v>
      </c>
      <c r="I11" s="23">
        <f>I12+I41+I50+I61+I85+I127+I206+I222+I153+I132+I149</f>
        <v>1128011.7</v>
      </c>
      <c r="K11" s="337"/>
    </row>
    <row r="12" spans="1:9" ht="15.75">
      <c r="A12" s="235" t="s">
        <v>13</v>
      </c>
      <c r="B12" s="83" t="s">
        <v>203</v>
      </c>
      <c r="C12" s="108" t="s">
        <v>114</v>
      </c>
      <c r="D12" s="264"/>
      <c r="E12" s="108"/>
      <c r="F12" s="72"/>
      <c r="G12" s="265"/>
      <c r="H12" s="217">
        <f>H13+H17+H29+H33</f>
        <v>125196.6</v>
      </c>
      <c r="I12" s="27">
        <f>I13+I17+I29+I33</f>
        <v>9090</v>
      </c>
    </row>
    <row r="13" spans="1:10" s="3" customFormat="1" ht="30">
      <c r="A13" s="71" t="s">
        <v>67</v>
      </c>
      <c r="B13" s="86" t="s">
        <v>203</v>
      </c>
      <c r="C13" s="33" t="s">
        <v>114</v>
      </c>
      <c r="D13" s="86" t="s">
        <v>115</v>
      </c>
      <c r="E13" s="33"/>
      <c r="F13" s="32"/>
      <c r="G13" s="100"/>
      <c r="H13" s="177">
        <f>H14</f>
        <v>2825.2999999999997</v>
      </c>
      <c r="I13" s="50">
        <f>I14</f>
        <v>0</v>
      </c>
      <c r="J13"/>
    </row>
    <row r="14" spans="1:10" s="4" customFormat="1" ht="43.5">
      <c r="A14" s="113" t="s">
        <v>163</v>
      </c>
      <c r="B14" s="92" t="s">
        <v>203</v>
      </c>
      <c r="C14" s="49" t="s">
        <v>114</v>
      </c>
      <c r="D14" s="92" t="s">
        <v>115</v>
      </c>
      <c r="E14" s="49" t="s">
        <v>157</v>
      </c>
      <c r="F14" s="48"/>
      <c r="G14" s="134"/>
      <c r="H14" s="176">
        <f>H16</f>
        <v>2825.2999999999997</v>
      </c>
      <c r="I14" s="50">
        <f>I16</f>
        <v>0</v>
      </c>
      <c r="J14"/>
    </row>
    <row r="15" spans="1:10" s="4" customFormat="1" ht="15.75">
      <c r="A15" s="113" t="s">
        <v>164</v>
      </c>
      <c r="B15" s="85" t="s">
        <v>203</v>
      </c>
      <c r="C15" s="29" t="s">
        <v>114</v>
      </c>
      <c r="D15" s="85" t="s">
        <v>115</v>
      </c>
      <c r="E15" s="29" t="s">
        <v>165</v>
      </c>
      <c r="F15" s="28"/>
      <c r="G15" s="58"/>
      <c r="H15" s="177">
        <f>H16</f>
        <v>2825.2999999999997</v>
      </c>
      <c r="I15" s="30">
        <f>I16</f>
        <v>0</v>
      </c>
      <c r="J15"/>
    </row>
    <row r="16" spans="1:10" s="4" customFormat="1" ht="15.75">
      <c r="A16" s="114" t="s">
        <v>94</v>
      </c>
      <c r="B16" s="85" t="s">
        <v>203</v>
      </c>
      <c r="C16" s="29" t="s">
        <v>114</v>
      </c>
      <c r="D16" s="85" t="s">
        <v>115</v>
      </c>
      <c r="E16" s="38" t="s">
        <v>165</v>
      </c>
      <c r="F16" s="37"/>
      <c r="G16" s="101" t="s">
        <v>158</v>
      </c>
      <c r="H16" s="178">
        <f>2178.9+220.7-155.3+581</f>
        <v>2825.2999999999997</v>
      </c>
      <c r="I16" s="39"/>
      <c r="J16"/>
    </row>
    <row r="17" spans="1:10" s="3" customFormat="1" ht="45">
      <c r="A17" s="71" t="s">
        <v>68</v>
      </c>
      <c r="B17" s="86" t="s">
        <v>203</v>
      </c>
      <c r="C17" s="33" t="s">
        <v>114</v>
      </c>
      <c r="D17" s="86" t="s">
        <v>116</v>
      </c>
      <c r="E17" s="33"/>
      <c r="F17" s="32"/>
      <c r="G17" s="100"/>
      <c r="H17" s="175">
        <f>H18</f>
        <v>103385.3</v>
      </c>
      <c r="I17" s="34">
        <f>I18</f>
        <v>9090</v>
      </c>
      <c r="J17"/>
    </row>
    <row r="18" spans="1:9" ht="43.5">
      <c r="A18" s="112" t="s">
        <v>163</v>
      </c>
      <c r="B18" s="92" t="s">
        <v>203</v>
      </c>
      <c r="C18" s="49" t="s">
        <v>114</v>
      </c>
      <c r="D18" s="92" t="s">
        <v>116</v>
      </c>
      <c r="E18" s="49" t="s">
        <v>157</v>
      </c>
      <c r="F18" s="48"/>
      <c r="G18" s="106"/>
      <c r="H18" s="176">
        <f>H19+H27</f>
        <v>103385.3</v>
      </c>
      <c r="I18" s="50">
        <f>I19+I27</f>
        <v>9090</v>
      </c>
    </row>
    <row r="19" spans="1:9" ht="15.75">
      <c r="A19" s="113" t="s">
        <v>37</v>
      </c>
      <c r="B19" s="85" t="s">
        <v>203</v>
      </c>
      <c r="C19" s="29" t="s">
        <v>114</v>
      </c>
      <c r="D19" s="85" t="s">
        <v>116</v>
      </c>
      <c r="E19" s="49" t="s">
        <v>159</v>
      </c>
      <c r="F19" s="48"/>
      <c r="G19" s="58"/>
      <c r="H19" s="177">
        <f>H20+H21+H23+H25</f>
        <v>103202.3</v>
      </c>
      <c r="I19" s="30">
        <f>I22+I24+I26</f>
        <v>9090</v>
      </c>
    </row>
    <row r="20" spans="1:9" ht="15.75">
      <c r="A20" s="114" t="s">
        <v>94</v>
      </c>
      <c r="B20" s="85" t="s">
        <v>203</v>
      </c>
      <c r="C20" s="29" t="s">
        <v>114</v>
      </c>
      <c r="D20" s="85" t="s">
        <v>116</v>
      </c>
      <c r="E20" s="29" t="s">
        <v>159</v>
      </c>
      <c r="F20" s="28"/>
      <c r="G20" s="58" t="s">
        <v>158</v>
      </c>
      <c r="H20" s="178">
        <f>2651+4539+1900+1655+74987.7+135+1500-20047.7+155.3+35845-4539-2651-1900+17-135</f>
        <v>94112.3</v>
      </c>
      <c r="I20" s="145"/>
    </row>
    <row r="21" spans="1:9" ht="86.25" customHeight="1">
      <c r="A21" s="113" t="s">
        <v>381</v>
      </c>
      <c r="B21" s="85" t="s">
        <v>203</v>
      </c>
      <c r="C21" s="29" t="s">
        <v>114</v>
      </c>
      <c r="D21" s="85" t="s">
        <v>116</v>
      </c>
      <c r="E21" s="29" t="s">
        <v>346</v>
      </c>
      <c r="F21" s="28"/>
      <c r="G21" s="58"/>
      <c r="H21" s="178">
        <f>H22</f>
        <v>4539</v>
      </c>
      <c r="I21" s="145">
        <f>I22</f>
        <v>4539</v>
      </c>
    </row>
    <row r="22" spans="1:9" ht="15.75">
      <c r="A22" s="114" t="s">
        <v>316</v>
      </c>
      <c r="B22" s="85" t="s">
        <v>203</v>
      </c>
      <c r="C22" s="29" t="s">
        <v>114</v>
      </c>
      <c r="D22" s="85" t="s">
        <v>116</v>
      </c>
      <c r="E22" s="29" t="s">
        <v>346</v>
      </c>
      <c r="F22" s="28"/>
      <c r="G22" s="58" t="s">
        <v>317</v>
      </c>
      <c r="H22" s="178">
        <v>4539</v>
      </c>
      <c r="I22" s="66">
        <v>4539</v>
      </c>
    </row>
    <row r="23" spans="1:9" ht="43.5">
      <c r="A23" s="113" t="s">
        <v>345</v>
      </c>
      <c r="B23" s="85" t="s">
        <v>203</v>
      </c>
      <c r="C23" s="29" t="s">
        <v>114</v>
      </c>
      <c r="D23" s="85" t="s">
        <v>116</v>
      </c>
      <c r="E23" s="29" t="s">
        <v>344</v>
      </c>
      <c r="F23" s="28"/>
      <c r="G23" s="58"/>
      <c r="H23" s="178">
        <f>H24</f>
        <v>2651</v>
      </c>
      <c r="I23" s="249">
        <f>I24</f>
        <v>2651</v>
      </c>
    </row>
    <row r="24" spans="1:9" ht="15.75">
      <c r="A24" s="114" t="s">
        <v>316</v>
      </c>
      <c r="B24" s="85" t="s">
        <v>203</v>
      </c>
      <c r="C24" s="29" t="s">
        <v>114</v>
      </c>
      <c r="D24" s="85" t="s">
        <v>116</v>
      </c>
      <c r="E24" s="29" t="s">
        <v>344</v>
      </c>
      <c r="F24" s="28"/>
      <c r="G24" s="58" t="s">
        <v>317</v>
      </c>
      <c r="H24" s="178">
        <v>2651</v>
      </c>
      <c r="I24" s="66">
        <v>2651</v>
      </c>
    </row>
    <row r="25" spans="1:9" ht="72">
      <c r="A25" s="113" t="s">
        <v>382</v>
      </c>
      <c r="B25" s="85" t="s">
        <v>203</v>
      </c>
      <c r="C25" s="29" t="s">
        <v>114</v>
      </c>
      <c r="D25" s="85" t="s">
        <v>116</v>
      </c>
      <c r="E25" s="29" t="s">
        <v>343</v>
      </c>
      <c r="F25" s="28"/>
      <c r="G25" s="58"/>
      <c r="H25" s="178">
        <f>H26</f>
        <v>1900</v>
      </c>
      <c r="I25" s="66">
        <f>I26</f>
        <v>1900</v>
      </c>
    </row>
    <row r="26" spans="1:9" ht="15.75">
      <c r="A26" s="114" t="s">
        <v>316</v>
      </c>
      <c r="B26" s="85" t="s">
        <v>203</v>
      </c>
      <c r="C26" s="29" t="s">
        <v>114</v>
      </c>
      <c r="D26" s="85" t="s">
        <v>116</v>
      </c>
      <c r="E26" s="29" t="s">
        <v>343</v>
      </c>
      <c r="F26" s="28"/>
      <c r="G26" s="58" t="s">
        <v>317</v>
      </c>
      <c r="H26" s="178">
        <v>1900</v>
      </c>
      <c r="I26" s="66">
        <v>1900</v>
      </c>
    </row>
    <row r="27" spans="1:9" ht="15.75">
      <c r="A27" s="190" t="s">
        <v>241</v>
      </c>
      <c r="B27" s="85" t="s">
        <v>203</v>
      </c>
      <c r="C27" s="29" t="s">
        <v>114</v>
      </c>
      <c r="D27" s="85" t="s">
        <v>116</v>
      </c>
      <c r="E27" s="29" t="s">
        <v>242</v>
      </c>
      <c r="F27" s="28"/>
      <c r="G27" s="58"/>
      <c r="H27" s="178">
        <f>H28</f>
        <v>183</v>
      </c>
      <c r="I27" s="249"/>
    </row>
    <row r="28" spans="1:9" ht="15.75">
      <c r="A28" s="114" t="s">
        <v>94</v>
      </c>
      <c r="B28" s="85" t="s">
        <v>203</v>
      </c>
      <c r="C28" s="29" t="s">
        <v>114</v>
      </c>
      <c r="D28" s="85" t="s">
        <v>116</v>
      </c>
      <c r="E28" s="29" t="s">
        <v>242</v>
      </c>
      <c r="F28" s="28"/>
      <c r="G28" s="58" t="s">
        <v>158</v>
      </c>
      <c r="H28" s="178">
        <f>200-17</f>
        <v>183</v>
      </c>
      <c r="I28" s="66"/>
    </row>
    <row r="29" spans="1:10" s="3" customFormat="1" ht="15.75">
      <c r="A29" s="53" t="s">
        <v>12</v>
      </c>
      <c r="B29" s="86" t="s">
        <v>203</v>
      </c>
      <c r="C29" s="33" t="s">
        <v>114</v>
      </c>
      <c r="D29" s="86" t="s">
        <v>198</v>
      </c>
      <c r="E29" s="33"/>
      <c r="F29" s="32"/>
      <c r="G29" s="100"/>
      <c r="H29" s="175">
        <f aca="true" t="shared" si="0" ref="H29:I31">H30</f>
        <v>5000</v>
      </c>
      <c r="I29" s="34">
        <f t="shared" si="0"/>
        <v>0</v>
      </c>
      <c r="J29"/>
    </row>
    <row r="30" spans="1:9" ht="15.75">
      <c r="A30" s="104" t="s">
        <v>12</v>
      </c>
      <c r="B30" s="86" t="s">
        <v>203</v>
      </c>
      <c r="C30" s="33" t="s">
        <v>114</v>
      </c>
      <c r="D30" s="86" t="s">
        <v>198</v>
      </c>
      <c r="E30" s="33" t="s">
        <v>15</v>
      </c>
      <c r="F30" s="32"/>
      <c r="G30" s="100"/>
      <c r="H30" s="175">
        <f t="shared" si="0"/>
        <v>5000</v>
      </c>
      <c r="I30" s="34">
        <f t="shared" si="0"/>
        <v>0</v>
      </c>
    </row>
    <row r="31" spans="1:9" ht="29.25">
      <c r="A31" s="112" t="s">
        <v>97</v>
      </c>
      <c r="B31" s="85" t="s">
        <v>203</v>
      </c>
      <c r="C31" s="29" t="s">
        <v>114</v>
      </c>
      <c r="D31" s="85" t="s">
        <v>198</v>
      </c>
      <c r="E31" s="29" t="s">
        <v>98</v>
      </c>
      <c r="F31" s="28"/>
      <c r="G31" s="58"/>
      <c r="H31" s="177">
        <f t="shared" si="0"/>
        <v>5000</v>
      </c>
      <c r="I31" s="30">
        <f t="shared" si="0"/>
        <v>0</v>
      </c>
    </row>
    <row r="32" spans="1:9" ht="15.75">
      <c r="A32" s="114" t="s">
        <v>96</v>
      </c>
      <c r="B32" s="85" t="s">
        <v>203</v>
      </c>
      <c r="C32" s="29" t="s">
        <v>114</v>
      </c>
      <c r="D32" s="85" t="s">
        <v>198</v>
      </c>
      <c r="E32" s="29" t="s">
        <v>98</v>
      </c>
      <c r="F32" s="28"/>
      <c r="G32" s="58" t="s">
        <v>81</v>
      </c>
      <c r="H32" s="178">
        <v>5000</v>
      </c>
      <c r="I32" s="30"/>
    </row>
    <row r="33" spans="1:10" s="3" customFormat="1" ht="15.75">
      <c r="A33" s="15" t="s">
        <v>52</v>
      </c>
      <c r="B33" s="86" t="s">
        <v>203</v>
      </c>
      <c r="C33" s="33" t="s">
        <v>114</v>
      </c>
      <c r="D33" s="86" t="s">
        <v>197</v>
      </c>
      <c r="E33" s="33"/>
      <c r="F33" s="32"/>
      <c r="G33" s="100"/>
      <c r="H33" s="175">
        <f>H36+H34</f>
        <v>13986</v>
      </c>
      <c r="I33" s="34">
        <f>I36</f>
        <v>0</v>
      </c>
      <c r="J33"/>
    </row>
    <row r="34" spans="1:10" s="3" customFormat="1" ht="15.75">
      <c r="A34" s="114" t="s">
        <v>49</v>
      </c>
      <c r="B34" s="90" t="s">
        <v>203</v>
      </c>
      <c r="C34" s="38" t="s">
        <v>114</v>
      </c>
      <c r="D34" s="90" t="s">
        <v>197</v>
      </c>
      <c r="E34" s="38" t="s">
        <v>128</v>
      </c>
      <c r="F34" s="37"/>
      <c r="G34" s="58"/>
      <c r="H34" s="177">
        <f>H35</f>
        <v>135</v>
      </c>
      <c r="I34" s="30"/>
      <c r="J34"/>
    </row>
    <row r="35" spans="1:10" s="3" customFormat="1" ht="15.75">
      <c r="A35" s="114" t="s">
        <v>94</v>
      </c>
      <c r="B35" s="90" t="s">
        <v>203</v>
      </c>
      <c r="C35" s="38" t="s">
        <v>114</v>
      </c>
      <c r="D35" s="90" t="s">
        <v>197</v>
      </c>
      <c r="E35" s="38" t="s">
        <v>128</v>
      </c>
      <c r="F35" s="37"/>
      <c r="G35" s="58" t="s">
        <v>158</v>
      </c>
      <c r="H35" s="177">
        <v>135</v>
      </c>
      <c r="I35" s="30"/>
      <c r="J35"/>
    </row>
    <row r="36" spans="1:11" ht="15.75">
      <c r="A36" s="110" t="s">
        <v>83</v>
      </c>
      <c r="B36" s="90" t="s">
        <v>203</v>
      </c>
      <c r="C36" s="38" t="s">
        <v>114</v>
      </c>
      <c r="D36" s="90" t="s">
        <v>197</v>
      </c>
      <c r="E36" s="38" t="s">
        <v>84</v>
      </c>
      <c r="F36" s="37"/>
      <c r="G36" s="58"/>
      <c r="H36" s="177">
        <f>H37+H39</f>
        <v>13851</v>
      </c>
      <c r="I36" s="47"/>
      <c r="K36" s="109"/>
    </row>
    <row r="37" spans="1:9" ht="43.5">
      <c r="A37" s="112" t="s">
        <v>210</v>
      </c>
      <c r="B37" s="90" t="s">
        <v>203</v>
      </c>
      <c r="C37" s="29" t="s">
        <v>114</v>
      </c>
      <c r="D37" s="85" t="s">
        <v>197</v>
      </c>
      <c r="E37" s="38" t="s">
        <v>136</v>
      </c>
      <c r="F37" s="37"/>
      <c r="G37" s="58"/>
      <c r="H37" s="177">
        <f>H38</f>
        <v>7061</v>
      </c>
      <c r="I37" s="47"/>
    </row>
    <row r="38" spans="1:9" ht="15.75">
      <c r="A38" s="110" t="s">
        <v>94</v>
      </c>
      <c r="B38" s="90" t="s">
        <v>203</v>
      </c>
      <c r="C38" s="29" t="s">
        <v>114</v>
      </c>
      <c r="D38" s="85" t="s">
        <v>197</v>
      </c>
      <c r="E38" s="38" t="s">
        <v>136</v>
      </c>
      <c r="F38" s="37"/>
      <c r="G38" s="58" t="s">
        <v>158</v>
      </c>
      <c r="H38" s="177">
        <f>24439.2-1000+20047.8-581-35845</f>
        <v>7061</v>
      </c>
      <c r="I38" s="47"/>
    </row>
    <row r="39" spans="1:9" ht="93.75" customHeight="1">
      <c r="A39" s="236" t="s">
        <v>211</v>
      </c>
      <c r="B39" s="85" t="s">
        <v>203</v>
      </c>
      <c r="C39" s="29" t="s">
        <v>114</v>
      </c>
      <c r="D39" s="85" t="s">
        <v>197</v>
      </c>
      <c r="E39" s="38" t="s">
        <v>212</v>
      </c>
      <c r="F39" s="28"/>
      <c r="G39" s="58"/>
      <c r="H39" s="180">
        <f>H40</f>
        <v>6790</v>
      </c>
      <c r="I39" s="47"/>
    </row>
    <row r="40" spans="1:9" ht="15.75">
      <c r="A40" s="114" t="s">
        <v>94</v>
      </c>
      <c r="B40" s="67" t="s">
        <v>203</v>
      </c>
      <c r="C40" s="63" t="s">
        <v>114</v>
      </c>
      <c r="D40" s="67" t="s">
        <v>197</v>
      </c>
      <c r="E40" s="38" t="s">
        <v>212</v>
      </c>
      <c r="F40" s="43"/>
      <c r="G40" s="134" t="s">
        <v>158</v>
      </c>
      <c r="H40" s="123">
        <f>7140-350</f>
        <v>6790</v>
      </c>
      <c r="I40" s="128"/>
    </row>
    <row r="41" spans="1:9" ht="15.75">
      <c r="A41" s="53" t="s">
        <v>53</v>
      </c>
      <c r="B41" s="86" t="s">
        <v>203</v>
      </c>
      <c r="C41" s="33" t="s">
        <v>115</v>
      </c>
      <c r="D41" s="86"/>
      <c r="E41" s="33"/>
      <c r="F41" s="32"/>
      <c r="G41" s="100"/>
      <c r="H41" s="169">
        <f>H46+H42</f>
        <v>4519</v>
      </c>
      <c r="I41" s="34">
        <f>I46+I42</f>
        <v>4096</v>
      </c>
    </row>
    <row r="42" spans="1:9" ht="15.75">
      <c r="A42" s="53" t="s">
        <v>383</v>
      </c>
      <c r="B42" s="85" t="s">
        <v>203</v>
      </c>
      <c r="C42" s="29" t="s">
        <v>115</v>
      </c>
      <c r="D42" s="85" t="s">
        <v>119</v>
      </c>
      <c r="E42" s="33"/>
      <c r="F42" s="32"/>
      <c r="G42" s="100"/>
      <c r="H42" s="280">
        <f aca="true" t="shared" si="1" ref="H42:I44">H43</f>
        <v>4096</v>
      </c>
      <c r="I42" s="61">
        <f t="shared" si="1"/>
        <v>4096</v>
      </c>
    </row>
    <row r="43" spans="1:9" ht="15.75">
      <c r="A43" s="112" t="s">
        <v>233</v>
      </c>
      <c r="B43" s="85" t="s">
        <v>203</v>
      </c>
      <c r="C43" s="29" t="s">
        <v>115</v>
      </c>
      <c r="D43" s="85" t="s">
        <v>119</v>
      </c>
      <c r="E43" s="29" t="s">
        <v>234</v>
      </c>
      <c r="F43" s="32"/>
      <c r="G43" s="100"/>
      <c r="H43" s="122">
        <f t="shared" si="1"/>
        <v>4096</v>
      </c>
      <c r="I43" s="50">
        <f t="shared" si="1"/>
        <v>4096</v>
      </c>
    </row>
    <row r="44" spans="1:9" ht="29.25">
      <c r="A44" s="112" t="s">
        <v>240</v>
      </c>
      <c r="B44" s="92" t="s">
        <v>203</v>
      </c>
      <c r="C44" s="49" t="s">
        <v>115</v>
      </c>
      <c r="D44" s="92" t="s">
        <v>119</v>
      </c>
      <c r="E44" s="29" t="s">
        <v>239</v>
      </c>
      <c r="F44" s="32"/>
      <c r="G44" s="100"/>
      <c r="H44" s="122">
        <f t="shared" si="1"/>
        <v>4096</v>
      </c>
      <c r="I44" s="50">
        <f t="shared" si="1"/>
        <v>4096</v>
      </c>
    </row>
    <row r="45" spans="1:9" ht="15.75">
      <c r="A45" s="114" t="s">
        <v>316</v>
      </c>
      <c r="B45" s="92" t="s">
        <v>203</v>
      </c>
      <c r="C45" s="49" t="s">
        <v>115</v>
      </c>
      <c r="D45" s="92" t="s">
        <v>119</v>
      </c>
      <c r="E45" s="29" t="s">
        <v>239</v>
      </c>
      <c r="F45" s="32"/>
      <c r="G45" s="58" t="s">
        <v>317</v>
      </c>
      <c r="H45" s="122">
        <v>4096</v>
      </c>
      <c r="I45" s="50">
        <v>4096</v>
      </c>
    </row>
    <row r="46" spans="1:9" ht="15.75">
      <c r="A46" s="15" t="s">
        <v>54</v>
      </c>
      <c r="B46" s="92" t="s">
        <v>203</v>
      </c>
      <c r="C46" s="49" t="s">
        <v>115</v>
      </c>
      <c r="D46" s="92" t="s">
        <v>116</v>
      </c>
      <c r="E46" s="29"/>
      <c r="F46" s="28"/>
      <c r="G46" s="58"/>
      <c r="H46" s="122">
        <f aca="true" t="shared" si="2" ref="H46:I48">H47</f>
        <v>423</v>
      </c>
      <c r="I46" s="61">
        <f t="shared" si="2"/>
        <v>0</v>
      </c>
    </row>
    <row r="47" spans="1:9" ht="36" customHeight="1">
      <c r="A47" s="112" t="s">
        <v>69</v>
      </c>
      <c r="B47" s="85" t="s">
        <v>203</v>
      </c>
      <c r="C47" s="29" t="s">
        <v>115</v>
      </c>
      <c r="D47" s="85" t="s">
        <v>116</v>
      </c>
      <c r="E47" s="29" t="s">
        <v>55</v>
      </c>
      <c r="F47" s="28"/>
      <c r="G47" s="58"/>
      <c r="H47" s="176">
        <f t="shared" si="2"/>
        <v>423</v>
      </c>
      <c r="I47" s="50">
        <f t="shared" si="2"/>
        <v>0</v>
      </c>
    </row>
    <row r="48" spans="1:9" ht="33" customHeight="1">
      <c r="A48" s="112" t="s">
        <v>70</v>
      </c>
      <c r="B48" s="85" t="s">
        <v>203</v>
      </c>
      <c r="C48" s="29" t="s">
        <v>115</v>
      </c>
      <c r="D48" s="85" t="s">
        <v>116</v>
      </c>
      <c r="E48" s="29" t="s">
        <v>99</v>
      </c>
      <c r="F48" s="28"/>
      <c r="G48" s="58"/>
      <c r="H48" s="177">
        <f t="shared" si="2"/>
        <v>423</v>
      </c>
      <c r="I48" s="30">
        <f t="shared" si="2"/>
        <v>0</v>
      </c>
    </row>
    <row r="49" spans="1:9" ht="15.75">
      <c r="A49" s="114" t="s">
        <v>94</v>
      </c>
      <c r="B49" s="90" t="s">
        <v>203</v>
      </c>
      <c r="C49" s="38" t="s">
        <v>115</v>
      </c>
      <c r="D49" s="90" t="s">
        <v>116</v>
      </c>
      <c r="E49" s="38" t="s">
        <v>99</v>
      </c>
      <c r="F49" s="37"/>
      <c r="G49" s="106" t="s">
        <v>158</v>
      </c>
      <c r="H49" s="180">
        <f>423</f>
        <v>423</v>
      </c>
      <c r="I49" s="120"/>
    </row>
    <row r="50" spans="1:9" ht="30">
      <c r="A50" s="71" t="s">
        <v>76</v>
      </c>
      <c r="B50" s="86" t="s">
        <v>203</v>
      </c>
      <c r="C50" s="33" t="s">
        <v>119</v>
      </c>
      <c r="D50" s="86"/>
      <c r="E50" s="33"/>
      <c r="F50" s="32"/>
      <c r="G50" s="100"/>
      <c r="H50" s="175">
        <f>H51+H55</f>
        <v>5728</v>
      </c>
      <c r="I50" s="219">
        <f>I51+I55</f>
        <v>0</v>
      </c>
    </row>
    <row r="51" spans="1:10" s="3" customFormat="1" ht="36" customHeight="1">
      <c r="A51" s="112" t="s">
        <v>101</v>
      </c>
      <c r="B51" s="92" t="s">
        <v>203</v>
      </c>
      <c r="C51" s="29" t="s">
        <v>119</v>
      </c>
      <c r="D51" s="85" t="s">
        <v>120</v>
      </c>
      <c r="E51" s="29"/>
      <c r="F51" s="28"/>
      <c r="G51" s="58"/>
      <c r="H51" s="177">
        <f aca="true" t="shared" si="3" ref="H51:I53">H52</f>
        <v>1954</v>
      </c>
      <c r="I51" s="34">
        <f t="shared" si="3"/>
        <v>0</v>
      </c>
      <c r="J51"/>
    </row>
    <row r="52" spans="1:9" ht="29.25" customHeight="1">
      <c r="A52" s="113" t="s">
        <v>88</v>
      </c>
      <c r="B52" s="92" t="s">
        <v>203</v>
      </c>
      <c r="C52" s="49" t="s">
        <v>119</v>
      </c>
      <c r="D52" s="92" t="s">
        <v>120</v>
      </c>
      <c r="E52" s="49" t="s">
        <v>89</v>
      </c>
      <c r="F52" s="48" t="s">
        <v>36</v>
      </c>
      <c r="G52" s="58"/>
      <c r="H52" s="176">
        <f t="shared" si="3"/>
        <v>1954</v>
      </c>
      <c r="I52" s="50">
        <f t="shared" si="3"/>
        <v>0</v>
      </c>
    </row>
    <row r="53" spans="1:9" ht="45.75" customHeight="1">
      <c r="A53" s="113" t="s">
        <v>90</v>
      </c>
      <c r="B53" s="92" t="s">
        <v>203</v>
      </c>
      <c r="C53" s="49" t="s">
        <v>119</v>
      </c>
      <c r="D53" s="92" t="s">
        <v>120</v>
      </c>
      <c r="E53" s="49" t="s">
        <v>102</v>
      </c>
      <c r="F53" s="48" t="s">
        <v>91</v>
      </c>
      <c r="G53" s="58"/>
      <c r="H53" s="176">
        <f t="shared" si="3"/>
        <v>1954</v>
      </c>
      <c r="I53" s="50">
        <f t="shared" si="3"/>
        <v>0</v>
      </c>
    </row>
    <row r="54" spans="1:9" ht="15" customHeight="1">
      <c r="A54" s="114" t="s">
        <v>94</v>
      </c>
      <c r="B54" s="92" t="s">
        <v>203</v>
      </c>
      <c r="C54" s="49" t="s">
        <v>119</v>
      </c>
      <c r="D54" s="92" t="s">
        <v>120</v>
      </c>
      <c r="E54" s="49" t="s">
        <v>102</v>
      </c>
      <c r="F54" s="48"/>
      <c r="G54" s="134" t="s">
        <v>158</v>
      </c>
      <c r="H54" s="176">
        <v>1954</v>
      </c>
      <c r="I54" s="68"/>
    </row>
    <row r="55" spans="1:10" s="3" customFormat="1" ht="30">
      <c r="A55" s="237" t="s">
        <v>71</v>
      </c>
      <c r="B55" s="82" t="s">
        <v>203</v>
      </c>
      <c r="C55" s="59" t="s">
        <v>119</v>
      </c>
      <c r="D55" s="82" t="s">
        <v>118</v>
      </c>
      <c r="E55" s="33"/>
      <c r="F55" s="32"/>
      <c r="G55" s="100"/>
      <c r="H55" s="179">
        <f>H57+H59</f>
        <v>3774</v>
      </c>
      <c r="I55" s="34">
        <f>I57+I59</f>
        <v>0</v>
      </c>
      <c r="J55"/>
    </row>
    <row r="56" spans="1:9" ht="15.75">
      <c r="A56" s="111" t="s">
        <v>83</v>
      </c>
      <c r="B56" s="90" t="s">
        <v>203</v>
      </c>
      <c r="C56" s="38" t="s">
        <v>119</v>
      </c>
      <c r="D56" s="90" t="s">
        <v>118</v>
      </c>
      <c r="E56" s="38" t="s">
        <v>84</v>
      </c>
      <c r="F56" s="37"/>
      <c r="G56" s="101"/>
      <c r="H56" s="180">
        <f>H57+H60</f>
        <v>3774</v>
      </c>
      <c r="I56" s="50">
        <f>I57</f>
        <v>0</v>
      </c>
    </row>
    <row r="57" spans="1:9" ht="43.5">
      <c r="A57" s="173" t="s">
        <v>256</v>
      </c>
      <c r="B57" s="85" t="s">
        <v>203</v>
      </c>
      <c r="C57" s="29" t="s">
        <v>119</v>
      </c>
      <c r="D57" s="85" t="s">
        <v>118</v>
      </c>
      <c r="E57" s="29" t="s">
        <v>150</v>
      </c>
      <c r="F57" s="28"/>
      <c r="G57" s="58"/>
      <c r="H57" s="177">
        <f>H58</f>
        <v>1762</v>
      </c>
      <c r="I57" s="47"/>
    </row>
    <row r="58" spans="1:9" ht="15.75">
      <c r="A58" s="114" t="s">
        <v>94</v>
      </c>
      <c r="B58" s="92" t="s">
        <v>203</v>
      </c>
      <c r="C58" s="49" t="s">
        <v>119</v>
      </c>
      <c r="D58" s="92" t="s">
        <v>118</v>
      </c>
      <c r="E58" s="63" t="s">
        <v>150</v>
      </c>
      <c r="F58" s="48"/>
      <c r="G58" s="134" t="s">
        <v>158</v>
      </c>
      <c r="H58" s="181">
        <f>2612-550-300</f>
        <v>1762</v>
      </c>
      <c r="I58" s="128"/>
    </row>
    <row r="59" spans="1:9" ht="43.5">
      <c r="A59" s="112" t="s">
        <v>265</v>
      </c>
      <c r="B59" s="85" t="s">
        <v>203</v>
      </c>
      <c r="C59" s="29" t="s">
        <v>119</v>
      </c>
      <c r="D59" s="85" t="s">
        <v>118</v>
      </c>
      <c r="E59" s="29" t="s">
        <v>209</v>
      </c>
      <c r="F59" s="28"/>
      <c r="G59" s="58"/>
      <c r="H59" s="177">
        <f>H60</f>
        <v>2012</v>
      </c>
      <c r="I59" s="47"/>
    </row>
    <row r="60" spans="1:9" ht="15.75">
      <c r="A60" s="114" t="s">
        <v>94</v>
      </c>
      <c r="B60" s="92" t="s">
        <v>203</v>
      </c>
      <c r="C60" s="49" t="s">
        <v>119</v>
      </c>
      <c r="D60" s="92" t="s">
        <v>118</v>
      </c>
      <c r="E60" s="63" t="s">
        <v>209</v>
      </c>
      <c r="F60" s="48"/>
      <c r="G60" s="134" t="s">
        <v>158</v>
      </c>
      <c r="H60" s="176">
        <f>500+1512</f>
        <v>2012</v>
      </c>
      <c r="I60" s="119"/>
    </row>
    <row r="61" spans="1:9" ht="15.75">
      <c r="A61" s="53" t="s">
        <v>42</v>
      </c>
      <c r="B61" s="86" t="s">
        <v>203</v>
      </c>
      <c r="C61" s="33" t="s">
        <v>116</v>
      </c>
      <c r="D61" s="86"/>
      <c r="E61" s="33"/>
      <c r="F61" s="32"/>
      <c r="G61" s="100"/>
      <c r="H61" s="175">
        <f>H62+H67+H75</f>
        <v>138280</v>
      </c>
      <c r="I61" s="34">
        <f>I62+I67+I75</f>
        <v>40000</v>
      </c>
    </row>
    <row r="62" spans="1:10" s="3" customFormat="1" ht="15.75">
      <c r="A62" s="15" t="s">
        <v>65</v>
      </c>
      <c r="B62" s="82" t="s">
        <v>203</v>
      </c>
      <c r="C62" s="59" t="s">
        <v>116</v>
      </c>
      <c r="D62" s="82" t="s">
        <v>123</v>
      </c>
      <c r="E62" s="33"/>
      <c r="F62" s="32"/>
      <c r="G62" s="100"/>
      <c r="H62" s="179">
        <f aca="true" t="shared" si="4" ref="H62:I65">H63</f>
        <v>15500</v>
      </c>
      <c r="I62" s="61">
        <f t="shared" si="4"/>
        <v>0</v>
      </c>
      <c r="J62"/>
    </row>
    <row r="63" spans="1:9" ht="15.75">
      <c r="A63" s="110" t="s">
        <v>104</v>
      </c>
      <c r="B63" s="85" t="s">
        <v>203</v>
      </c>
      <c r="C63" s="49" t="s">
        <v>116</v>
      </c>
      <c r="D63" s="92" t="s">
        <v>123</v>
      </c>
      <c r="E63" s="29" t="s">
        <v>105</v>
      </c>
      <c r="F63" s="28"/>
      <c r="G63" s="58"/>
      <c r="H63" s="177">
        <f t="shared" si="4"/>
        <v>15500</v>
      </c>
      <c r="I63" s="30">
        <f t="shared" si="4"/>
        <v>0</v>
      </c>
    </row>
    <row r="64" spans="1:9" ht="15.75">
      <c r="A64" s="110" t="s">
        <v>106</v>
      </c>
      <c r="B64" s="85" t="s">
        <v>203</v>
      </c>
      <c r="C64" s="49" t="s">
        <v>116</v>
      </c>
      <c r="D64" s="92" t="s">
        <v>123</v>
      </c>
      <c r="E64" s="29" t="s">
        <v>107</v>
      </c>
      <c r="F64" s="28"/>
      <c r="G64" s="58"/>
      <c r="H64" s="177">
        <f t="shared" si="4"/>
        <v>15500</v>
      </c>
      <c r="I64" s="30">
        <f t="shared" si="4"/>
        <v>0</v>
      </c>
    </row>
    <row r="65" spans="1:9" ht="49.5" customHeight="1">
      <c r="A65" s="112" t="s">
        <v>188</v>
      </c>
      <c r="B65" s="92" t="s">
        <v>203</v>
      </c>
      <c r="C65" s="49" t="s">
        <v>116</v>
      </c>
      <c r="D65" s="92" t="s">
        <v>123</v>
      </c>
      <c r="E65" s="29" t="s">
        <v>109</v>
      </c>
      <c r="F65" s="28" t="s">
        <v>36</v>
      </c>
      <c r="G65" s="101"/>
      <c r="H65" s="176">
        <f t="shared" si="4"/>
        <v>15500</v>
      </c>
      <c r="I65" s="50">
        <f t="shared" si="4"/>
        <v>0</v>
      </c>
    </row>
    <row r="66" spans="1:9" ht="15.75">
      <c r="A66" s="114" t="s">
        <v>94</v>
      </c>
      <c r="B66" s="92" t="s">
        <v>203</v>
      </c>
      <c r="C66" s="49" t="s">
        <v>116</v>
      </c>
      <c r="D66" s="92" t="s">
        <v>123</v>
      </c>
      <c r="E66" s="29" t="s">
        <v>109</v>
      </c>
      <c r="F66" s="28" t="s">
        <v>92</v>
      </c>
      <c r="G66" s="58" t="s">
        <v>158</v>
      </c>
      <c r="H66" s="176">
        <f>13279+2221</f>
        <v>15500</v>
      </c>
      <c r="I66" s="68"/>
    </row>
    <row r="67" spans="1:10" s="3" customFormat="1" ht="15.75">
      <c r="A67" s="15" t="s">
        <v>66</v>
      </c>
      <c r="B67" s="82" t="s">
        <v>203</v>
      </c>
      <c r="C67" s="59" t="s">
        <v>116</v>
      </c>
      <c r="D67" s="82" t="s">
        <v>120</v>
      </c>
      <c r="E67" s="33"/>
      <c r="F67" s="32"/>
      <c r="G67" s="100"/>
      <c r="H67" s="179">
        <f>H68+H72</f>
        <v>62145</v>
      </c>
      <c r="I67" s="34">
        <f>I68+I72</f>
        <v>40000</v>
      </c>
      <c r="J67"/>
    </row>
    <row r="68" spans="1:9" ht="15.75">
      <c r="A68" s="114" t="s">
        <v>66</v>
      </c>
      <c r="B68" s="92" t="s">
        <v>203</v>
      </c>
      <c r="C68" s="49" t="s">
        <v>116</v>
      </c>
      <c r="D68" s="92" t="s">
        <v>120</v>
      </c>
      <c r="E68" s="29" t="s">
        <v>124</v>
      </c>
      <c r="F68" s="28"/>
      <c r="G68" s="58"/>
      <c r="H68" s="176">
        <f>H69</f>
        <v>22145</v>
      </c>
      <c r="I68" s="50">
        <f>I69</f>
        <v>0</v>
      </c>
    </row>
    <row r="69" spans="1:9" ht="15.75">
      <c r="A69" s="114" t="s">
        <v>125</v>
      </c>
      <c r="B69" s="92" t="s">
        <v>203</v>
      </c>
      <c r="C69" s="49" t="s">
        <v>116</v>
      </c>
      <c r="D69" s="92" t="s">
        <v>120</v>
      </c>
      <c r="E69" s="29" t="s">
        <v>126</v>
      </c>
      <c r="F69" s="28"/>
      <c r="G69" s="58"/>
      <c r="H69" s="176">
        <f>H70</f>
        <v>22145</v>
      </c>
      <c r="I69" s="68">
        <f>I71</f>
        <v>0</v>
      </c>
    </row>
    <row r="70" spans="1:9" ht="15.75">
      <c r="A70" s="114" t="s">
        <v>169</v>
      </c>
      <c r="B70" s="92" t="s">
        <v>203</v>
      </c>
      <c r="C70" s="49" t="s">
        <v>116</v>
      </c>
      <c r="D70" s="92" t="s">
        <v>120</v>
      </c>
      <c r="E70" s="29" t="s">
        <v>170</v>
      </c>
      <c r="F70" s="28"/>
      <c r="G70" s="58"/>
      <c r="H70" s="176">
        <f>H71</f>
        <v>22145</v>
      </c>
      <c r="I70" s="30"/>
    </row>
    <row r="71" spans="1:9" ht="15.75">
      <c r="A71" s="114" t="s">
        <v>94</v>
      </c>
      <c r="B71" s="92" t="s">
        <v>203</v>
      </c>
      <c r="C71" s="49" t="s">
        <v>116</v>
      </c>
      <c r="D71" s="92" t="s">
        <v>120</v>
      </c>
      <c r="E71" s="29" t="s">
        <v>170</v>
      </c>
      <c r="F71" s="28"/>
      <c r="G71" s="58" t="s">
        <v>158</v>
      </c>
      <c r="H71" s="181">
        <f>27102+5000+43-9000-1000</f>
        <v>22145</v>
      </c>
      <c r="I71" s="68"/>
    </row>
    <row r="72" spans="1:9" ht="15.75">
      <c r="A72" s="114" t="s">
        <v>232</v>
      </c>
      <c r="B72" s="92" t="s">
        <v>203</v>
      </c>
      <c r="C72" s="49" t="s">
        <v>116</v>
      </c>
      <c r="D72" s="92" t="s">
        <v>120</v>
      </c>
      <c r="E72" s="29" t="s">
        <v>231</v>
      </c>
      <c r="F72" s="28"/>
      <c r="G72" s="58"/>
      <c r="H72" s="177">
        <f>H73</f>
        <v>40000</v>
      </c>
      <c r="I72" s="30">
        <f>I73</f>
        <v>40000</v>
      </c>
    </row>
    <row r="73" spans="1:9" ht="37.5" customHeight="1">
      <c r="A73" s="113" t="s">
        <v>393</v>
      </c>
      <c r="B73" s="92" t="s">
        <v>203</v>
      </c>
      <c r="C73" s="49" t="s">
        <v>116</v>
      </c>
      <c r="D73" s="92" t="s">
        <v>120</v>
      </c>
      <c r="E73" s="29" t="s">
        <v>392</v>
      </c>
      <c r="F73" s="28"/>
      <c r="G73" s="58"/>
      <c r="H73" s="177">
        <f>H74</f>
        <v>40000</v>
      </c>
      <c r="I73" s="30">
        <f>I74</f>
        <v>40000</v>
      </c>
    </row>
    <row r="74" spans="1:9" ht="15.75">
      <c r="A74" s="308" t="s">
        <v>94</v>
      </c>
      <c r="B74" s="85" t="s">
        <v>203</v>
      </c>
      <c r="C74" s="29" t="s">
        <v>116</v>
      </c>
      <c r="D74" s="85" t="s">
        <v>120</v>
      </c>
      <c r="E74" s="29" t="s">
        <v>392</v>
      </c>
      <c r="F74" s="28"/>
      <c r="G74" s="58" t="s">
        <v>158</v>
      </c>
      <c r="H74" s="177">
        <v>40000</v>
      </c>
      <c r="I74" s="30">
        <v>40000</v>
      </c>
    </row>
    <row r="75" spans="1:10" s="3" customFormat="1" ht="15.75">
      <c r="A75" s="15" t="s">
        <v>43</v>
      </c>
      <c r="B75" s="82" t="s">
        <v>203</v>
      </c>
      <c r="C75" s="59" t="s">
        <v>116</v>
      </c>
      <c r="D75" s="82" t="s">
        <v>117</v>
      </c>
      <c r="E75" s="33"/>
      <c r="F75" s="32"/>
      <c r="G75" s="100"/>
      <c r="H75" s="179">
        <f>H79+H76</f>
        <v>60635</v>
      </c>
      <c r="I75" s="34">
        <f>I79+I76</f>
        <v>0</v>
      </c>
      <c r="J75"/>
    </row>
    <row r="76" spans="1:10" s="3" customFormat="1" ht="30.75" customHeight="1">
      <c r="A76" s="112" t="s">
        <v>69</v>
      </c>
      <c r="B76" s="92" t="s">
        <v>203</v>
      </c>
      <c r="C76" s="49" t="s">
        <v>116</v>
      </c>
      <c r="D76" s="92" t="s">
        <v>117</v>
      </c>
      <c r="E76" s="29" t="s">
        <v>87</v>
      </c>
      <c r="F76" s="32"/>
      <c r="G76" s="58"/>
      <c r="H76" s="176">
        <f>H77</f>
        <v>59260.3</v>
      </c>
      <c r="I76" s="61"/>
      <c r="J76"/>
    </row>
    <row r="77" spans="1:10" s="3" customFormat="1" ht="15.75">
      <c r="A77" s="110" t="s">
        <v>18</v>
      </c>
      <c r="B77" s="92" t="s">
        <v>203</v>
      </c>
      <c r="C77" s="49" t="s">
        <v>116</v>
      </c>
      <c r="D77" s="92" t="s">
        <v>117</v>
      </c>
      <c r="E77" s="29" t="s">
        <v>223</v>
      </c>
      <c r="F77" s="28"/>
      <c r="G77" s="58"/>
      <c r="H77" s="176">
        <f>H78</f>
        <v>59260.3</v>
      </c>
      <c r="I77" s="61"/>
      <c r="J77"/>
    </row>
    <row r="78" spans="1:10" s="3" customFormat="1" ht="15.75">
      <c r="A78" s="191" t="s">
        <v>155</v>
      </c>
      <c r="B78" s="92" t="s">
        <v>203</v>
      </c>
      <c r="C78" s="49" t="s">
        <v>116</v>
      </c>
      <c r="D78" s="92" t="s">
        <v>117</v>
      </c>
      <c r="E78" s="29" t="s">
        <v>223</v>
      </c>
      <c r="F78" s="28"/>
      <c r="G78" s="101" t="s">
        <v>156</v>
      </c>
      <c r="H78" s="177">
        <f>45360.3+300+12850+468-468+942-192</f>
        <v>59260.3</v>
      </c>
      <c r="I78" s="61"/>
      <c r="J78"/>
    </row>
    <row r="79" spans="1:9" ht="15.75">
      <c r="A79" s="110" t="s">
        <v>83</v>
      </c>
      <c r="B79" s="90" t="s">
        <v>203</v>
      </c>
      <c r="C79" s="49" t="s">
        <v>116</v>
      </c>
      <c r="D79" s="90" t="s">
        <v>117</v>
      </c>
      <c r="E79" s="38" t="s">
        <v>84</v>
      </c>
      <c r="F79" s="37"/>
      <c r="G79" s="58"/>
      <c r="H79" s="180">
        <f>H80+H83</f>
        <v>1374.7</v>
      </c>
      <c r="I79" s="120"/>
    </row>
    <row r="80" spans="1:9" ht="43.5">
      <c r="A80" s="173" t="s">
        <v>213</v>
      </c>
      <c r="B80" s="90" t="s">
        <v>203</v>
      </c>
      <c r="C80" s="49" t="s">
        <v>116</v>
      </c>
      <c r="D80" s="90" t="s">
        <v>117</v>
      </c>
      <c r="E80" s="38" t="s">
        <v>219</v>
      </c>
      <c r="F80" s="37"/>
      <c r="G80" s="58"/>
      <c r="H80" s="180">
        <f>H81+H82</f>
        <v>995</v>
      </c>
      <c r="I80" s="120"/>
    </row>
    <row r="81" spans="1:9" ht="15.75">
      <c r="A81" s="129" t="s">
        <v>274</v>
      </c>
      <c r="B81" s="90" t="s">
        <v>203</v>
      </c>
      <c r="C81" s="49" t="s">
        <v>116</v>
      </c>
      <c r="D81" s="90" t="s">
        <v>117</v>
      </c>
      <c r="E81" s="38" t="s">
        <v>219</v>
      </c>
      <c r="F81" s="37"/>
      <c r="G81" s="134" t="s">
        <v>57</v>
      </c>
      <c r="H81" s="180">
        <v>350</v>
      </c>
      <c r="I81" s="120"/>
    </row>
    <row r="82" spans="1:9" ht="15.75">
      <c r="A82" s="116" t="s">
        <v>94</v>
      </c>
      <c r="B82" s="90" t="s">
        <v>203</v>
      </c>
      <c r="C82" s="49" t="s">
        <v>116</v>
      </c>
      <c r="D82" s="90" t="s">
        <v>117</v>
      </c>
      <c r="E82" s="38" t="s">
        <v>219</v>
      </c>
      <c r="F82" s="37"/>
      <c r="G82" s="134" t="s">
        <v>158</v>
      </c>
      <c r="H82" s="180">
        <f>100+895-350</f>
        <v>645</v>
      </c>
      <c r="I82" s="120"/>
    </row>
    <row r="83" spans="1:9" ht="44.25" customHeight="1">
      <c r="A83" s="161" t="s">
        <v>253</v>
      </c>
      <c r="B83" s="90" t="s">
        <v>203</v>
      </c>
      <c r="C83" s="49" t="s">
        <v>116</v>
      </c>
      <c r="D83" s="90" t="s">
        <v>117</v>
      </c>
      <c r="E83" s="38" t="s">
        <v>151</v>
      </c>
      <c r="F83" s="28" t="s">
        <v>36</v>
      </c>
      <c r="G83" s="58"/>
      <c r="H83" s="180">
        <f>H84</f>
        <v>379.7</v>
      </c>
      <c r="I83" s="120"/>
    </row>
    <row r="84" spans="1:9" ht="15.75">
      <c r="A84" s="308" t="s">
        <v>94</v>
      </c>
      <c r="B84" s="309" t="s">
        <v>203</v>
      </c>
      <c r="C84" s="310" t="s">
        <v>116</v>
      </c>
      <c r="D84" s="309" t="s">
        <v>117</v>
      </c>
      <c r="E84" s="311" t="s">
        <v>151</v>
      </c>
      <c r="F84" s="312" t="s">
        <v>85</v>
      </c>
      <c r="G84" s="313" t="s">
        <v>158</v>
      </c>
      <c r="H84" s="314">
        <f>300+79.7</f>
        <v>379.7</v>
      </c>
      <c r="I84" s="315"/>
    </row>
    <row r="85" spans="1:10" s="3" customFormat="1" ht="15.75">
      <c r="A85" s="53" t="s">
        <v>16</v>
      </c>
      <c r="B85" s="97" t="s">
        <v>203</v>
      </c>
      <c r="C85" s="64" t="s">
        <v>127</v>
      </c>
      <c r="D85" s="97"/>
      <c r="E85" s="64"/>
      <c r="F85" s="32"/>
      <c r="G85" s="266"/>
      <c r="H85" s="218">
        <f>H86+H108+H121</f>
        <v>432712.6</v>
      </c>
      <c r="I85" s="34">
        <f>I86+I108+I121</f>
        <v>306610.7</v>
      </c>
      <c r="J85"/>
    </row>
    <row r="86" spans="1:10" s="3" customFormat="1" ht="15.75">
      <c r="A86" s="53" t="s">
        <v>45</v>
      </c>
      <c r="B86" s="86" t="s">
        <v>203</v>
      </c>
      <c r="C86" s="33" t="s">
        <v>127</v>
      </c>
      <c r="D86" s="86" t="s">
        <v>114</v>
      </c>
      <c r="E86" s="33"/>
      <c r="F86" s="32"/>
      <c r="G86" s="100"/>
      <c r="H86" s="175">
        <f>H97+H87+H94</f>
        <v>131558.9</v>
      </c>
      <c r="I86" s="84">
        <f>I97+I87</f>
        <v>77410.7</v>
      </c>
      <c r="J86"/>
    </row>
    <row r="87" spans="1:10" s="3" customFormat="1" ht="29.25">
      <c r="A87" s="267" t="s">
        <v>288</v>
      </c>
      <c r="B87" s="63" t="s">
        <v>203</v>
      </c>
      <c r="C87" s="43" t="s">
        <v>127</v>
      </c>
      <c r="D87" s="63" t="s">
        <v>114</v>
      </c>
      <c r="E87" s="226" t="s">
        <v>289</v>
      </c>
      <c r="F87" s="43" t="s">
        <v>36</v>
      </c>
      <c r="G87" s="106"/>
      <c r="H87" s="181">
        <f>H90+H93</f>
        <v>121908.6</v>
      </c>
      <c r="I87" s="30">
        <f>I90+I93</f>
        <v>77410.7</v>
      </c>
      <c r="J87"/>
    </row>
    <row r="88" spans="1:10" s="3" customFormat="1" ht="72">
      <c r="A88" s="268" t="s">
        <v>290</v>
      </c>
      <c r="B88" s="29" t="s">
        <v>203</v>
      </c>
      <c r="C88" s="28" t="s">
        <v>127</v>
      </c>
      <c r="D88" s="29" t="s">
        <v>114</v>
      </c>
      <c r="E88" s="75" t="s">
        <v>291</v>
      </c>
      <c r="F88" s="76" t="s">
        <v>36</v>
      </c>
      <c r="G88" s="58"/>
      <c r="H88" s="177">
        <f>H89</f>
        <v>60954.3</v>
      </c>
      <c r="I88" s="50">
        <f>I89</f>
        <v>55696.5</v>
      </c>
      <c r="J88"/>
    </row>
    <row r="89" spans="1:10" s="3" customFormat="1" ht="57.75">
      <c r="A89" s="268" t="s">
        <v>292</v>
      </c>
      <c r="B89" s="29" t="s">
        <v>203</v>
      </c>
      <c r="C89" s="28" t="s">
        <v>127</v>
      </c>
      <c r="D89" s="29" t="s">
        <v>114</v>
      </c>
      <c r="E89" s="75" t="s">
        <v>293</v>
      </c>
      <c r="F89" s="76" t="s">
        <v>36</v>
      </c>
      <c r="G89" s="58"/>
      <c r="H89" s="177">
        <f>H90</f>
        <v>60954.3</v>
      </c>
      <c r="I89" s="30">
        <f>I90</f>
        <v>55696.5</v>
      </c>
      <c r="J89"/>
    </row>
    <row r="90" spans="1:11" s="3" customFormat="1" ht="15.75">
      <c r="A90" s="268" t="s">
        <v>274</v>
      </c>
      <c r="B90" s="29" t="s">
        <v>203</v>
      </c>
      <c r="C90" s="28" t="s">
        <v>127</v>
      </c>
      <c r="D90" s="29" t="s">
        <v>114</v>
      </c>
      <c r="E90" s="75" t="s">
        <v>293</v>
      </c>
      <c r="F90" s="76" t="s">
        <v>57</v>
      </c>
      <c r="G90" s="58" t="s">
        <v>57</v>
      </c>
      <c r="H90" s="177">
        <f>5257.8+43428.4+12268.1</f>
        <v>60954.3</v>
      </c>
      <c r="I90" s="30">
        <f>43428.4+12268.1</f>
        <v>55696.5</v>
      </c>
      <c r="J90"/>
      <c r="K90" s="345"/>
    </row>
    <row r="91" spans="1:10" s="3" customFormat="1" ht="33" customHeight="1">
      <c r="A91" s="268" t="s">
        <v>294</v>
      </c>
      <c r="B91" s="29" t="s">
        <v>203</v>
      </c>
      <c r="C91" s="28" t="s">
        <v>127</v>
      </c>
      <c r="D91" s="29" t="s">
        <v>114</v>
      </c>
      <c r="E91" s="75" t="s">
        <v>295</v>
      </c>
      <c r="F91" s="76" t="s">
        <v>36</v>
      </c>
      <c r="G91" s="58"/>
      <c r="H91" s="177">
        <f>H92</f>
        <v>60954.299999999996</v>
      </c>
      <c r="I91" s="30">
        <f>I92</f>
        <v>21714.2</v>
      </c>
      <c r="J91"/>
    </row>
    <row r="92" spans="1:10" s="3" customFormat="1" ht="35.25" customHeight="1">
      <c r="A92" s="268" t="s">
        <v>288</v>
      </c>
      <c r="B92" s="29" t="s">
        <v>203</v>
      </c>
      <c r="C92" s="28" t="s">
        <v>127</v>
      </c>
      <c r="D92" s="29" t="s">
        <v>114</v>
      </c>
      <c r="E92" s="75" t="s">
        <v>296</v>
      </c>
      <c r="F92" s="76" t="s">
        <v>36</v>
      </c>
      <c r="G92" s="58"/>
      <c r="H92" s="177">
        <f>H93</f>
        <v>60954.299999999996</v>
      </c>
      <c r="I92" s="30">
        <f>I93</f>
        <v>21714.2</v>
      </c>
      <c r="J92"/>
    </row>
    <row r="93" spans="1:10" s="3" customFormat="1" ht="18.75" customHeight="1">
      <c r="A93" s="269" t="s">
        <v>274</v>
      </c>
      <c r="B93" s="29" t="s">
        <v>203</v>
      </c>
      <c r="C93" s="28" t="s">
        <v>127</v>
      </c>
      <c r="D93" s="29" t="s">
        <v>114</v>
      </c>
      <c r="E93" s="75" t="s">
        <v>296</v>
      </c>
      <c r="F93" s="76" t="s">
        <v>57</v>
      </c>
      <c r="G93" s="58" t="s">
        <v>57</v>
      </c>
      <c r="H93" s="177">
        <f>8763+9446.5-683.5+21714.2+16160.7+5553.5-0.1</f>
        <v>60954.299999999996</v>
      </c>
      <c r="I93" s="30">
        <v>21714.2</v>
      </c>
      <c r="J93"/>
    </row>
    <row r="94" spans="1:10" s="3" customFormat="1" ht="18.75" customHeight="1">
      <c r="A94" s="276" t="s">
        <v>308</v>
      </c>
      <c r="B94" s="29" t="s">
        <v>203</v>
      </c>
      <c r="C94" s="28" t="s">
        <v>127</v>
      </c>
      <c r="D94" s="29" t="s">
        <v>114</v>
      </c>
      <c r="E94" s="28" t="s">
        <v>307</v>
      </c>
      <c r="F94" s="28" t="s">
        <v>36</v>
      </c>
      <c r="G94" s="134"/>
      <c r="H94" s="176">
        <f>H95</f>
        <v>2302.3</v>
      </c>
      <c r="I94" s="34"/>
      <c r="J94"/>
    </row>
    <row r="95" spans="1:10" s="3" customFormat="1" ht="18.75" customHeight="1">
      <c r="A95" s="276" t="s">
        <v>309</v>
      </c>
      <c r="B95" s="29" t="s">
        <v>203</v>
      </c>
      <c r="C95" s="28" t="s">
        <v>127</v>
      </c>
      <c r="D95" s="29" t="s">
        <v>114</v>
      </c>
      <c r="E95" s="28" t="s">
        <v>310</v>
      </c>
      <c r="F95" s="28" t="s">
        <v>36</v>
      </c>
      <c r="G95" s="134"/>
      <c r="H95" s="176">
        <f>H96</f>
        <v>2302.3</v>
      </c>
      <c r="I95" s="34"/>
      <c r="J95"/>
    </row>
    <row r="96" spans="1:10" s="3" customFormat="1" ht="18.75" customHeight="1">
      <c r="A96" s="276" t="s">
        <v>94</v>
      </c>
      <c r="B96" s="29" t="s">
        <v>203</v>
      </c>
      <c r="C96" s="28" t="s">
        <v>127</v>
      </c>
      <c r="D96" s="29" t="s">
        <v>114</v>
      </c>
      <c r="E96" s="28" t="s">
        <v>310</v>
      </c>
      <c r="F96" s="28" t="s">
        <v>158</v>
      </c>
      <c r="G96" s="134" t="s">
        <v>158</v>
      </c>
      <c r="H96" s="176">
        <f>683.5+1577.3+21.4+20.1</f>
        <v>2302.3</v>
      </c>
      <c r="I96" s="34"/>
      <c r="J96"/>
    </row>
    <row r="97" spans="1:10" s="3" customFormat="1" ht="16.5" customHeight="1">
      <c r="A97" s="111" t="s">
        <v>83</v>
      </c>
      <c r="B97" s="29" t="s">
        <v>203</v>
      </c>
      <c r="C97" s="28" t="s">
        <v>127</v>
      </c>
      <c r="D97" s="29" t="s">
        <v>114</v>
      </c>
      <c r="E97" s="133" t="s">
        <v>84</v>
      </c>
      <c r="F97" s="28"/>
      <c r="G97" s="134"/>
      <c r="H97" s="176">
        <f>H99+H101+H103+H104+H106</f>
        <v>7348</v>
      </c>
      <c r="I97" s="30">
        <f>I99+I101+I103</f>
        <v>0</v>
      </c>
      <c r="J97"/>
    </row>
    <row r="98" spans="1:10" s="3" customFormat="1" ht="63.75" customHeight="1">
      <c r="A98" s="112" t="s">
        <v>260</v>
      </c>
      <c r="B98" s="92" t="s">
        <v>203</v>
      </c>
      <c r="C98" s="29" t="s">
        <v>127</v>
      </c>
      <c r="D98" s="92" t="s">
        <v>114</v>
      </c>
      <c r="E98" s="38" t="s">
        <v>153</v>
      </c>
      <c r="F98" s="28"/>
      <c r="G98" s="58"/>
      <c r="H98" s="177">
        <f>H99</f>
        <v>5052</v>
      </c>
      <c r="I98" s="50"/>
      <c r="J98"/>
    </row>
    <row r="99" spans="1:10" s="3" customFormat="1" ht="15.75">
      <c r="A99" s="276" t="s">
        <v>94</v>
      </c>
      <c r="B99" s="85" t="s">
        <v>203</v>
      </c>
      <c r="C99" s="29" t="s">
        <v>127</v>
      </c>
      <c r="D99" s="85" t="s">
        <v>114</v>
      </c>
      <c r="E99" s="38" t="s">
        <v>153</v>
      </c>
      <c r="F99" s="28"/>
      <c r="G99" s="58" t="s">
        <v>158</v>
      </c>
      <c r="H99" s="177">
        <v>5052</v>
      </c>
      <c r="I99" s="30"/>
      <c r="J99"/>
    </row>
    <row r="100" spans="1:10" s="3" customFormat="1" ht="42.75">
      <c r="A100" s="238" t="s">
        <v>214</v>
      </c>
      <c r="B100" s="85" t="s">
        <v>203</v>
      </c>
      <c r="C100" s="29" t="s">
        <v>127</v>
      </c>
      <c r="D100" s="85" t="s">
        <v>114</v>
      </c>
      <c r="E100" s="38" t="s">
        <v>262</v>
      </c>
      <c r="F100" s="28"/>
      <c r="G100" s="58"/>
      <c r="H100" s="177">
        <f>H101</f>
        <v>1600</v>
      </c>
      <c r="I100" s="30"/>
      <c r="J100"/>
    </row>
    <row r="101" spans="1:10" s="3" customFormat="1" ht="15.75">
      <c r="A101" s="114" t="s">
        <v>94</v>
      </c>
      <c r="B101" s="29" t="s">
        <v>203</v>
      </c>
      <c r="C101" s="29" t="s">
        <v>127</v>
      </c>
      <c r="D101" s="85" t="s">
        <v>114</v>
      </c>
      <c r="E101" s="38" t="s">
        <v>262</v>
      </c>
      <c r="F101" s="28"/>
      <c r="G101" s="58" t="s">
        <v>158</v>
      </c>
      <c r="H101" s="177">
        <v>1600</v>
      </c>
      <c r="I101" s="30"/>
      <c r="J101"/>
    </row>
    <row r="102" spans="1:10" s="3" customFormat="1" ht="42.75">
      <c r="A102" s="216" t="s">
        <v>261</v>
      </c>
      <c r="B102" s="49" t="s">
        <v>203</v>
      </c>
      <c r="C102" s="133" t="s">
        <v>127</v>
      </c>
      <c r="D102" s="85" t="s">
        <v>114</v>
      </c>
      <c r="E102" s="38" t="s">
        <v>217</v>
      </c>
      <c r="F102" s="28"/>
      <c r="G102" s="58"/>
      <c r="H102" s="177">
        <f>H103</f>
        <v>0</v>
      </c>
      <c r="I102" s="50"/>
      <c r="J102"/>
    </row>
    <row r="103" spans="1:10" s="3" customFormat="1" ht="15.75">
      <c r="A103" s="173" t="s">
        <v>274</v>
      </c>
      <c r="B103" s="29" t="s">
        <v>203</v>
      </c>
      <c r="C103" s="133" t="s">
        <v>127</v>
      </c>
      <c r="D103" s="85" t="s">
        <v>114</v>
      </c>
      <c r="E103" s="38" t="s">
        <v>217</v>
      </c>
      <c r="F103" s="28"/>
      <c r="G103" s="58" t="s">
        <v>57</v>
      </c>
      <c r="H103" s="177">
        <f>15000-9446.5-5553.5</f>
        <v>0</v>
      </c>
      <c r="I103" s="39"/>
      <c r="J103"/>
    </row>
    <row r="104" spans="1:10" s="3" customFormat="1" ht="51" customHeight="1">
      <c r="A104" s="248" t="s">
        <v>311</v>
      </c>
      <c r="B104" s="38" t="s">
        <v>203</v>
      </c>
      <c r="C104" s="133" t="s">
        <v>127</v>
      </c>
      <c r="D104" s="90" t="s">
        <v>114</v>
      </c>
      <c r="E104" s="38" t="s">
        <v>312</v>
      </c>
      <c r="F104" s="28" t="s">
        <v>36</v>
      </c>
      <c r="G104" s="58"/>
      <c r="H104" s="177">
        <f>H105</f>
        <v>600</v>
      </c>
      <c r="I104" s="39"/>
      <c r="J104"/>
    </row>
    <row r="105" spans="1:10" s="3" customFormat="1" ht="15.75">
      <c r="A105" s="248" t="s">
        <v>94</v>
      </c>
      <c r="B105" s="38" t="s">
        <v>203</v>
      </c>
      <c r="C105" s="133" t="s">
        <v>127</v>
      </c>
      <c r="D105" s="90" t="s">
        <v>114</v>
      </c>
      <c r="E105" s="38" t="s">
        <v>312</v>
      </c>
      <c r="F105" s="28" t="s">
        <v>158</v>
      </c>
      <c r="G105" s="58" t="s">
        <v>158</v>
      </c>
      <c r="H105" s="177">
        <v>600</v>
      </c>
      <c r="I105" s="39"/>
      <c r="J105"/>
    </row>
    <row r="106" spans="1:10" s="3" customFormat="1" ht="75.75" customHeight="1">
      <c r="A106" s="277" t="s">
        <v>313</v>
      </c>
      <c r="B106" s="38" t="s">
        <v>203</v>
      </c>
      <c r="C106" s="133" t="s">
        <v>127</v>
      </c>
      <c r="D106" s="90" t="s">
        <v>114</v>
      </c>
      <c r="E106" s="38" t="s">
        <v>314</v>
      </c>
      <c r="F106" s="28" t="s">
        <v>36</v>
      </c>
      <c r="G106" s="58"/>
      <c r="H106" s="180">
        <f>H107</f>
        <v>96</v>
      </c>
      <c r="I106" s="39"/>
      <c r="J106"/>
    </row>
    <row r="107" spans="1:10" s="3" customFormat="1" ht="19.5" customHeight="1">
      <c r="A107" s="248" t="s">
        <v>94</v>
      </c>
      <c r="B107" s="38" t="s">
        <v>203</v>
      </c>
      <c r="C107" s="133" t="s">
        <v>127</v>
      </c>
      <c r="D107" s="90" t="s">
        <v>114</v>
      </c>
      <c r="E107" s="38" t="s">
        <v>314</v>
      </c>
      <c r="F107" s="28" t="s">
        <v>158</v>
      </c>
      <c r="G107" s="58" t="s">
        <v>158</v>
      </c>
      <c r="H107" s="171">
        <v>96</v>
      </c>
      <c r="I107" s="39"/>
      <c r="J107"/>
    </row>
    <row r="108" spans="1:10" s="3" customFormat="1" ht="15.75">
      <c r="A108" s="15" t="s">
        <v>229</v>
      </c>
      <c r="B108" s="64" t="s">
        <v>203</v>
      </c>
      <c r="C108" s="156" t="s">
        <v>127</v>
      </c>
      <c r="D108" s="97" t="s">
        <v>115</v>
      </c>
      <c r="E108" s="33"/>
      <c r="F108" s="32"/>
      <c r="G108" s="100"/>
      <c r="H108" s="169">
        <f>H115+H109</f>
        <v>236348.7</v>
      </c>
      <c r="I108" s="34">
        <f>I115+I109</f>
        <v>229200</v>
      </c>
      <c r="J108"/>
    </row>
    <row r="109" spans="1:10" s="3" customFormat="1" ht="15.75">
      <c r="A109" s="114" t="s">
        <v>232</v>
      </c>
      <c r="B109" s="29" t="s">
        <v>203</v>
      </c>
      <c r="C109" s="37" t="s">
        <v>127</v>
      </c>
      <c r="D109" s="38" t="s">
        <v>115</v>
      </c>
      <c r="E109" s="29" t="s">
        <v>231</v>
      </c>
      <c r="F109" s="28"/>
      <c r="G109" s="58"/>
      <c r="H109" s="123">
        <f>H110</f>
        <v>229200</v>
      </c>
      <c r="I109" s="30">
        <f>I110</f>
        <v>229200</v>
      </c>
      <c r="J109"/>
    </row>
    <row r="110" spans="1:10" s="3" customFormat="1" ht="28.5" customHeight="1">
      <c r="A110" s="113" t="s">
        <v>285</v>
      </c>
      <c r="B110" s="49" t="s">
        <v>203</v>
      </c>
      <c r="C110" s="85" t="s">
        <v>127</v>
      </c>
      <c r="D110" s="29" t="s">
        <v>115</v>
      </c>
      <c r="E110" s="29" t="s">
        <v>284</v>
      </c>
      <c r="F110" s="28"/>
      <c r="G110" s="58"/>
      <c r="H110" s="123">
        <f>H111+H113</f>
        <v>229200</v>
      </c>
      <c r="I110" s="30">
        <f>I111+I113</f>
        <v>229200</v>
      </c>
      <c r="J110"/>
    </row>
    <row r="111" spans="1:10" s="3" customFormat="1" ht="29.25">
      <c r="A111" s="112" t="s">
        <v>286</v>
      </c>
      <c r="B111" s="29" t="s">
        <v>203</v>
      </c>
      <c r="C111" s="85" t="s">
        <v>127</v>
      </c>
      <c r="D111" s="29" t="s">
        <v>115</v>
      </c>
      <c r="E111" s="29" t="s">
        <v>283</v>
      </c>
      <c r="F111" s="28"/>
      <c r="G111" s="58"/>
      <c r="H111" s="123">
        <f>H112</f>
        <v>187200</v>
      </c>
      <c r="I111" s="30">
        <f>I112</f>
        <v>187200</v>
      </c>
      <c r="J111"/>
    </row>
    <row r="112" spans="1:10" s="3" customFormat="1" ht="58.5">
      <c r="A112" s="250" t="s">
        <v>287</v>
      </c>
      <c r="B112" s="29" t="s">
        <v>203</v>
      </c>
      <c r="C112" s="85" t="s">
        <v>127</v>
      </c>
      <c r="D112" s="29" t="s">
        <v>115</v>
      </c>
      <c r="E112" s="29" t="s">
        <v>283</v>
      </c>
      <c r="F112" s="28"/>
      <c r="G112" s="58" t="s">
        <v>44</v>
      </c>
      <c r="H112" s="123">
        <v>187200</v>
      </c>
      <c r="I112" s="39">
        <v>187200</v>
      </c>
      <c r="J112"/>
    </row>
    <row r="113" spans="1:10" s="3" customFormat="1" ht="43.5">
      <c r="A113" s="209" t="s">
        <v>429</v>
      </c>
      <c r="B113" s="29" t="s">
        <v>203</v>
      </c>
      <c r="C113" s="85" t="s">
        <v>127</v>
      </c>
      <c r="D113" s="29" t="s">
        <v>115</v>
      </c>
      <c r="E113" s="29" t="s">
        <v>428</v>
      </c>
      <c r="F113" s="28"/>
      <c r="G113" s="58"/>
      <c r="H113" s="122">
        <f>H114</f>
        <v>42000</v>
      </c>
      <c r="I113" s="30">
        <f>I114</f>
        <v>42000</v>
      </c>
      <c r="J113"/>
    </row>
    <row r="114" spans="1:10" s="3" customFormat="1" ht="15.75">
      <c r="A114" s="248" t="s">
        <v>94</v>
      </c>
      <c r="B114" s="29" t="s">
        <v>203</v>
      </c>
      <c r="C114" s="85" t="s">
        <v>127</v>
      </c>
      <c r="D114" s="29" t="s">
        <v>115</v>
      </c>
      <c r="E114" s="29" t="s">
        <v>428</v>
      </c>
      <c r="F114" s="28"/>
      <c r="G114" s="58" t="s">
        <v>158</v>
      </c>
      <c r="H114" s="122">
        <v>42000</v>
      </c>
      <c r="I114" s="50">
        <v>42000</v>
      </c>
      <c r="J114"/>
    </row>
    <row r="115" spans="1:10" s="3" customFormat="1" ht="15.75">
      <c r="A115" s="111" t="s">
        <v>83</v>
      </c>
      <c r="B115" s="29" t="s">
        <v>203</v>
      </c>
      <c r="C115" s="85" t="s">
        <v>127</v>
      </c>
      <c r="D115" s="29" t="s">
        <v>115</v>
      </c>
      <c r="E115" s="29" t="s">
        <v>84</v>
      </c>
      <c r="F115" s="28"/>
      <c r="G115" s="58"/>
      <c r="H115" s="122">
        <f>H116</f>
        <v>7148.699999999999</v>
      </c>
      <c r="I115" s="50"/>
      <c r="J115"/>
    </row>
    <row r="116" spans="1:10" s="3" customFormat="1" ht="43.5">
      <c r="A116" s="239" t="s">
        <v>257</v>
      </c>
      <c r="B116" s="29" t="s">
        <v>203</v>
      </c>
      <c r="C116" s="155" t="s">
        <v>127</v>
      </c>
      <c r="D116" s="92" t="s">
        <v>115</v>
      </c>
      <c r="E116" s="38" t="s">
        <v>215</v>
      </c>
      <c r="F116" s="28"/>
      <c r="G116" s="58"/>
      <c r="H116" s="123">
        <f>H117+H118</f>
        <v>7148.699999999999</v>
      </c>
      <c r="I116" s="50"/>
      <c r="J116"/>
    </row>
    <row r="117" spans="1:10" s="3" customFormat="1" ht="15.75">
      <c r="A117" s="114" t="s">
        <v>94</v>
      </c>
      <c r="B117" s="92" t="s">
        <v>203</v>
      </c>
      <c r="C117" s="29" t="s">
        <v>127</v>
      </c>
      <c r="D117" s="85" t="s">
        <v>115</v>
      </c>
      <c r="E117" s="38" t="s">
        <v>215</v>
      </c>
      <c r="F117" s="28"/>
      <c r="G117" s="58" t="s">
        <v>158</v>
      </c>
      <c r="H117" s="123">
        <f>1947+(4000+201.7)-764.6</f>
        <v>5384.099999999999</v>
      </c>
      <c r="I117" s="30"/>
      <c r="J117"/>
    </row>
    <row r="118" spans="1:10" s="3" customFormat="1" ht="15.75">
      <c r="A118" s="53" t="s">
        <v>131</v>
      </c>
      <c r="B118" s="85" t="s">
        <v>203</v>
      </c>
      <c r="C118" s="29" t="s">
        <v>127</v>
      </c>
      <c r="D118" s="85" t="s">
        <v>115</v>
      </c>
      <c r="E118" s="29" t="s">
        <v>215</v>
      </c>
      <c r="F118" s="28"/>
      <c r="G118" s="58" t="s">
        <v>44</v>
      </c>
      <c r="H118" s="123">
        <f>H119+H120</f>
        <v>1764.6</v>
      </c>
      <c r="I118" s="30"/>
      <c r="J118"/>
    </row>
    <row r="119" spans="1:10" s="3" customFormat="1" ht="61.5" customHeight="1">
      <c r="A119" s="350" t="s">
        <v>277</v>
      </c>
      <c r="B119" s="85" t="s">
        <v>203</v>
      </c>
      <c r="C119" s="29" t="s">
        <v>127</v>
      </c>
      <c r="D119" s="85" t="s">
        <v>115</v>
      </c>
      <c r="E119" s="29" t="s">
        <v>215</v>
      </c>
      <c r="F119" s="28"/>
      <c r="G119" s="58" t="s">
        <v>44</v>
      </c>
      <c r="H119" s="123">
        <f>5000-4000</f>
        <v>1000</v>
      </c>
      <c r="I119" s="30"/>
      <c r="J119"/>
    </row>
    <row r="120" spans="1:10" s="3" customFormat="1" ht="61.5" customHeight="1">
      <c r="A120" s="349" t="s">
        <v>425</v>
      </c>
      <c r="B120" s="92" t="s">
        <v>203</v>
      </c>
      <c r="C120" s="49" t="s">
        <v>127</v>
      </c>
      <c r="D120" s="92" t="s">
        <v>115</v>
      </c>
      <c r="E120" s="63" t="s">
        <v>215</v>
      </c>
      <c r="F120" s="48"/>
      <c r="G120" s="134" t="s">
        <v>44</v>
      </c>
      <c r="H120" s="122">
        <v>764.6</v>
      </c>
      <c r="I120" s="50"/>
      <c r="J120"/>
    </row>
    <row r="121" spans="1:9" ht="18.75" customHeight="1">
      <c r="A121" s="53" t="s">
        <v>86</v>
      </c>
      <c r="B121" s="86" t="s">
        <v>203</v>
      </c>
      <c r="C121" s="33" t="s">
        <v>127</v>
      </c>
      <c r="D121" s="86" t="s">
        <v>119</v>
      </c>
      <c r="E121" s="33"/>
      <c r="F121" s="32"/>
      <c r="G121" s="100"/>
      <c r="H121" s="179">
        <f aca="true" t="shared" si="5" ref="H121:I123">H122</f>
        <v>64805</v>
      </c>
      <c r="I121" s="84">
        <f t="shared" si="5"/>
        <v>0</v>
      </c>
    </row>
    <row r="122" spans="1:9" ht="15.75">
      <c r="A122" s="111" t="s">
        <v>83</v>
      </c>
      <c r="B122" s="85" t="s">
        <v>203</v>
      </c>
      <c r="C122" s="29" t="s">
        <v>127</v>
      </c>
      <c r="D122" s="85" t="s">
        <v>119</v>
      </c>
      <c r="E122" s="38" t="s">
        <v>84</v>
      </c>
      <c r="F122" s="37"/>
      <c r="G122" s="58"/>
      <c r="H122" s="180">
        <f>H123+H125</f>
        <v>64805</v>
      </c>
      <c r="I122" s="30">
        <f t="shared" si="5"/>
        <v>0</v>
      </c>
    </row>
    <row r="123" spans="1:10" s="3" customFormat="1" ht="33" customHeight="1">
      <c r="A123" s="112" t="s">
        <v>263</v>
      </c>
      <c r="B123" s="85" t="s">
        <v>203</v>
      </c>
      <c r="C123" s="29" t="s">
        <v>127</v>
      </c>
      <c r="D123" s="85" t="s">
        <v>119</v>
      </c>
      <c r="E123" s="38" t="s">
        <v>266</v>
      </c>
      <c r="F123" s="28"/>
      <c r="G123" s="58"/>
      <c r="H123" s="177">
        <f t="shared" si="5"/>
        <v>62685</v>
      </c>
      <c r="I123" s="50">
        <f t="shared" si="5"/>
        <v>0</v>
      </c>
      <c r="J123"/>
    </row>
    <row r="124" spans="1:9" ht="15.75">
      <c r="A124" s="114" t="s">
        <v>94</v>
      </c>
      <c r="B124" s="85" t="s">
        <v>203</v>
      </c>
      <c r="C124" s="29" t="s">
        <v>127</v>
      </c>
      <c r="D124" s="85" t="s">
        <v>119</v>
      </c>
      <c r="E124" s="38" t="s">
        <v>266</v>
      </c>
      <c r="F124" s="28"/>
      <c r="G124" s="58" t="s">
        <v>158</v>
      </c>
      <c r="H124" s="177">
        <f>57705-10000-2900+9000+9000-120</f>
        <v>62685</v>
      </c>
      <c r="I124" s="47"/>
    </row>
    <row r="125" spans="1:9" ht="50.25" customHeight="1">
      <c r="A125" s="248" t="s">
        <v>275</v>
      </c>
      <c r="B125" s="85" t="s">
        <v>203</v>
      </c>
      <c r="C125" s="29" t="s">
        <v>127</v>
      </c>
      <c r="D125" s="85" t="s">
        <v>119</v>
      </c>
      <c r="E125" s="38" t="s">
        <v>276</v>
      </c>
      <c r="F125" s="28"/>
      <c r="G125" s="58"/>
      <c r="H125" s="177">
        <f>H126</f>
        <v>2120</v>
      </c>
      <c r="I125" s="47"/>
    </row>
    <row r="126" spans="1:9" ht="15.75">
      <c r="A126" s="114" t="s">
        <v>94</v>
      </c>
      <c r="B126" s="85" t="s">
        <v>203</v>
      </c>
      <c r="C126" s="29" t="s">
        <v>127</v>
      </c>
      <c r="D126" s="85" t="s">
        <v>119</v>
      </c>
      <c r="E126" s="38" t="s">
        <v>276</v>
      </c>
      <c r="F126" s="28"/>
      <c r="G126" s="58" t="s">
        <v>158</v>
      </c>
      <c r="H126" s="177">
        <f>10000-9000+1120</f>
        <v>2120</v>
      </c>
      <c r="I126" s="47"/>
    </row>
    <row r="127" spans="1:9" ht="15.75">
      <c r="A127" s="53" t="s">
        <v>31</v>
      </c>
      <c r="B127" s="86" t="s">
        <v>203</v>
      </c>
      <c r="C127" s="33" t="s">
        <v>130</v>
      </c>
      <c r="D127" s="86"/>
      <c r="E127" s="33"/>
      <c r="F127" s="32"/>
      <c r="G127" s="100"/>
      <c r="H127" s="175">
        <f aca="true" t="shared" si="6" ref="H127:I129">H128</f>
        <v>860</v>
      </c>
      <c r="I127" s="34">
        <f t="shared" si="6"/>
        <v>0</v>
      </c>
    </row>
    <row r="128" spans="1:9" ht="15.75">
      <c r="A128" s="15" t="s">
        <v>32</v>
      </c>
      <c r="B128" s="82" t="s">
        <v>203</v>
      </c>
      <c r="C128" s="59" t="s">
        <v>130</v>
      </c>
      <c r="D128" s="82" t="s">
        <v>127</v>
      </c>
      <c r="E128" s="33"/>
      <c r="F128" s="32"/>
      <c r="G128" s="100"/>
      <c r="H128" s="179">
        <f t="shared" si="6"/>
        <v>860</v>
      </c>
      <c r="I128" s="61">
        <f t="shared" si="6"/>
        <v>0</v>
      </c>
    </row>
    <row r="129" spans="1:9" ht="15.75">
      <c r="A129" s="111" t="s">
        <v>83</v>
      </c>
      <c r="B129" s="85" t="s">
        <v>203</v>
      </c>
      <c r="C129" s="29" t="s">
        <v>130</v>
      </c>
      <c r="D129" s="85" t="s">
        <v>127</v>
      </c>
      <c r="E129" s="29" t="s">
        <v>84</v>
      </c>
      <c r="F129" s="28"/>
      <c r="G129" s="58"/>
      <c r="H129" s="176">
        <f t="shared" si="6"/>
        <v>860</v>
      </c>
      <c r="I129" s="50">
        <f t="shared" si="6"/>
        <v>0</v>
      </c>
    </row>
    <row r="130" spans="1:9" ht="60.75" customHeight="1">
      <c r="A130" s="161" t="s">
        <v>315</v>
      </c>
      <c r="B130" s="90" t="s">
        <v>203</v>
      </c>
      <c r="C130" s="38" t="s">
        <v>130</v>
      </c>
      <c r="D130" s="90" t="s">
        <v>127</v>
      </c>
      <c r="E130" s="29" t="s">
        <v>267</v>
      </c>
      <c r="F130" s="37"/>
      <c r="G130" s="58"/>
      <c r="H130" s="180">
        <f>H131</f>
        <v>860</v>
      </c>
      <c r="I130" s="39">
        <f>I131</f>
        <v>0</v>
      </c>
    </row>
    <row r="131" spans="1:9" ht="15.75">
      <c r="A131" s="110" t="s">
        <v>94</v>
      </c>
      <c r="B131" s="85" t="s">
        <v>203</v>
      </c>
      <c r="C131" s="29" t="s">
        <v>130</v>
      </c>
      <c r="D131" s="85" t="s">
        <v>127</v>
      </c>
      <c r="E131" s="29" t="s">
        <v>267</v>
      </c>
      <c r="F131" s="28"/>
      <c r="G131" s="58" t="s">
        <v>158</v>
      </c>
      <c r="H131" s="180">
        <f>360+500</f>
        <v>860</v>
      </c>
      <c r="I131" s="120"/>
    </row>
    <row r="132" spans="1:9" ht="15.75">
      <c r="A132" s="53" t="s">
        <v>4</v>
      </c>
      <c r="B132" s="82" t="s">
        <v>203</v>
      </c>
      <c r="C132" s="59" t="s">
        <v>122</v>
      </c>
      <c r="D132" s="92"/>
      <c r="E132" s="49"/>
      <c r="F132" s="48"/>
      <c r="G132" s="88"/>
      <c r="H132" s="169">
        <f>H145+H141+H133</f>
        <v>83445.5</v>
      </c>
      <c r="I132" s="34">
        <f>I145+I141+I133</f>
        <v>60750</v>
      </c>
    </row>
    <row r="133" spans="1:9" ht="15.75">
      <c r="A133" s="15" t="s">
        <v>5</v>
      </c>
      <c r="B133" s="82" t="s">
        <v>203</v>
      </c>
      <c r="C133" s="59" t="s">
        <v>122</v>
      </c>
      <c r="D133" s="59" t="s">
        <v>114</v>
      </c>
      <c r="E133" s="49"/>
      <c r="F133" s="48"/>
      <c r="G133" s="89"/>
      <c r="H133" s="280">
        <f>H134+H138</f>
        <v>82750</v>
      </c>
      <c r="I133" s="61">
        <f aca="true" t="shared" si="7" ref="H133:I136">I134</f>
        <v>60750</v>
      </c>
    </row>
    <row r="134" spans="1:9" ht="15.75">
      <c r="A134" s="114" t="s">
        <v>232</v>
      </c>
      <c r="B134" s="92" t="s">
        <v>203</v>
      </c>
      <c r="C134" s="49" t="s">
        <v>122</v>
      </c>
      <c r="D134" s="92" t="s">
        <v>114</v>
      </c>
      <c r="E134" s="49" t="s">
        <v>231</v>
      </c>
      <c r="F134" s="48"/>
      <c r="G134" s="89"/>
      <c r="H134" s="122">
        <f t="shared" si="7"/>
        <v>60750</v>
      </c>
      <c r="I134" s="50">
        <f t="shared" si="7"/>
        <v>60750</v>
      </c>
    </row>
    <row r="135" spans="1:9" ht="43.5">
      <c r="A135" s="113" t="s">
        <v>298</v>
      </c>
      <c r="B135" s="92" t="s">
        <v>203</v>
      </c>
      <c r="C135" s="49" t="s">
        <v>122</v>
      </c>
      <c r="D135" s="92" t="s">
        <v>114</v>
      </c>
      <c r="E135" s="49" t="s">
        <v>297</v>
      </c>
      <c r="F135" s="48"/>
      <c r="G135" s="329"/>
      <c r="H135" s="122">
        <f t="shared" si="7"/>
        <v>60750</v>
      </c>
      <c r="I135" s="50">
        <f t="shared" si="7"/>
        <v>60750</v>
      </c>
    </row>
    <row r="136" spans="1:9" ht="15.75">
      <c r="A136" s="112" t="s">
        <v>299</v>
      </c>
      <c r="B136" s="92" t="s">
        <v>203</v>
      </c>
      <c r="C136" s="49" t="s">
        <v>122</v>
      </c>
      <c r="D136" s="92" t="s">
        <v>114</v>
      </c>
      <c r="E136" s="49" t="s">
        <v>297</v>
      </c>
      <c r="F136" s="48"/>
      <c r="G136" s="58"/>
      <c r="H136" s="176">
        <f t="shared" si="7"/>
        <v>60750</v>
      </c>
      <c r="I136" s="50">
        <f t="shared" si="7"/>
        <v>60750</v>
      </c>
    </row>
    <row r="137" spans="1:9" ht="15.75">
      <c r="A137" s="112" t="s">
        <v>300</v>
      </c>
      <c r="B137" s="92" t="s">
        <v>203</v>
      </c>
      <c r="C137" s="49" t="s">
        <v>122</v>
      </c>
      <c r="D137" s="92" t="s">
        <v>114</v>
      </c>
      <c r="E137" s="49" t="s">
        <v>297</v>
      </c>
      <c r="F137" s="48"/>
      <c r="G137" s="58" t="s">
        <v>44</v>
      </c>
      <c r="H137" s="176">
        <v>60750</v>
      </c>
      <c r="I137" s="50">
        <v>60750</v>
      </c>
    </row>
    <row r="138" spans="1:9" ht="15.75">
      <c r="A138" s="110" t="s">
        <v>83</v>
      </c>
      <c r="B138" s="92" t="s">
        <v>203</v>
      </c>
      <c r="C138" s="49" t="s">
        <v>122</v>
      </c>
      <c r="D138" s="92" t="s">
        <v>114</v>
      </c>
      <c r="E138" s="38" t="s">
        <v>84</v>
      </c>
      <c r="F138" s="48"/>
      <c r="G138" s="58"/>
      <c r="H138" s="176">
        <f>H139</f>
        <v>22000</v>
      </c>
      <c r="I138" s="50"/>
    </row>
    <row r="139" spans="1:9" ht="29.25">
      <c r="A139" s="173" t="s">
        <v>306</v>
      </c>
      <c r="B139" s="142" t="s">
        <v>203</v>
      </c>
      <c r="C139" s="139" t="s">
        <v>122</v>
      </c>
      <c r="D139" s="142" t="s">
        <v>114</v>
      </c>
      <c r="E139" s="29" t="s">
        <v>269</v>
      </c>
      <c r="F139" s="48"/>
      <c r="G139" s="58"/>
      <c r="H139" s="176">
        <f>H140</f>
        <v>22000</v>
      </c>
      <c r="I139" s="50"/>
    </row>
    <row r="140" spans="1:9" ht="30">
      <c r="A140" s="112" t="s">
        <v>305</v>
      </c>
      <c r="B140" s="142" t="s">
        <v>203</v>
      </c>
      <c r="C140" s="139" t="s">
        <v>122</v>
      </c>
      <c r="D140" s="142" t="s">
        <v>114</v>
      </c>
      <c r="E140" s="29" t="s">
        <v>269</v>
      </c>
      <c r="F140" s="140"/>
      <c r="G140" s="146" t="s">
        <v>44</v>
      </c>
      <c r="H140" s="176">
        <f>6750+773.1+42+14434.9</f>
        <v>22000</v>
      </c>
      <c r="I140" s="50"/>
    </row>
    <row r="141" spans="1:9" ht="15.75">
      <c r="A141" s="110" t="s">
        <v>20</v>
      </c>
      <c r="B141" s="92" t="s">
        <v>203</v>
      </c>
      <c r="C141" s="49" t="s">
        <v>122</v>
      </c>
      <c r="D141" s="92" t="s">
        <v>122</v>
      </c>
      <c r="E141" s="49"/>
      <c r="F141" s="48"/>
      <c r="G141" s="58"/>
      <c r="H141" s="176">
        <f>H142</f>
        <v>95.5</v>
      </c>
      <c r="I141" s="119"/>
    </row>
    <row r="142" spans="1:9" ht="15.75">
      <c r="A142" s="110" t="s">
        <v>83</v>
      </c>
      <c r="B142" s="90" t="s">
        <v>203</v>
      </c>
      <c r="C142" s="92" t="s">
        <v>122</v>
      </c>
      <c r="D142" s="90" t="s">
        <v>122</v>
      </c>
      <c r="E142" s="38" t="s">
        <v>84</v>
      </c>
      <c r="F142" s="43"/>
      <c r="G142" s="134"/>
      <c r="H142" s="176">
        <f>H143</f>
        <v>95.5</v>
      </c>
      <c r="I142" s="119"/>
    </row>
    <row r="143" spans="1:9" ht="29.25">
      <c r="A143" s="233" t="s">
        <v>218</v>
      </c>
      <c r="B143" s="90" t="s">
        <v>203</v>
      </c>
      <c r="C143" s="92" t="s">
        <v>122</v>
      </c>
      <c r="D143" s="90" t="s">
        <v>122</v>
      </c>
      <c r="E143" s="29" t="s">
        <v>268</v>
      </c>
      <c r="F143" s="43"/>
      <c r="G143" s="58"/>
      <c r="H143" s="176">
        <f>H144</f>
        <v>95.5</v>
      </c>
      <c r="I143" s="119"/>
    </row>
    <row r="144" spans="1:9" ht="15.75">
      <c r="A144" s="192" t="s">
        <v>152</v>
      </c>
      <c r="B144" s="90" t="s">
        <v>203</v>
      </c>
      <c r="C144" s="67" t="s">
        <v>122</v>
      </c>
      <c r="D144" s="90" t="s">
        <v>122</v>
      </c>
      <c r="E144" s="29" t="s">
        <v>268</v>
      </c>
      <c r="F144" s="43"/>
      <c r="G144" s="58" t="s">
        <v>158</v>
      </c>
      <c r="H144" s="176">
        <v>95.5</v>
      </c>
      <c r="I144" s="119"/>
    </row>
    <row r="145" spans="1:9" ht="15.75">
      <c r="A145" s="53" t="s">
        <v>23</v>
      </c>
      <c r="B145" s="86" t="s">
        <v>203</v>
      </c>
      <c r="C145" s="33" t="s">
        <v>122</v>
      </c>
      <c r="D145" s="86" t="s">
        <v>120</v>
      </c>
      <c r="E145" s="49"/>
      <c r="F145" s="48"/>
      <c r="G145" s="134"/>
      <c r="H145" s="176">
        <f>H146</f>
        <v>600</v>
      </c>
      <c r="I145" s="119"/>
    </row>
    <row r="146" spans="1:9" ht="15.75">
      <c r="A146" s="110" t="s">
        <v>83</v>
      </c>
      <c r="B146" s="90" t="s">
        <v>203</v>
      </c>
      <c r="C146" s="29" t="s">
        <v>122</v>
      </c>
      <c r="D146" s="85" t="s">
        <v>120</v>
      </c>
      <c r="E146" s="38" t="s">
        <v>84</v>
      </c>
      <c r="F146" s="37"/>
      <c r="G146" s="58"/>
      <c r="H146" s="176">
        <f>H147</f>
        <v>600</v>
      </c>
      <c r="I146" s="119"/>
    </row>
    <row r="147" spans="1:9" ht="29.25">
      <c r="A147" s="173" t="s">
        <v>306</v>
      </c>
      <c r="B147" s="142" t="s">
        <v>203</v>
      </c>
      <c r="C147" s="139" t="s">
        <v>122</v>
      </c>
      <c r="D147" s="142" t="s">
        <v>120</v>
      </c>
      <c r="E147" s="29" t="s">
        <v>269</v>
      </c>
      <c r="F147" s="140"/>
      <c r="G147" s="146"/>
      <c r="H147" s="177">
        <f>H148</f>
        <v>600</v>
      </c>
      <c r="I147" s="47"/>
    </row>
    <row r="148" spans="1:9" ht="15.75">
      <c r="A148" s="110" t="s">
        <v>94</v>
      </c>
      <c r="B148" s="142" t="s">
        <v>203</v>
      </c>
      <c r="C148" s="139" t="s">
        <v>122</v>
      </c>
      <c r="D148" s="142" t="s">
        <v>120</v>
      </c>
      <c r="E148" s="29" t="s">
        <v>269</v>
      </c>
      <c r="F148" s="140"/>
      <c r="G148" s="146" t="s">
        <v>158</v>
      </c>
      <c r="H148" s="176">
        <v>600</v>
      </c>
      <c r="I148" s="119"/>
    </row>
    <row r="149" spans="1:9" ht="15.75">
      <c r="A149" s="53" t="s">
        <v>228</v>
      </c>
      <c r="B149" s="255" t="s">
        <v>203</v>
      </c>
      <c r="C149" s="256" t="s">
        <v>123</v>
      </c>
      <c r="D149" s="255"/>
      <c r="E149" s="59"/>
      <c r="F149" s="257"/>
      <c r="G149" s="258"/>
      <c r="H149" s="179">
        <f>H150</f>
        <v>259.7</v>
      </c>
      <c r="I149" s="259"/>
    </row>
    <row r="150" spans="1:9" ht="15.75">
      <c r="A150" s="110" t="s">
        <v>230</v>
      </c>
      <c r="B150" s="85" t="s">
        <v>203</v>
      </c>
      <c r="C150" s="85" t="s">
        <v>123</v>
      </c>
      <c r="D150" s="85" t="s">
        <v>116</v>
      </c>
      <c r="E150" s="49"/>
      <c r="F150" s="254"/>
      <c r="G150" s="260"/>
      <c r="H150" s="176">
        <f>H151</f>
        <v>259.7</v>
      </c>
      <c r="I150" s="119"/>
    </row>
    <row r="151" spans="1:9" ht="29.25">
      <c r="A151" s="112" t="s">
        <v>216</v>
      </c>
      <c r="B151" s="85" t="s">
        <v>203</v>
      </c>
      <c r="C151" s="90" t="s">
        <v>123</v>
      </c>
      <c r="D151" s="90" t="s">
        <v>116</v>
      </c>
      <c r="E151" s="29" t="s">
        <v>270</v>
      </c>
      <c r="F151" s="37"/>
      <c r="G151" s="58"/>
      <c r="H151" s="176">
        <f>H152</f>
        <v>259.7</v>
      </c>
      <c r="I151" s="119"/>
    </row>
    <row r="152" spans="1:9" ht="15.75">
      <c r="A152" s="192" t="s">
        <v>152</v>
      </c>
      <c r="B152" s="85" t="s">
        <v>203</v>
      </c>
      <c r="C152" s="85" t="s">
        <v>123</v>
      </c>
      <c r="D152" s="85" t="s">
        <v>116</v>
      </c>
      <c r="E152" s="29" t="s">
        <v>270</v>
      </c>
      <c r="F152" s="28"/>
      <c r="G152" s="134" t="s">
        <v>158</v>
      </c>
      <c r="H152" s="181">
        <f>47.7+212</f>
        <v>259.7</v>
      </c>
      <c r="I152" s="128"/>
    </row>
    <row r="153" spans="1:9" ht="15.75">
      <c r="A153" s="15" t="s">
        <v>200</v>
      </c>
      <c r="B153" s="82" t="s">
        <v>203</v>
      </c>
      <c r="C153" s="59" t="s">
        <v>120</v>
      </c>
      <c r="D153" s="82"/>
      <c r="E153" s="59"/>
      <c r="F153" s="36"/>
      <c r="G153" s="187"/>
      <c r="H153" s="169">
        <f>H154+H173+H184+H190+H201</f>
        <v>542175.8</v>
      </c>
      <c r="I153" s="34">
        <f>I154+I173+I184+I190</f>
        <v>538721</v>
      </c>
    </row>
    <row r="154" spans="1:9" ht="15.75">
      <c r="A154" s="15" t="s">
        <v>141</v>
      </c>
      <c r="B154" s="82" t="s">
        <v>203</v>
      </c>
      <c r="C154" s="59" t="s">
        <v>120</v>
      </c>
      <c r="D154" s="82" t="s">
        <v>114</v>
      </c>
      <c r="E154" s="59"/>
      <c r="F154" s="36"/>
      <c r="G154" s="187"/>
      <c r="H154" s="280">
        <f>H155+H166</f>
        <v>338729</v>
      </c>
      <c r="I154" s="84">
        <f>I155+I166</f>
        <v>335662.3</v>
      </c>
    </row>
    <row r="155" spans="1:9" ht="15.75">
      <c r="A155" s="110" t="s">
        <v>193</v>
      </c>
      <c r="B155" s="92" t="s">
        <v>203</v>
      </c>
      <c r="C155" s="49" t="s">
        <v>120</v>
      </c>
      <c r="D155" s="85" t="s">
        <v>114</v>
      </c>
      <c r="E155" s="29" t="s">
        <v>30</v>
      </c>
      <c r="F155" s="28"/>
      <c r="G155" s="58"/>
      <c r="H155" s="123">
        <f>H156+H160+H164+H158+H162+H165</f>
        <v>336079.4</v>
      </c>
      <c r="I155" s="30">
        <f>I156+I160+I164+I158+I162+I165</f>
        <v>333012.7</v>
      </c>
    </row>
    <row r="156" spans="1:9" ht="49.5" customHeight="1">
      <c r="A156" s="115" t="s">
        <v>347</v>
      </c>
      <c r="B156" s="92" t="s">
        <v>203</v>
      </c>
      <c r="C156" s="49" t="s">
        <v>120</v>
      </c>
      <c r="D156" s="85" t="s">
        <v>114</v>
      </c>
      <c r="E156" s="29" t="s">
        <v>348</v>
      </c>
      <c r="F156" s="28"/>
      <c r="G156" s="58"/>
      <c r="H156" s="123">
        <f>H157</f>
        <v>84852.90000000002</v>
      </c>
      <c r="I156" s="68">
        <f>I157</f>
        <v>84852.90000000002</v>
      </c>
    </row>
    <row r="157" spans="1:9" ht="15.75">
      <c r="A157" s="288" t="s">
        <v>332</v>
      </c>
      <c r="B157" s="92" t="s">
        <v>203</v>
      </c>
      <c r="C157" s="49" t="s">
        <v>120</v>
      </c>
      <c r="D157" s="85" t="s">
        <v>114</v>
      </c>
      <c r="E157" s="29" t="s">
        <v>348</v>
      </c>
      <c r="F157" s="28"/>
      <c r="G157" s="134" t="s">
        <v>328</v>
      </c>
      <c r="H157" s="123">
        <f>102852.9+150000+952+2355+13727.8-2355-13727.8-952-168000</f>
        <v>84852.90000000002</v>
      </c>
      <c r="I157" s="30">
        <f>102852.9+150000+952+2355+13727.8-2355-13727.8-952-168000</f>
        <v>84852.90000000002</v>
      </c>
    </row>
    <row r="158" spans="1:9" ht="63.75" customHeight="1">
      <c r="A158" s="209" t="s">
        <v>365</v>
      </c>
      <c r="B158" s="92" t="s">
        <v>203</v>
      </c>
      <c r="C158" s="49" t="s">
        <v>120</v>
      </c>
      <c r="D158" s="85" t="s">
        <v>114</v>
      </c>
      <c r="E158" s="29" t="s">
        <v>364</v>
      </c>
      <c r="F158" s="28"/>
      <c r="G158" s="134"/>
      <c r="H158" s="123">
        <f>H159</f>
        <v>1019.5</v>
      </c>
      <c r="I158" s="50">
        <f>I159</f>
        <v>952</v>
      </c>
    </row>
    <row r="159" spans="1:9" ht="15.75">
      <c r="A159" s="288" t="s">
        <v>332</v>
      </c>
      <c r="B159" s="92" t="s">
        <v>203</v>
      </c>
      <c r="C159" s="49" t="s">
        <v>120</v>
      </c>
      <c r="D159" s="85" t="s">
        <v>114</v>
      </c>
      <c r="E159" s="29" t="s">
        <v>364</v>
      </c>
      <c r="F159" s="28"/>
      <c r="G159" s="134" t="s">
        <v>328</v>
      </c>
      <c r="H159" s="123">
        <f>952+67.5</f>
        <v>1019.5</v>
      </c>
      <c r="I159" s="30">
        <v>952</v>
      </c>
    </row>
    <row r="160" spans="1:9" ht="52.5" customHeight="1">
      <c r="A160" s="115" t="s">
        <v>356</v>
      </c>
      <c r="B160" s="92" t="s">
        <v>203</v>
      </c>
      <c r="C160" s="49" t="s">
        <v>120</v>
      </c>
      <c r="D160" s="85" t="s">
        <v>114</v>
      </c>
      <c r="E160" s="29" t="s">
        <v>353</v>
      </c>
      <c r="F160" s="28"/>
      <c r="G160" s="58"/>
      <c r="H160" s="123">
        <f>H161</f>
        <v>13727.8</v>
      </c>
      <c r="I160" s="30">
        <f>I161</f>
        <v>13727.8</v>
      </c>
    </row>
    <row r="161" spans="1:9" ht="15.75">
      <c r="A161" s="288" t="s">
        <v>332</v>
      </c>
      <c r="B161" s="92" t="s">
        <v>203</v>
      </c>
      <c r="C161" s="49" t="s">
        <v>120</v>
      </c>
      <c r="D161" s="85" t="s">
        <v>114</v>
      </c>
      <c r="E161" s="29" t="s">
        <v>353</v>
      </c>
      <c r="F161" s="28"/>
      <c r="G161" s="134" t="s">
        <v>328</v>
      </c>
      <c r="H161" s="123">
        <v>13727.8</v>
      </c>
      <c r="I161" s="30">
        <v>13727.8</v>
      </c>
    </row>
    <row r="162" spans="1:9" ht="43.5">
      <c r="A162" s="115" t="s">
        <v>367</v>
      </c>
      <c r="B162" s="92" t="s">
        <v>203</v>
      </c>
      <c r="C162" s="49" t="s">
        <v>120</v>
      </c>
      <c r="D162" s="85" t="s">
        <v>114</v>
      </c>
      <c r="E162" s="29" t="s">
        <v>366</v>
      </c>
      <c r="F162" s="28"/>
      <c r="G162" s="134"/>
      <c r="H162" s="123">
        <f>H163</f>
        <v>233480</v>
      </c>
      <c r="I162" s="30">
        <f>I163</f>
        <v>233480</v>
      </c>
    </row>
    <row r="163" spans="1:9" ht="15.75">
      <c r="A163" s="288" t="s">
        <v>332</v>
      </c>
      <c r="B163" s="92" t="s">
        <v>203</v>
      </c>
      <c r="C163" s="49" t="s">
        <v>120</v>
      </c>
      <c r="D163" s="85" t="s">
        <v>114</v>
      </c>
      <c r="E163" s="29" t="s">
        <v>366</v>
      </c>
      <c r="F163" s="28"/>
      <c r="G163" s="134" t="s">
        <v>328</v>
      </c>
      <c r="H163" s="123">
        <f>170355-2355+65480</f>
        <v>233480</v>
      </c>
      <c r="I163" s="30">
        <f>170355-2355+65480</f>
        <v>233480</v>
      </c>
    </row>
    <row r="164" spans="1:9" ht="15.75">
      <c r="A164" s="191" t="s">
        <v>155</v>
      </c>
      <c r="B164" s="92" t="s">
        <v>203</v>
      </c>
      <c r="C164" s="49" t="s">
        <v>120</v>
      </c>
      <c r="D164" s="85" t="s">
        <v>114</v>
      </c>
      <c r="E164" s="29" t="s">
        <v>376</v>
      </c>
      <c r="F164" s="28"/>
      <c r="G164" s="134" t="s">
        <v>156</v>
      </c>
      <c r="H164" s="123">
        <v>2355</v>
      </c>
      <c r="I164" s="39"/>
    </row>
    <row r="165" spans="1:9" ht="15.75">
      <c r="A165" s="191" t="s">
        <v>155</v>
      </c>
      <c r="B165" s="92" t="s">
        <v>203</v>
      </c>
      <c r="C165" s="49" t="s">
        <v>120</v>
      </c>
      <c r="D165" s="85" t="s">
        <v>114</v>
      </c>
      <c r="E165" s="29" t="s">
        <v>376</v>
      </c>
      <c r="F165" s="28"/>
      <c r="G165" s="134" t="s">
        <v>156</v>
      </c>
      <c r="H165" s="123">
        <v>644.2</v>
      </c>
      <c r="I165" s="39"/>
    </row>
    <row r="166" spans="1:9" ht="15.75">
      <c r="A166" s="104" t="s">
        <v>172</v>
      </c>
      <c r="B166" s="82" t="s">
        <v>203</v>
      </c>
      <c r="C166" s="59" t="s">
        <v>120</v>
      </c>
      <c r="D166" s="86" t="s">
        <v>114</v>
      </c>
      <c r="E166" s="33" t="s">
        <v>173</v>
      </c>
      <c r="F166" s="32"/>
      <c r="G166" s="100"/>
      <c r="H166" s="169">
        <f>H168+H170+H171</f>
        <v>2649.6</v>
      </c>
      <c r="I166" s="34">
        <f>I168+I170+I171</f>
        <v>2649.6</v>
      </c>
    </row>
    <row r="167" spans="1:9" ht="29.25">
      <c r="A167" s="115" t="s">
        <v>349</v>
      </c>
      <c r="B167" s="92" t="s">
        <v>203</v>
      </c>
      <c r="C167" s="49" t="s">
        <v>120</v>
      </c>
      <c r="D167" s="85" t="s">
        <v>114</v>
      </c>
      <c r="E167" s="29" t="s">
        <v>350</v>
      </c>
      <c r="F167" s="28"/>
      <c r="G167" s="58"/>
      <c r="H167" s="123">
        <f>H168</f>
        <v>2589.1</v>
      </c>
      <c r="I167" s="50">
        <f>I168</f>
        <v>2589.1</v>
      </c>
    </row>
    <row r="168" spans="1:9" ht="15.75">
      <c r="A168" s="288" t="s">
        <v>332</v>
      </c>
      <c r="B168" s="92" t="s">
        <v>203</v>
      </c>
      <c r="C168" s="49" t="s">
        <v>120</v>
      </c>
      <c r="D168" s="85" t="s">
        <v>114</v>
      </c>
      <c r="E168" s="29" t="s">
        <v>350</v>
      </c>
      <c r="F168" s="28"/>
      <c r="G168" s="134" t="s">
        <v>328</v>
      </c>
      <c r="H168" s="123">
        <f>2619.1-30</f>
        <v>2589.1</v>
      </c>
      <c r="I168" s="30">
        <f>2619.1-30</f>
        <v>2589.1</v>
      </c>
    </row>
    <row r="169" spans="1:9" ht="43.5">
      <c r="A169" s="115" t="s">
        <v>357</v>
      </c>
      <c r="B169" s="92" t="s">
        <v>203</v>
      </c>
      <c r="C169" s="49" t="s">
        <v>120</v>
      </c>
      <c r="D169" s="85" t="s">
        <v>114</v>
      </c>
      <c r="E169" s="29" t="s">
        <v>355</v>
      </c>
      <c r="F169" s="28"/>
      <c r="G169" s="58"/>
      <c r="H169" s="123">
        <f>H170</f>
        <v>30.5</v>
      </c>
      <c r="I169" s="30">
        <f>I170</f>
        <v>30.5</v>
      </c>
    </row>
    <row r="170" spans="1:9" ht="15.75">
      <c r="A170" s="288" t="s">
        <v>332</v>
      </c>
      <c r="B170" s="92" t="s">
        <v>203</v>
      </c>
      <c r="C170" s="49" t="s">
        <v>120</v>
      </c>
      <c r="D170" s="85" t="s">
        <v>114</v>
      </c>
      <c r="E170" s="29" t="s">
        <v>355</v>
      </c>
      <c r="F170" s="28"/>
      <c r="G170" s="134" t="s">
        <v>328</v>
      </c>
      <c r="H170" s="123">
        <v>30.5</v>
      </c>
      <c r="I170" s="30">
        <v>30.5</v>
      </c>
    </row>
    <row r="171" spans="1:9" ht="29.25">
      <c r="A171" s="115" t="s">
        <v>369</v>
      </c>
      <c r="B171" s="92" t="s">
        <v>203</v>
      </c>
      <c r="C171" s="49" t="s">
        <v>120</v>
      </c>
      <c r="D171" s="85" t="s">
        <v>114</v>
      </c>
      <c r="E171" s="29" t="s">
        <v>368</v>
      </c>
      <c r="F171" s="28"/>
      <c r="G171" s="134"/>
      <c r="H171" s="123">
        <f>H172</f>
        <v>30</v>
      </c>
      <c r="I171" s="30">
        <f>I172</f>
        <v>30</v>
      </c>
    </row>
    <row r="172" spans="1:9" ht="15.75">
      <c r="A172" s="288" t="s">
        <v>332</v>
      </c>
      <c r="B172" s="92" t="s">
        <v>203</v>
      </c>
      <c r="C172" s="49" t="s">
        <v>120</v>
      </c>
      <c r="D172" s="85" t="s">
        <v>114</v>
      </c>
      <c r="E172" s="29" t="s">
        <v>368</v>
      </c>
      <c r="F172" s="28"/>
      <c r="G172" s="134" t="s">
        <v>328</v>
      </c>
      <c r="H172" s="123">
        <v>30</v>
      </c>
      <c r="I172" s="39">
        <v>30</v>
      </c>
    </row>
    <row r="173" spans="1:9" ht="15.75">
      <c r="A173" s="104" t="s">
        <v>174</v>
      </c>
      <c r="B173" s="82" t="s">
        <v>203</v>
      </c>
      <c r="C173" s="59" t="s">
        <v>120</v>
      </c>
      <c r="D173" s="86" t="s">
        <v>115</v>
      </c>
      <c r="E173" s="33"/>
      <c r="F173" s="32"/>
      <c r="G173" s="100"/>
      <c r="H173" s="169">
        <f>H174</f>
        <v>149028.2</v>
      </c>
      <c r="I173" s="219">
        <f>I174</f>
        <v>148728.6</v>
      </c>
    </row>
    <row r="174" spans="1:9" ht="15.75">
      <c r="A174" s="111" t="s">
        <v>175</v>
      </c>
      <c r="B174" s="92" t="s">
        <v>203</v>
      </c>
      <c r="C174" s="49" t="s">
        <v>120</v>
      </c>
      <c r="D174" s="85" t="s">
        <v>115</v>
      </c>
      <c r="E174" s="29" t="s">
        <v>176</v>
      </c>
      <c r="F174" s="28"/>
      <c r="G174" s="58"/>
      <c r="H174" s="123">
        <f>H177+H178+H182+H175+H181</f>
        <v>149028.2</v>
      </c>
      <c r="I174" s="30">
        <f>I177+I178+I182+I175+I181</f>
        <v>148728.6</v>
      </c>
    </row>
    <row r="175" spans="1:9" ht="45.75" customHeight="1">
      <c r="A175" s="115" t="s">
        <v>371</v>
      </c>
      <c r="B175" s="92" t="s">
        <v>203</v>
      </c>
      <c r="C175" s="49" t="s">
        <v>120</v>
      </c>
      <c r="D175" s="85" t="s">
        <v>115</v>
      </c>
      <c r="E175" s="29" t="s">
        <v>370</v>
      </c>
      <c r="F175" s="28"/>
      <c r="G175" s="58"/>
      <c r="H175" s="123">
        <f>H176</f>
        <v>10111.6</v>
      </c>
      <c r="I175" s="30">
        <f>I176</f>
        <v>10062</v>
      </c>
    </row>
    <row r="176" spans="1:9" ht="15.75">
      <c r="A176" s="288" t="s">
        <v>332</v>
      </c>
      <c r="B176" s="92" t="s">
        <v>203</v>
      </c>
      <c r="C176" s="49" t="s">
        <v>120</v>
      </c>
      <c r="D176" s="85" t="s">
        <v>115</v>
      </c>
      <c r="E176" s="29" t="s">
        <v>370</v>
      </c>
      <c r="F176" s="28"/>
      <c r="G176" s="58" t="s">
        <v>328</v>
      </c>
      <c r="H176" s="123">
        <f>10062+49.6</f>
        <v>10111.6</v>
      </c>
      <c r="I176" s="30">
        <v>10062</v>
      </c>
    </row>
    <row r="177" spans="1:9" ht="43.5">
      <c r="A177" s="115" t="s">
        <v>359</v>
      </c>
      <c r="B177" s="92" t="s">
        <v>203</v>
      </c>
      <c r="C177" s="49" t="s">
        <v>120</v>
      </c>
      <c r="D177" s="85" t="s">
        <v>115</v>
      </c>
      <c r="E177" s="29" t="s">
        <v>351</v>
      </c>
      <c r="F177" s="28"/>
      <c r="G177" s="58" t="s">
        <v>328</v>
      </c>
      <c r="H177" s="123">
        <f>148728.6-3861.3-10062-3016</f>
        <v>131789.30000000002</v>
      </c>
      <c r="I177" s="30">
        <f>148728.6-3861.3-10062-3016</f>
        <v>131789.30000000002</v>
      </c>
    </row>
    <row r="178" spans="1:9" ht="57.75">
      <c r="A178" s="115" t="s">
        <v>352</v>
      </c>
      <c r="B178" s="92" t="s">
        <v>203</v>
      </c>
      <c r="C178" s="49" t="s">
        <v>120</v>
      </c>
      <c r="D178" s="85" t="s">
        <v>115</v>
      </c>
      <c r="E178" s="29" t="s">
        <v>358</v>
      </c>
      <c r="F178" s="28"/>
      <c r="G178" s="58"/>
      <c r="H178" s="123">
        <f>H179</f>
        <v>3861.3</v>
      </c>
      <c r="I178" s="50">
        <f>I179</f>
        <v>3861.3</v>
      </c>
    </row>
    <row r="179" spans="1:9" ht="15.75">
      <c r="A179" s="288" t="s">
        <v>332</v>
      </c>
      <c r="B179" s="92" t="s">
        <v>203</v>
      </c>
      <c r="C179" s="49" t="s">
        <v>120</v>
      </c>
      <c r="D179" s="85" t="s">
        <v>115</v>
      </c>
      <c r="E179" s="29" t="s">
        <v>358</v>
      </c>
      <c r="F179" s="28"/>
      <c r="G179" s="58" t="s">
        <v>328</v>
      </c>
      <c r="H179" s="123">
        <v>3861.3</v>
      </c>
      <c r="I179" s="50">
        <v>3861.3</v>
      </c>
    </row>
    <row r="180" spans="1:9" ht="43.5">
      <c r="A180" s="115" t="s">
        <v>373</v>
      </c>
      <c r="B180" s="92" t="s">
        <v>203</v>
      </c>
      <c r="C180" s="49" t="s">
        <v>120</v>
      </c>
      <c r="D180" s="85" t="s">
        <v>115</v>
      </c>
      <c r="E180" s="29" t="s">
        <v>372</v>
      </c>
      <c r="F180" s="28"/>
      <c r="G180" s="58"/>
      <c r="H180" s="123">
        <f>H181</f>
        <v>3016</v>
      </c>
      <c r="I180" s="50">
        <f>I181</f>
        <v>3016</v>
      </c>
    </row>
    <row r="181" spans="1:9" ht="15.75">
      <c r="A181" s="288" t="s">
        <v>332</v>
      </c>
      <c r="B181" s="92" t="s">
        <v>203</v>
      </c>
      <c r="C181" s="49" t="s">
        <v>120</v>
      </c>
      <c r="D181" s="85" t="s">
        <v>115</v>
      </c>
      <c r="E181" s="29" t="s">
        <v>372</v>
      </c>
      <c r="F181" s="28"/>
      <c r="G181" s="58" t="s">
        <v>328</v>
      </c>
      <c r="H181" s="123">
        <v>3016</v>
      </c>
      <c r="I181" s="50">
        <v>3016</v>
      </c>
    </row>
    <row r="182" spans="1:9" ht="15.75">
      <c r="A182" s="111" t="s">
        <v>18</v>
      </c>
      <c r="B182" s="92" t="s">
        <v>203</v>
      </c>
      <c r="C182" s="49" t="s">
        <v>120</v>
      </c>
      <c r="D182" s="85" t="s">
        <v>115</v>
      </c>
      <c r="E182" s="29" t="s">
        <v>177</v>
      </c>
      <c r="F182" s="28"/>
      <c r="G182" s="58"/>
      <c r="H182" s="123">
        <f>H183</f>
        <v>250</v>
      </c>
      <c r="I182" s="30">
        <f>I183</f>
        <v>0</v>
      </c>
    </row>
    <row r="183" spans="1:9" ht="15.75">
      <c r="A183" s="191" t="s">
        <v>155</v>
      </c>
      <c r="B183" s="92" t="s">
        <v>203</v>
      </c>
      <c r="C183" s="49" t="s">
        <v>120</v>
      </c>
      <c r="D183" s="85" t="s">
        <v>115</v>
      </c>
      <c r="E183" s="29" t="s">
        <v>177</v>
      </c>
      <c r="F183" s="28"/>
      <c r="G183" s="134" t="s">
        <v>156</v>
      </c>
      <c r="H183" s="123">
        <f>250</f>
        <v>250</v>
      </c>
      <c r="I183" s="30"/>
    </row>
    <row r="184" spans="1:9" ht="15.75">
      <c r="A184" s="104" t="s">
        <v>178</v>
      </c>
      <c r="B184" s="82" t="s">
        <v>203</v>
      </c>
      <c r="C184" s="59" t="s">
        <v>120</v>
      </c>
      <c r="D184" s="86" t="s">
        <v>119</v>
      </c>
      <c r="E184" s="33"/>
      <c r="F184" s="32"/>
      <c r="G184" s="100"/>
      <c r="H184" s="291">
        <f>H185</f>
        <v>390.6</v>
      </c>
      <c r="I184" s="34">
        <f>I185</f>
        <v>390.6</v>
      </c>
    </row>
    <row r="185" spans="1:9" ht="15.75">
      <c r="A185" s="110" t="s">
        <v>193</v>
      </c>
      <c r="B185" s="92" t="s">
        <v>203</v>
      </c>
      <c r="C185" s="49" t="s">
        <v>120</v>
      </c>
      <c r="D185" s="85" t="s">
        <v>119</v>
      </c>
      <c r="E185" s="29" t="s">
        <v>30</v>
      </c>
      <c r="F185" s="28"/>
      <c r="G185" s="58"/>
      <c r="H185" s="123">
        <f>H187+H189</f>
        <v>390.6</v>
      </c>
      <c r="I185" s="39">
        <f>I187+I189</f>
        <v>390.6</v>
      </c>
    </row>
    <row r="186" spans="1:9" ht="43.5">
      <c r="A186" s="115" t="s">
        <v>347</v>
      </c>
      <c r="B186" s="92" t="s">
        <v>203</v>
      </c>
      <c r="C186" s="49" t="s">
        <v>120</v>
      </c>
      <c r="D186" s="85" t="s">
        <v>119</v>
      </c>
      <c r="E186" s="29" t="s">
        <v>348</v>
      </c>
      <c r="F186" s="28"/>
      <c r="G186" s="58"/>
      <c r="H186" s="181">
        <f>H187</f>
        <v>390.40000000000003</v>
      </c>
      <c r="I186" s="30">
        <f>I187</f>
        <v>390.40000000000003</v>
      </c>
    </row>
    <row r="187" spans="1:9" ht="15.75">
      <c r="A187" s="288" t="s">
        <v>332</v>
      </c>
      <c r="B187" s="92" t="s">
        <v>203</v>
      </c>
      <c r="C187" s="49" t="s">
        <v>120</v>
      </c>
      <c r="D187" s="85" t="s">
        <v>119</v>
      </c>
      <c r="E187" s="29" t="s">
        <v>348</v>
      </c>
      <c r="F187" s="28"/>
      <c r="G187" s="134" t="s">
        <v>328</v>
      </c>
      <c r="H187" s="123">
        <f>390.6-0.2</f>
        <v>390.40000000000003</v>
      </c>
      <c r="I187" s="50">
        <f>390.6-0.2</f>
        <v>390.40000000000003</v>
      </c>
    </row>
    <row r="188" spans="1:9" ht="48" customHeight="1">
      <c r="A188" s="115" t="s">
        <v>356</v>
      </c>
      <c r="B188" s="92" t="s">
        <v>203</v>
      </c>
      <c r="C188" s="49" t="s">
        <v>120</v>
      </c>
      <c r="D188" s="85" t="s">
        <v>119</v>
      </c>
      <c r="E188" s="29" t="s">
        <v>353</v>
      </c>
      <c r="F188" s="28"/>
      <c r="G188" s="58"/>
      <c r="H188" s="123">
        <f>H189</f>
        <v>0.2</v>
      </c>
      <c r="I188" s="39">
        <f>I189</f>
        <v>0.2</v>
      </c>
    </row>
    <row r="189" spans="1:9" ht="15.75">
      <c r="A189" s="288" t="s">
        <v>332</v>
      </c>
      <c r="B189" s="92" t="s">
        <v>203</v>
      </c>
      <c r="C189" s="49" t="s">
        <v>120</v>
      </c>
      <c r="D189" s="85" t="s">
        <v>119</v>
      </c>
      <c r="E189" s="29" t="s">
        <v>353</v>
      </c>
      <c r="F189" s="28"/>
      <c r="G189" s="134" t="s">
        <v>328</v>
      </c>
      <c r="H189" s="123">
        <v>0.2</v>
      </c>
      <c r="I189" s="30">
        <v>0.2</v>
      </c>
    </row>
    <row r="190" spans="1:9" ht="15.75">
      <c r="A190" s="104" t="s">
        <v>179</v>
      </c>
      <c r="B190" s="82" t="s">
        <v>203</v>
      </c>
      <c r="C190" s="59" t="s">
        <v>120</v>
      </c>
      <c r="D190" s="86" t="s">
        <v>116</v>
      </c>
      <c r="E190" s="33"/>
      <c r="F190" s="32"/>
      <c r="G190" s="100"/>
      <c r="H190" s="179">
        <f>H191+H198</f>
        <v>53939.5</v>
      </c>
      <c r="I190" s="219">
        <f>I191+I198</f>
        <v>53939.5</v>
      </c>
    </row>
    <row r="191" spans="1:9" ht="15.75">
      <c r="A191" s="111" t="s">
        <v>180</v>
      </c>
      <c r="B191" s="92" t="s">
        <v>203</v>
      </c>
      <c r="C191" s="49" t="s">
        <v>120</v>
      </c>
      <c r="D191" s="85" t="s">
        <v>116</v>
      </c>
      <c r="E191" s="29" t="s">
        <v>181</v>
      </c>
      <c r="F191" s="28"/>
      <c r="G191" s="58"/>
      <c r="H191" s="177">
        <f>H192+H194+H196</f>
        <v>51243.5</v>
      </c>
      <c r="I191" s="30">
        <f>I192+I194+I196</f>
        <v>51243.5</v>
      </c>
    </row>
    <row r="192" spans="1:9" ht="29.25">
      <c r="A192" s="115" t="s">
        <v>361</v>
      </c>
      <c r="B192" s="92" t="s">
        <v>203</v>
      </c>
      <c r="C192" s="49" t="s">
        <v>120</v>
      </c>
      <c r="D192" s="85" t="s">
        <v>116</v>
      </c>
      <c r="E192" s="29" t="s">
        <v>360</v>
      </c>
      <c r="F192" s="28"/>
      <c r="G192" s="58"/>
      <c r="H192" s="177">
        <f>H193</f>
        <v>50878.3</v>
      </c>
      <c r="I192" s="68">
        <f>I193</f>
        <v>50878.3</v>
      </c>
    </row>
    <row r="193" spans="1:9" ht="15.75">
      <c r="A193" s="288" t="s">
        <v>332</v>
      </c>
      <c r="B193" s="92" t="s">
        <v>203</v>
      </c>
      <c r="C193" s="49" t="s">
        <v>120</v>
      </c>
      <c r="D193" s="85" t="s">
        <v>116</v>
      </c>
      <c r="E193" s="29" t="s">
        <v>360</v>
      </c>
      <c r="F193" s="28"/>
      <c r="G193" s="58" t="s">
        <v>328</v>
      </c>
      <c r="H193" s="177">
        <f>51178.3-300</f>
        <v>50878.3</v>
      </c>
      <c r="I193" s="30">
        <f>51178.3-300</f>
        <v>50878.3</v>
      </c>
    </row>
    <row r="194" spans="1:9" ht="43.5">
      <c r="A194" s="115" t="s">
        <v>362</v>
      </c>
      <c r="B194" s="92" t="s">
        <v>203</v>
      </c>
      <c r="C194" s="49" t="s">
        <v>120</v>
      </c>
      <c r="D194" s="85" t="s">
        <v>116</v>
      </c>
      <c r="E194" s="29" t="s">
        <v>363</v>
      </c>
      <c r="F194" s="28"/>
      <c r="G194" s="58"/>
      <c r="H194" s="177">
        <v>65.2</v>
      </c>
      <c r="I194" s="68">
        <v>65.2</v>
      </c>
    </row>
    <row r="195" spans="1:9" ht="15.75">
      <c r="A195" s="288" t="s">
        <v>332</v>
      </c>
      <c r="B195" s="92" t="s">
        <v>203</v>
      </c>
      <c r="C195" s="49" t="s">
        <v>120</v>
      </c>
      <c r="D195" s="85" t="s">
        <v>116</v>
      </c>
      <c r="E195" s="29" t="s">
        <v>363</v>
      </c>
      <c r="F195" s="28"/>
      <c r="G195" s="58" t="s">
        <v>328</v>
      </c>
      <c r="H195" s="177">
        <v>65.2</v>
      </c>
      <c r="I195" s="30">
        <v>65.2</v>
      </c>
    </row>
    <row r="196" spans="1:9" ht="29.25">
      <c r="A196" s="115" t="s">
        <v>375</v>
      </c>
      <c r="B196" s="92" t="s">
        <v>203</v>
      </c>
      <c r="C196" s="49" t="s">
        <v>120</v>
      </c>
      <c r="D196" s="85" t="s">
        <v>116</v>
      </c>
      <c r="E196" s="29" t="s">
        <v>374</v>
      </c>
      <c r="F196" s="28"/>
      <c r="G196" s="58"/>
      <c r="H196" s="177">
        <f>H197</f>
        <v>300</v>
      </c>
      <c r="I196" s="30">
        <f>I197</f>
        <v>300</v>
      </c>
    </row>
    <row r="197" spans="1:9" ht="15.75">
      <c r="A197" s="288" t="s">
        <v>332</v>
      </c>
      <c r="B197" s="92" t="s">
        <v>203</v>
      </c>
      <c r="C197" s="49" t="s">
        <v>120</v>
      </c>
      <c r="D197" s="85" t="s">
        <v>116</v>
      </c>
      <c r="E197" s="29" t="s">
        <v>374</v>
      </c>
      <c r="F197" s="28"/>
      <c r="G197" s="58" t="s">
        <v>328</v>
      </c>
      <c r="H197" s="177">
        <v>300</v>
      </c>
      <c r="I197" s="30">
        <v>300</v>
      </c>
    </row>
    <row r="198" spans="1:9" ht="15.75">
      <c r="A198" s="111" t="s">
        <v>79</v>
      </c>
      <c r="B198" s="92" t="s">
        <v>203</v>
      </c>
      <c r="C198" s="49" t="s">
        <v>120</v>
      </c>
      <c r="D198" s="85" t="s">
        <v>116</v>
      </c>
      <c r="E198" s="29" t="s">
        <v>63</v>
      </c>
      <c r="F198" s="28"/>
      <c r="G198" s="58"/>
      <c r="H198" s="177">
        <f>H199</f>
        <v>2696</v>
      </c>
      <c r="I198" s="30">
        <f>I199</f>
        <v>2696</v>
      </c>
    </row>
    <row r="199" spans="1:9" ht="43.5">
      <c r="A199" s="115" t="s">
        <v>182</v>
      </c>
      <c r="B199" s="92" t="s">
        <v>203</v>
      </c>
      <c r="C199" s="49" t="s">
        <v>120</v>
      </c>
      <c r="D199" s="85" t="s">
        <v>116</v>
      </c>
      <c r="E199" s="29" t="s">
        <v>160</v>
      </c>
      <c r="F199" s="28"/>
      <c r="G199" s="58"/>
      <c r="H199" s="177">
        <f>H200</f>
        <v>2696</v>
      </c>
      <c r="I199" s="30">
        <f>I200</f>
        <v>2696</v>
      </c>
    </row>
    <row r="200" spans="1:9" ht="15.75">
      <c r="A200" s="288" t="s">
        <v>332</v>
      </c>
      <c r="B200" s="92" t="s">
        <v>203</v>
      </c>
      <c r="C200" s="49" t="s">
        <v>120</v>
      </c>
      <c r="D200" s="85" t="s">
        <v>116</v>
      </c>
      <c r="E200" s="29" t="s">
        <v>160</v>
      </c>
      <c r="F200" s="28"/>
      <c r="G200" s="134" t="s">
        <v>328</v>
      </c>
      <c r="H200" s="177">
        <f>2750-54</f>
        <v>2696</v>
      </c>
      <c r="I200" s="50">
        <f>2750-54</f>
        <v>2696</v>
      </c>
    </row>
    <row r="201" spans="1:9" ht="15.75">
      <c r="A201" s="339" t="s">
        <v>414</v>
      </c>
      <c r="B201" s="92" t="s">
        <v>203</v>
      </c>
      <c r="C201" s="49" t="s">
        <v>120</v>
      </c>
      <c r="D201" s="85" t="s">
        <v>120</v>
      </c>
      <c r="E201" s="29"/>
      <c r="F201" s="28"/>
      <c r="G201" s="134"/>
      <c r="H201" s="177">
        <f>H202</f>
        <v>88.5</v>
      </c>
      <c r="I201" s="50"/>
    </row>
    <row r="202" spans="1:9" ht="15.75">
      <c r="A202" s="114" t="s">
        <v>232</v>
      </c>
      <c r="B202" s="92" t="s">
        <v>203</v>
      </c>
      <c r="C202" s="49" t="s">
        <v>120</v>
      </c>
      <c r="D202" s="85" t="s">
        <v>120</v>
      </c>
      <c r="E202" s="29" t="s">
        <v>231</v>
      </c>
      <c r="F202" s="28"/>
      <c r="G202" s="134"/>
      <c r="H202" s="177">
        <f>H203</f>
        <v>88.5</v>
      </c>
      <c r="I202" s="50"/>
    </row>
    <row r="203" spans="1:9" ht="51.75" customHeight="1">
      <c r="A203" s="267" t="s">
        <v>412</v>
      </c>
      <c r="B203" s="92" t="s">
        <v>203</v>
      </c>
      <c r="C203" s="49" t="s">
        <v>120</v>
      </c>
      <c r="D203" s="85" t="s">
        <v>120</v>
      </c>
      <c r="E203" s="29" t="s">
        <v>411</v>
      </c>
      <c r="F203" s="28"/>
      <c r="G203" s="134"/>
      <c r="H203" s="177">
        <f>H204</f>
        <v>88.5</v>
      </c>
      <c r="I203" s="50"/>
    </row>
    <row r="204" spans="1:9" ht="29.25">
      <c r="A204" s="209" t="s">
        <v>413</v>
      </c>
      <c r="B204" s="92" t="s">
        <v>203</v>
      </c>
      <c r="C204" s="49" t="s">
        <v>120</v>
      </c>
      <c r="D204" s="85" t="s">
        <v>120</v>
      </c>
      <c r="E204" s="29" t="s">
        <v>410</v>
      </c>
      <c r="F204" s="28"/>
      <c r="G204" s="134"/>
      <c r="H204" s="177">
        <f>H205</f>
        <v>88.5</v>
      </c>
      <c r="I204" s="50"/>
    </row>
    <row r="205" spans="1:9" ht="15.75">
      <c r="A205" s="288" t="s">
        <v>332</v>
      </c>
      <c r="B205" s="92" t="s">
        <v>203</v>
      </c>
      <c r="C205" s="49" t="s">
        <v>120</v>
      </c>
      <c r="D205" s="85" t="s">
        <v>120</v>
      </c>
      <c r="E205" s="29" t="s">
        <v>410</v>
      </c>
      <c r="F205" s="28"/>
      <c r="G205" s="134" t="s">
        <v>328</v>
      </c>
      <c r="H205" s="177">
        <v>88.5</v>
      </c>
      <c r="I205" s="50"/>
    </row>
    <row r="206" spans="1:9" ht="15.75">
      <c r="A206" s="53" t="s">
        <v>3</v>
      </c>
      <c r="B206" s="86" t="s">
        <v>203</v>
      </c>
      <c r="C206" s="33" t="s">
        <v>121</v>
      </c>
      <c r="D206" s="86"/>
      <c r="E206" s="33"/>
      <c r="F206" s="32"/>
      <c r="G206" s="100"/>
      <c r="H206" s="175">
        <f>H207+H211+H217</f>
        <v>47706.8</v>
      </c>
      <c r="I206" s="34">
        <f>I207+I211+I217</f>
        <v>38744</v>
      </c>
    </row>
    <row r="207" spans="1:9" ht="15.75">
      <c r="A207" s="15" t="s">
        <v>33</v>
      </c>
      <c r="B207" s="82" t="s">
        <v>203</v>
      </c>
      <c r="C207" s="59" t="s">
        <v>121</v>
      </c>
      <c r="D207" s="82" t="s">
        <v>114</v>
      </c>
      <c r="E207" s="33"/>
      <c r="F207" s="32"/>
      <c r="G207" s="100"/>
      <c r="H207" s="179">
        <f aca="true" t="shared" si="8" ref="H207:I209">H208</f>
        <v>1375.4</v>
      </c>
      <c r="I207" s="61">
        <f t="shared" si="8"/>
        <v>0</v>
      </c>
    </row>
    <row r="208" spans="1:9" ht="15.75">
      <c r="A208" s="112" t="s">
        <v>144</v>
      </c>
      <c r="B208" s="85" t="s">
        <v>203</v>
      </c>
      <c r="C208" s="49" t="s">
        <v>121</v>
      </c>
      <c r="D208" s="85" t="s">
        <v>114</v>
      </c>
      <c r="E208" s="29" t="s">
        <v>145</v>
      </c>
      <c r="F208" s="28"/>
      <c r="G208" s="58"/>
      <c r="H208" s="177">
        <f t="shared" si="8"/>
        <v>1375.4</v>
      </c>
      <c r="I208" s="30">
        <f t="shared" si="8"/>
        <v>0</v>
      </c>
    </row>
    <row r="209" spans="1:9" ht="29.25">
      <c r="A209" s="112" t="s">
        <v>75</v>
      </c>
      <c r="B209" s="90" t="s">
        <v>203</v>
      </c>
      <c r="C209" s="49" t="s">
        <v>121</v>
      </c>
      <c r="D209" s="90" t="s">
        <v>114</v>
      </c>
      <c r="E209" s="38" t="s">
        <v>146</v>
      </c>
      <c r="F209" s="37"/>
      <c r="G209" s="58"/>
      <c r="H209" s="180">
        <f t="shared" si="8"/>
        <v>1375.4</v>
      </c>
      <c r="I209" s="39">
        <f t="shared" si="8"/>
        <v>0</v>
      </c>
    </row>
    <row r="210" spans="1:9" ht="15.75">
      <c r="A210" s="112" t="s">
        <v>100</v>
      </c>
      <c r="B210" s="90" t="s">
        <v>203</v>
      </c>
      <c r="C210" s="49" t="s">
        <v>121</v>
      </c>
      <c r="D210" s="90" t="s">
        <v>114</v>
      </c>
      <c r="E210" s="38" t="s">
        <v>146</v>
      </c>
      <c r="F210" s="37"/>
      <c r="G210" s="58" t="s">
        <v>38</v>
      </c>
      <c r="H210" s="180">
        <v>1375.4</v>
      </c>
      <c r="I210" s="120"/>
    </row>
    <row r="211" spans="1:9" ht="15.75">
      <c r="A211" s="53" t="s">
        <v>64</v>
      </c>
      <c r="B211" s="86" t="s">
        <v>203</v>
      </c>
      <c r="C211" s="59" t="s">
        <v>121</v>
      </c>
      <c r="D211" s="86" t="s">
        <v>119</v>
      </c>
      <c r="E211" s="33"/>
      <c r="F211" s="32"/>
      <c r="G211" s="100"/>
      <c r="H211" s="175">
        <f>H212</f>
        <v>39477</v>
      </c>
      <c r="I211" s="34">
        <f>I212</f>
        <v>38744</v>
      </c>
    </row>
    <row r="212" spans="1:9" ht="15.75">
      <c r="A212" s="110" t="s">
        <v>147</v>
      </c>
      <c r="B212" s="85" t="s">
        <v>203</v>
      </c>
      <c r="C212" s="49" t="s">
        <v>121</v>
      </c>
      <c r="D212" s="85" t="s">
        <v>119</v>
      </c>
      <c r="E212" s="29" t="s">
        <v>58</v>
      </c>
      <c r="F212" s="28"/>
      <c r="G212" s="58"/>
      <c r="H212" s="177">
        <f>H213+H215</f>
        <v>39477</v>
      </c>
      <c r="I212" s="30">
        <f>I213+I215</f>
        <v>38744</v>
      </c>
    </row>
    <row r="213" spans="1:9" ht="15.75">
      <c r="A213" s="110" t="s">
        <v>148</v>
      </c>
      <c r="B213" s="85" t="s">
        <v>203</v>
      </c>
      <c r="C213" s="49" t="s">
        <v>121</v>
      </c>
      <c r="D213" s="85" t="s">
        <v>119</v>
      </c>
      <c r="E213" s="29" t="s">
        <v>187</v>
      </c>
      <c r="F213" s="28" t="s">
        <v>59</v>
      </c>
      <c r="G213" s="58"/>
      <c r="H213" s="177">
        <f>H214</f>
        <v>733</v>
      </c>
      <c r="I213" s="30">
        <f>I214</f>
        <v>0</v>
      </c>
    </row>
    <row r="214" spans="1:9" ht="15.75">
      <c r="A214" s="112" t="s">
        <v>100</v>
      </c>
      <c r="B214" s="85" t="s">
        <v>203</v>
      </c>
      <c r="C214" s="49" t="s">
        <v>121</v>
      </c>
      <c r="D214" s="85" t="s">
        <v>119</v>
      </c>
      <c r="E214" s="29" t="s">
        <v>187</v>
      </c>
      <c r="F214" s="28"/>
      <c r="G214" s="29" t="s">
        <v>38</v>
      </c>
      <c r="H214" s="177">
        <f>733</f>
        <v>733</v>
      </c>
      <c r="I214" s="30"/>
    </row>
    <row r="215" spans="1:9" ht="29.25">
      <c r="A215" s="112" t="s">
        <v>93</v>
      </c>
      <c r="B215" s="85" t="s">
        <v>203</v>
      </c>
      <c r="C215" s="49" t="s">
        <v>121</v>
      </c>
      <c r="D215" s="85" t="s">
        <v>119</v>
      </c>
      <c r="E215" s="29" t="s">
        <v>149</v>
      </c>
      <c r="F215" s="28"/>
      <c r="G215" s="58"/>
      <c r="H215" s="177">
        <f>H216</f>
        <v>38744</v>
      </c>
      <c r="I215" s="30">
        <f>I216</f>
        <v>38744</v>
      </c>
    </row>
    <row r="216" spans="1:9" ht="15.75">
      <c r="A216" s="112" t="s">
        <v>100</v>
      </c>
      <c r="B216" s="85" t="s">
        <v>203</v>
      </c>
      <c r="C216" s="49" t="s">
        <v>121</v>
      </c>
      <c r="D216" s="85" t="s">
        <v>119</v>
      </c>
      <c r="E216" s="29" t="s">
        <v>149</v>
      </c>
      <c r="F216" s="28"/>
      <c r="G216" s="29" t="s">
        <v>38</v>
      </c>
      <c r="H216" s="177">
        <v>38744</v>
      </c>
      <c r="I216" s="30">
        <v>38744</v>
      </c>
    </row>
    <row r="217" spans="1:9" ht="15.75">
      <c r="A217" s="53" t="s">
        <v>82</v>
      </c>
      <c r="B217" s="86" t="s">
        <v>203</v>
      </c>
      <c r="C217" s="59" t="s">
        <v>121</v>
      </c>
      <c r="D217" s="86" t="s">
        <v>130</v>
      </c>
      <c r="E217" s="33"/>
      <c r="F217" s="32"/>
      <c r="G217" s="100"/>
      <c r="H217" s="175">
        <f>H218</f>
        <v>6854.4</v>
      </c>
      <c r="I217" s="34">
        <f>I218</f>
        <v>0</v>
      </c>
    </row>
    <row r="218" spans="1:9" ht="15.75">
      <c r="A218" s="111" t="s">
        <v>83</v>
      </c>
      <c r="B218" s="85" t="s">
        <v>203</v>
      </c>
      <c r="C218" s="49" t="s">
        <v>121</v>
      </c>
      <c r="D218" s="85" t="s">
        <v>130</v>
      </c>
      <c r="E218" s="29" t="s">
        <v>84</v>
      </c>
      <c r="F218" s="28" t="s">
        <v>36</v>
      </c>
      <c r="G218" s="58"/>
      <c r="H218" s="177">
        <f>H219</f>
        <v>6854.4</v>
      </c>
      <c r="I218" s="30">
        <f>I219</f>
        <v>0</v>
      </c>
    </row>
    <row r="219" spans="1:9" ht="43.5">
      <c r="A219" s="161" t="s">
        <v>253</v>
      </c>
      <c r="B219" s="85" t="s">
        <v>203</v>
      </c>
      <c r="C219" s="49" t="s">
        <v>121</v>
      </c>
      <c r="D219" s="92" t="s">
        <v>130</v>
      </c>
      <c r="E219" s="29" t="s">
        <v>151</v>
      </c>
      <c r="F219" s="28" t="s">
        <v>36</v>
      </c>
      <c r="G219" s="134"/>
      <c r="H219" s="177">
        <f>H221+H220</f>
        <v>6854.4</v>
      </c>
      <c r="I219" s="30">
        <f>I221</f>
        <v>0</v>
      </c>
    </row>
    <row r="220" spans="1:10" ht="15.75">
      <c r="A220" s="316" t="s">
        <v>100</v>
      </c>
      <c r="B220" s="317" t="s">
        <v>203</v>
      </c>
      <c r="C220" s="313" t="s">
        <v>121</v>
      </c>
      <c r="D220" s="317" t="s">
        <v>130</v>
      </c>
      <c r="E220" s="313" t="s">
        <v>151</v>
      </c>
      <c r="F220" s="318"/>
      <c r="G220" s="319" t="s">
        <v>38</v>
      </c>
      <c r="H220" s="320">
        <v>200</v>
      </c>
      <c r="I220" s="321"/>
      <c r="J220" s="261"/>
    </row>
    <row r="221" spans="1:9" ht="15.75">
      <c r="A221" s="308" t="s">
        <v>94</v>
      </c>
      <c r="B221" s="322" t="s">
        <v>203</v>
      </c>
      <c r="C221" s="310" t="s">
        <v>121</v>
      </c>
      <c r="D221" s="323" t="s">
        <v>130</v>
      </c>
      <c r="E221" s="313" t="s">
        <v>151</v>
      </c>
      <c r="F221" s="312" t="s">
        <v>85</v>
      </c>
      <c r="G221" s="310" t="s">
        <v>158</v>
      </c>
      <c r="H221" s="324">
        <f>5230-300+2000-300+24.4</f>
        <v>6654.4</v>
      </c>
      <c r="I221" s="325"/>
    </row>
    <row r="222" spans="1:9" ht="15.75">
      <c r="A222" s="237" t="s">
        <v>142</v>
      </c>
      <c r="B222" s="86" t="s">
        <v>203</v>
      </c>
      <c r="C222" s="33" t="s">
        <v>198</v>
      </c>
      <c r="D222" s="82"/>
      <c r="E222" s="33"/>
      <c r="F222" s="32"/>
      <c r="G222" s="100"/>
      <c r="H222" s="175">
        <f>H223</f>
        <v>280213.6</v>
      </c>
      <c r="I222" s="34">
        <f>I223</f>
        <v>130000</v>
      </c>
    </row>
    <row r="223" spans="1:9" ht="15.75">
      <c r="A223" s="237" t="s">
        <v>202</v>
      </c>
      <c r="B223" s="86" t="s">
        <v>203</v>
      </c>
      <c r="C223" s="33" t="s">
        <v>198</v>
      </c>
      <c r="D223" s="82" t="s">
        <v>114</v>
      </c>
      <c r="E223" s="33"/>
      <c r="F223" s="32"/>
      <c r="G223" s="100"/>
      <c r="H223" s="175">
        <f>H228+H224</f>
        <v>280213.6</v>
      </c>
      <c r="I223" s="34">
        <f>I228+I224</f>
        <v>130000</v>
      </c>
    </row>
    <row r="224" spans="1:9" ht="15.75">
      <c r="A224" s="114" t="s">
        <v>232</v>
      </c>
      <c r="B224" s="85" t="s">
        <v>203</v>
      </c>
      <c r="C224" s="29" t="s">
        <v>198</v>
      </c>
      <c r="D224" s="92" t="s">
        <v>114</v>
      </c>
      <c r="E224" s="29" t="s">
        <v>231</v>
      </c>
      <c r="F224" s="28"/>
      <c r="G224" s="58"/>
      <c r="H224" s="177">
        <f aca="true" t="shared" si="9" ref="H224:I226">H225</f>
        <v>130099.5</v>
      </c>
      <c r="I224" s="30">
        <f t="shared" si="9"/>
        <v>130000</v>
      </c>
    </row>
    <row r="225" spans="1:9" ht="29.25">
      <c r="A225" s="113" t="s">
        <v>285</v>
      </c>
      <c r="B225" s="85" t="s">
        <v>203</v>
      </c>
      <c r="C225" s="29" t="s">
        <v>198</v>
      </c>
      <c r="D225" s="92" t="s">
        <v>114</v>
      </c>
      <c r="E225" s="29" t="s">
        <v>302</v>
      </c>
      <c r="F225" s="28"/>
      <c r="G225" s="58"/>
      <c r="H225" s="177">
        <f t="shared" si="9"/>
        <v>130099.5</v>
      </c>
      <c r="I225" s="50">
        <f t="shared" si="9"/>
        <v>130000</v>
      </c>
    </row>
    <row r="226" spans="1:9" ht="29.25">
      <c r="A226" s="112" t="s">
        <v>301</v>
      </c>
      <c r="B226" s="85" t="s">
        <v>203</v>
      </c>
      <c r="C226" s="29" t="s">
        <v>198</v>
      </c>
      <c r="D226" s="92" t="s">
        <v>114</v>
      </c>
      <c r="E226" s="29" t="s">
        <v>302</v>
      </c>
      <c r="F226" s="28"/>
      <c r="G226" s="58"/>
      <c r="H226" s="177">
        <f t="shared" si="9"/>
        <v>130099.5</v>
      </c>
      <c r="I226" s="30">
        <f t="shared" si="9"/>
        <v>130000</v>
      </c>
    </row>
    <row r="227" spans="1:9" ht="105">
      <c r="A227" s="129" t="s">
        <v>304</v>
      </c>
      <c r="B227" s="85" t="s">
        <v>203</v>
      </c>
      <c r="C227" s="29" t="s">
        <v>198</v>
      </c>
      <c r="D227" s="92" t="s">
        <v>114</v>
      </c>
      <c r="E227" s="29" t="s">
        <v>302</v>
      </c>
      <c r="F227" s="28"/>
      <c r="G227" s="58" t="s">
        <v>44</v>
      </c>
      <c r="H227" s="177">
        <f>130000+99.5</f>
        <v>130099.5</v>
      </c>
      <c r="I227" s="30">
        <v>130000</v>
      </c>
    </row>
    <row r="228" spans="1:9" ht="15.75">
      <c r="A228" s="110" t="s">
        <v>83</v>
      </c>
      <c r="B228" s="85" t="s">
        <v>203</v>
      </c>
      <c r="C228" s="29" t="s">
        <v>198</v>
      </c>
      <c r="D228" s="92" t="s">
        <v>114</v>
      </c>
      <c r="E228" s="29" t="s">
        <v>84</v>
      </c>
      <c r="F228" s="28"/>
      <c r="G228" s="58"/>
      <c r="H228" s="177">
        <f>H230+H229</f>
        <v>150114.1</v>
      </c>
      <c r="I228" s="50"/>
    </row>
    <row r="229" spans="1:9" ht="15.75">
      <c r="A229" s="114" t="s">
        <v>94</v>
      </c>
      <c r="B229" s="85" t="s">
        <v>203</v>
      </c>
      <c r="C229" s="29" t="s">
        <v>198</v>
      </c>
      <c r="D229" s="92" t="s">
        <v>114</v>
      </c>
      <c r="E229" s="29" t="s">
        <v>272</v>
      </c>
      <c r="F229" s="28"/>
      <c r="G229" s="58" t="s">
        <v>158</v>
      </c>
      <c r="H229" s="177">
        <v>114.1</v>
      </c>
      <c r="I229" s="30"/>
    </row>
    <row r="230" spans="1:9" ht="122.25" customHeight="1">
      <c r="A230" s="113" t="s">
        <v>254</v>
      </c>
      <c r="B230" s="85" t="s">
        <v>203</v>
      </c>
      <c r="C230" s="29" t="s">
        <v>198</v>
      </c>
      <c r="D230" s="85" t="s">
        <v>114</v>
      </c>
      <c r="E230" s="29" t="s">
        <v>272</v>
      </c>
      <c r="F230" s="28"/>
      <c r="G230" s="58"/>
      <c r="H230" s="177">
        <f>H231</f>
        <v>150000</v>
      </c>
      <c r="I230" s="30"/>
    </row>
    <row r="231" spans="1:9" ht="25.5" customHeight="1" thickBot="1">
      <c r="A231" s="262" t="s">
        <v>131</v>
      </c>
      <c r="B231" s="98" t="s">
        <v>203</v>
      </c>
      <c r="C231" s="41" t="s">
        <v>198</v>
      </c>
      <c r="D231" s="98" t="s">
        <v>114</v>
      </c>
      <c r="E231" s="41" t="s">
        <v>272</v>
      </c>
      <c r="F231" s="40"/>
      <c r="G231" s="174" t="s">
        <v>44</v>
      </c>
      <c r="H231" s="263">
        <v>150000</v>
      </c>
      <c r="I231" s="42"/>
    </row>
    <row r="232" spans="1:11" ht="36.75" thickBot="1">
      <c r="A232" s="242" t="s">
        <v>282</v>
      </c>
      <c r="B232" s="80" t="s">
        <v>204</v>
      </c>
      <c r="C232" s="80"/>
      <c r="D232" s="22"/>
      <c r="E232" s="22"/>
      <c r="F232" s="20"/>
      <c r="G232" s="127"/>
      <c r="H232" s="121">
        <f>H238+H317+H233</f>
        <v>956956.8</v>
      </c>
      <c r="I232" s="23">
        <f>I238+I317+I233</f>
        <v>391537</v>
      </c>
      <c r="K232" s="109"/>
    </row>
    <row r="233" spans="1:11" ht="30">
      <c r="A233" s="252" t="s">
        <v>76</v>
      </c>
      <c r="B233" s="96" t="s">
        <v>204</v>
      </c>
      <c r="C233" s="26" t="s">
        <v>119</v>
      </c>
      <c r="D233" s="26"/>
      <c r="E233" s="26"/>
      <c r="F233" s="25"/>
      <c r="G233" s="253"/>
      <c r="H233" s="195">
        <f>H234</f>
        <v>550</v>
      </c>
      <c r="I233" s="27"/>
      <c r="K233" s="109"/>
    </row>
    <row r="234" spans="1:11" ht="30">
      <c r="A234" s="237" t="s">
        <v>71</v>
      </c>
      <c r="B234" s="82" t="s">
        <v>204</v>
      </c>
      <c r="C234" s="59" t="s">
        <v>119</v>
      </c>
      <c r="D234" s="59" t="s">
        <v>118</v>
      </c>
      <c r="E234" s="59"/>
      <c r="F234" s="36"/>
      <c r="G234" s="187"/>
      <c r="H234" s="179">
        <f>H235</f>
        <v>550</v>
      </c>
      <c r="I234" s="61"/>
      <c r="K234" s="109"/>
    </row>
    <row r="235" spans="1:11" ht="15.75">
      <c r="A235" s="111" t="s">
        <v>83</v>
      </c>
      <c r="B235" s="90" t="s">
        <v>204</v>
      </c>
      <c r="C235" s="38" t="s">
        <v>119</v>
      </c>
      <c r="D235" s="38" t="s">
        <v>118</v>
      </c>
      <c r="E235" s="38" t="s">
        <v>84</v>
      </c>
      <c r="F235" s="37"/>
      <c r="G235" s="101"/>
      <c r="H235" s="180">
        <f>H236</f>
        <v>550</v>
      </c>
      <c r="I235" s="50">
        <f>I236</f>
        <v>0</v>
      </c>
      <c r="K235" s="109"/>
    </row>
    <row r="236" spans="1:11" ht="43.5">
      <c r="A236" s="173" t="s">
        <v>256</v>
      </c>
      <c r="B236" s="85" t="s">
        <v>204</v>
      </c>
      <c r="C236" s="29" t="s">
        <v>119</v>
      </c>
      <c r="D236" s="29" t="s">
        <v>118</v>
      </c>
      <c r="E236" s="29" t="s">
        <v>150</v>
      </c>
      <c r="F236" s="76"/>
      <c r="G236" s="58"/>
      <c r="H236" s="177">
        <f>H237</f>
        <v>550</v>
      </c>
      <c r="I236" s="120"/>
      <c r="K236" s="109"/>
    </row>
    <row r="237" spans="1:11" ht="15.75">
      <c r="A237" s="110" t="s">
        <v>94</v>
      </c>
      <c r="B237" s="85" t="s">
        <v>204</v>
      </c>
      <c r="C237" s="29" t="s">
        <v>119</v>
      </c>
      <c r="D237" s="29" t="s">
        <v>118</v>
      </c>
      <c r="E237" s="29" t="s">
        <v>150</v>
      </c>
      <c r="F237" s="28"/>
      <c r="G237" s="58" t="s">
        <v>158</v>
      </c>
      <c r="H237" s="177">
        <v>550</v>
      </c>
      <c r="I237" s="47"/>
      <c r="K237" s="109"/>
    </row>
    <row r="238" spans="1:11" ht="15.75">
      <c r="A238" s="53" t="s">
        <v>4</v>
      </c>
      <c r="B238" s="86" t="s">
        <v>204</v>
      </c>
      <c r="C238" s="33" t="s">
        <v>122</v>
      </c>
      <c r="D238" s="33"/>
      <c r="E238" s="33"/>
      <c r="F238" s="32"/>
      <c r="G238" s="125"/>
      <c r="H238" s="169">
        <f>H250+H298+H239+H289</f>
        <v>943284.8</v>
      </c>
      <c r="I238" s="34">
        <f>I250+I298+I239+I289</f>
        <v>379427</v>
      </c>
      <c r="K238" s="109"/>
    </row>
    <row r="239" spans="1:11" ht="15.75">
      <c r="A239" s="15" t="s">
        <v>5</v>
      </c>
      <c r="B239" s="82" t="s">
        <v>204</v>
      </c>
      <c r="C239" s="59" t="s">
        <v>122</v>
      </c>
      <c r="D239" s="59" t="s">
        <v>114</v>
      </c>
      <c r="E239" s="33"/>
      <c r="F239" s="32"/>
      <c r="G239" s="125"/>
      <c r="H239" s="280">
        <f>H240+H246</f>
        <v>343599.7</v>
      </c>
      <c r="I239" s="61">
        <f>I240</f>
        <v>0</v>
      </c>
      <c r="K239" s="109"/>
    </row>
    <row r="240" spans="1:9" ht="15.75">
      <c r="A240" s="110" t="s">
        <v>6</v>
      </c>
      <c r="B240" s="85" t="s">
        <v>204</v>
      </c>
      <c r="C240" s="29" t="s">
        <v>122</v>
      </c>
      <c r="D240" s="29" t="s">
        <v>114</v>
      </c>
      <c r="E240" s="29" t="s">
        <v>17</v>
      </c>
      <c r="F240" s="28"/>
      <c r="G240" s="69"/>
      <c r="H240" s="123">
        <f>H241+H243</f>
        <v>343499.9</v>
      </c>
      <c r="I240" s="30">
        <f>I241+I243</f>
        <v>0</v>
      </c>
    </row>
    <row r="241" spans="1:9" ht="15.75">
      <c r="A241" s="190" t="s">
        <v>241</v>
      </c>
      <c r="B241" s="85" t="s">
        <v>204</v>
      </c>
      <c r="C241" s="29" t="s">
        <v>122</v>
      </c>
      <c r="D241" s="29" t="s">
        <v>114</v>
      </c>
      <c r="E241" s="29" t="s">
        <v>243</v>
      </c>
      <c r="F241" s="28"/>
      <c r="G241" s="69"/>
      <c r="H241" s="123">
        <f>H242</f>
        <v>8765.5</v>
      </c>
      <c r="I241" s="30">
        <f>I242</f>
        <v>0</v>
      </c>
    </row>
    <row r="242" spans="1:9" ht="15.75">
      <c r="A242" s="191" t="s">
        <v>155</v>
      </c>
      <c r="B242" s="85" t="s">
        <v>204</v>
      </c>
      <c r="C242" s="29" t="s">
        <v>122</v>
      </c>
      <c r="D242" s="29" t="s">
        <v>114</v>
      </c>
      <c r="E242" s="29" t="s">
        <v>243</v>
      </c>
      <c r="F242" s="28"/>
      <c r="G242" s="69" t="s">
        <v>156</v>
      </c>
      <c r="H242" s="123">
        <v>8765.5</v>
      </c>
      <c r="I242" s="39"/>
    </row>
    <row r="243" spans="1:10" s="3" customFormat="1" ht="15.75">
      <c r="A243" s="47" t="s">
        <v>18</v>
      </c>
      <c r="B243" s="85" t="s">
        <v>204</v>
      </c>
      <c r="C243" s="29" t="s">
        <v>122</v>
      </c>
      <c r="D243" s="29" t="s">
        <v>114</v>
      </c>
      <c r="E243" s="29" t="s">
        <v>132</v>
      </c>
      <c r="F243" s="28"/>
      <c r="G243" s="69"/>
      <c r="H243" s="123">
        <f>H245+H244</f>
        <v>334734.4</v>
      </c>
      <c r="I243" s="30">
        <f>I245+I244</f>
        <v>0</v>
      </c>
      <c r="J243"/>
    </row>
    <row r="244" spans="1:10" s="3" customFormat="1" ht="15.75">
      <c r="A244" s="116" t="s">
        <v>103</v>
      </c>
      <c r="B244" s="85" t="s">
        <v>204</v>
      </c>
      <c r="C244" s="29" t="s">
        <v>122</v>
      </c>
      <c r="D244" s="29" t="s">
        <v>114</v>
      </c>
      <c r="E244" s="29" t="s">
        <v>132</v>
      </c>
      <c r="F244" s="28"/>
      <c r="G244" s="93" t="s">
        <v>56</v>
      </c>
      <c r="H244" s="123">
        <v>14</v>
      </c>
      <c r="I244" s="50"/>
      <c r="J244"/>
    </row>
    <row r="245" spans="1:11" ht="15.75">
      <c r="A245" s="191" t="s">
        <v>155</v>
      </c>
      <c r="B245" s="142" t="s">
        <v>204</v>
      </c>
      <c r="C245" s="139" t="s">
        <v>122</v>
      </c>
      <c r="D245" s="139" t="s">
        <v>114</v>
      </c>
      <c r="E245" s="139" t="s">
        <v>132</v>
      </c>
      <c r="F245" s="140"/>
      <c r="G245" s="143" t="s">
        <v>156</v>
      </c>
      <c r="H245" s="196">
        <f>330024.7+1195.7+3500</f>
        <v>334720.4</v>
      </c>
      <c r="I245" s="66"/>
      <c r="K245" s="3"/>
    </row>
    <row r="246" spans="1:11" ht="15.75">
      <c r="A246" s="114" t="s">
        <v>232</v>
      </c>
      <c r="B246" s="92" t="s">
        <v>204</v>
      </c>
      <c r="C246" s="49" t="s">
        <v>122</v>
      </c>
      <c r="D246" s="92" t="s">
        <v>114</v>
      </c>
      <c r="E246" s="49" t="s">
        <v>231</v>
      </c>
      <c r="F246" s="48"/>
      <c r="G246" s="134"/>
      <c r="H246" s="332">
        <f>H247</f>
        <v>99.8</v>
      </c>
      <c r="I246" s="149"/>
      <c r="K246" s="3"/>
    </row>
    <row r="247" spans="1:11" ht="37.5" customHeight="1">
      <c r="A247" s="113" t="s">
        <v>398</v>
      </c>
      <c r="B247" s="85" t="s">
        <v>204</v>
      </c>
      <c r="C247" s="29" t="s">
        <v>122</v>
      </c>
      <c r="D247" s="92" t="s">
        <v>114</v>
      </c>
      <c r="E247" s="29" t="s">
        <v>395</v>
      </c>
      <c r="F247" s="28"/>
      <c r="G247" s="58"/>
      <c r="H247" s="196">
        <f>H248</f>
        <v>99.8</v>
      </c>
      <c r="I247" s="145"/>
      <c r="K247" s="3"/>
    </row>
    <row r="248" spans="1:11" ht="15.75">
      <c r="A248" s="114" t="s">
        <v>399</v>
      </c>
      <c r="B248" s="85" t="s">
        <v>204</v>
      </c>
      <c r="C248" s="29" t="s">
        <v>122</v>
      </c>
      <c r="D248" s="92" t="s">
        <v>114</v>
      </c>
      <c r="E248" s="29" t="s">
        <v>396</v>
      </c>
      <c r="F248" s="28"/>
      <c r="G248" s="58"/>
      <c r="H248" s="196">
        <f>H249</f>
        <v>99.8</v>
      </c>
      <c r="I248" s="145"/>
      <c r="K248" s="3"/>
    </row>
    <row r="249" spans="1:11" ht="15.75">
      <c r="A249" s="116" t="s">
        <v>103</v>
      </c>
      <c r="B249" s="85" t="s">
        <v>204</v>
      </c>
      <c r="C249" s="29" t="s">
        <v>122</v>
      </c>
      <c r="D249" s="92" t="s">
        <v>114</v>
      </c>
      <c r="E249" s="29" t="s">
        <v>396</v>
      </c>
      <c r="F249" s="28"/>
      <c r="G249" s="58" t="s">
        <v>56</v>
      </c>
      <c r="H249" s="196">
        <v>99.8</v>
      </c>
      <c r="I249" s="145"/>
      <c r="K249" s="3"/>
    </row>
    <row r="250" spans="1:11" ht="15.75">
      <c r="A250" s="53" t="s">
        <v>7</v>
      </c>
      <c r="B250" s="97" t="s">
        <v>204</v>
      </c>
      <c r="C250" s="64" t="s">
        <v>122</v>
      </c>
      <c r="D250" s="64" t="s">
        <v>115</v>
      </c>
      <c r="E250" s="33"/>
      <c r="F250" s="32"/>
      <c r="G250" s="125"/>
      <c r="H250" s="169">
        <f>H251+H266+H272+H278</f>
        <v>503193.70000000007</v>
      </c>
      <c r="I250" s="219">
        <f>I251+I266+I272+I278</f>
        <v>356535</v>
      </c>
      <c r="K250" s="109"/>
    </row>
    <row r="251" spans="1:9" ht="29.25">
      <c r="A251" s="115" t="s">
        <v>192</v>
      </c>
      <c r="B251" s="90" t="s">
        <v>204</v>
      </c>
      <c r="C251" s="38" t="s">
        <v>122</v>
      </c>
      <c r="D251" s="38" t="s">
        <v>115</v>
      </c>
      <c r="E251" s="38" t="s">
        <v>19</v>
      </c>
      <c r="F251" s="37"/>
      <c r="G251" s="69"/>
      <c r="H251" s="123">
        <f>H252+H261+H263+H258+H255</f>
        <v>390692.50000000006</v>
      </c>
      <c r="I251" s="30">
        <f>I252+I261+I263+I258+I255</f>
        <v>321840</v>
      </c>
    </row>
    <row r="252" spans="1:9" ht="143.25">
      <c r="A252" s="115" t="s">
        <v>341</v>
      </c>
      <c r="B252" s="90" t="s">
        <v>204</v>
      </c>
      <c r="C252" s="38" t="s">
        <v>122</v>
      </c>
      <c r="D252" s="38" t="s">
        <v>115</v>
      </c>
      <c r="E252" s="38" t="s">
        <v>334</v>
      </c>
      <c r="F252" s="37"/>
      <c r="G252" s="69"/>
      <c r="H252" s="123">
        <f>H253+H254</f>
        <v>295450.8</v>
      </c>
      <c r="I252" s="30">
        <f>I253+I254</f>
        <v>295432</v>
      </c>
    </row>
    <row r="253" spans="1:9" ht="15.75">
      <c r="A253" s="288" t="s">
        <v>332</v>
      </c>
      <c r="B253" s="90" t="s">
        <v>204</v>
      </c>
      <c r="C253" s="38" t="s">
        <v>122</v>
      </c>
      <c r="D253" s="38" t="s">
        <v>115</v>
      </c>
      <c r="E253" s="38" t="s">
        <v>334</v>
      </c>
      <c r="F253" s="37"/>
      <c r="G253" s="69" t="s">
        <v>328</v>
      </c>
      <c r="H253" s="123">
        <f>64237-9889+18.8</f>
        <v>54366.8</v>
      </c>
      <c r="I253" s="30">
        <f>64237-9889</f>
        <v>54348</v>
      </c>
    </row>
    <row r="254" spans="1:9" ht="15.75">
      <c r="A254" s="288" t="s">
        <v>333</v>
      </c>
      <c r="B254" s="90" t="s">
        <v>204</v>
      </c>
      <c r="C254" s="38" t="s">
        <v>122</v>
      </c>
      <c r="D254" s="38" t="s">
        <v>115</v>
      </c>
      <c r="E254" s="38" t="s">
        <v>334</v>
      </c>
      <c r="F254" s="37"/>
      <c r="G254" s="69" t="s">
        <v>329</v>
      </c>
      <c r="H254" s="123">
        <v>241084</v>
      </c>
      <c r="I254" s="39">
        <v>241084</v>
      </c>
    </row>
    <row r="255" spans="1:9" ht="143.25">
      <c r="A255" s="115" t="s">
        <v>387</v>
      </c>
      <c r="B255" s="90" t="s">
        <v>204</v>
      </c>
      <c r="C255" s="38" t="s">
        <v>122</v>
      </c>
      <c r="D255" s="38" t="s">
        <v>115</v>
      </c>
      <c r="E255" s="38" t="s">
        <v>386</v>
      </c>
      <c r="F255" s="37"/>
      <c r="G255" s="69"/>
      <c r="H255" s="123">
        <f>H256+H257</f>
        <v>9889</v>
      </c>
      <c r="I255" s="30">
        <f>I256+I257</f>
        <v>9889</v>
      </c>
    </row>
    <row r="256" spans="1:9" ht="15.75">
      <c r="A256" s="191" t="s">
        <v>155</v>
      </c>
      <c r="B256" s="85" t="s">
        <v>204</v>
      </c>
      <c r="C256" s="29" t="s">
        <v>122</v>
      </c>
      <c r="D256" s="29" t="s">
        <v>115</v>
      </c>
      <c r="E256" s="29" t="s">
        <v>386</v>
      </c>
      <c r="F256" s="28"/>
      <c r="G256" s="69" t="s">
        <v>156</v>
      </c>
      <c r="H256" s="123">
        <v>1639</v>
      </c>
      <c r="I256" s="30">
        <v>1639</v>
      </c>
    </row>
    <row r="257" spans="1:9" ht="15.75">
      <c r="A257" s="288" t="s">
        <v>336</v>
      </c>
      <c r="B257" s="90" t="s">
        <v>204</v>
      </c>
      <c r="C257" s="38" t="s">
        <v>122</v>
      </c>
      <c r="D257" s="38" t="s">
        <v>115</v>
      </c>
      <c r="E257" s="38" t="s">
        <v>386</v>
      </c>
      <c r="F257" s="37"/>
      <c r="G257" s="69" t="s">
        <v>335</v>
      </c>
      <c r="H257" s="123">
        <v>8250</v>
      </c>
      <c r="I257" s="30">
        <v>8250</v>
      </c>
    </row>
    <row r="258" spans="1:9" ht="57.75">
      <c r="A258" s="209" t="s">
        <v>340</v>
      </c>
      <c r="B258" s="90" t="s">
        <v>204</v>
      </c>
      <c r="C258" s="38" t="s">
        <v>122</v>
      </c>
      <c r="D258" s="38" t="s">
        <v>115</v>
      </c>
      <c r="E258" s="38" t="s">
        <v>337</v>
      </c>
      <c r="F258" s="37"/>
      <c r="G258" s="69"/>
      <c r="H258" s="123">
        <f>H259+H260</f>
        <v>16519.199999999997</v>
      </c>
      <c r="I258" s="50">
        <f>I259+I260</f>
        <v>16519</v>
      </c>
    </row>
    <row r="259" spans="1:9" ht="15.75">
      <c r="A259" s="288" t="s">
        <v>332</v>
      </c>
      <c r="B259" s="90" t="s">
        <v>204</v>
      </c>
      <c r="C259" s="38" t="s">
        <v>122</v>
      </c>
      <c r="D259" s="38" t="s">
        <v>115</v>
      </c>
      <c r="E259" s="38" t="s">
        <v>337</v>
      </c>
      <c r="F259" s="37"/>
      <c r="G259" s="69" t="s">
        <v>328</v>
      </c>
      <c r="H259" s="123">
        <f>3345.2+0.2</f>
        <v>3345.3999999999996</v>
      </c>
      <c r="I259" s="30">
        <v>3345.2</v>
      </c>
    </row>
    <row r="260" spans="1:9" ht="15.75">
      <c r="A260" s="288" t="s">
        <v>333</v>
      </c>
      <c r="B260" s="90" t="s">
        <v>204</v>
      </c>
      <c r="C260" s="38" t="s">
        <v>122</v>
      </c>
      <c r="D260" s="38" t="s">
        <v>115</v>
      </c>
      <c r="E260" s="38" t="s">
        <v>337</v>
      </c>
      <c r="F260" s="37"/>
      <c r="G260" s="69" t="s">
        <v>329</v>
      </c>
      <c r="H260" s="123">
        <v>13173.8</v>
      </c>
      <c r="I260" s="30">
        <v>13173.8</v>
      </c>
    </row>
    <row r="261" spans="1:9" ht="15.75">
      <c r="A261" s="190" t="s">
        <v>241</v>
      </c>
      <c r="B261" s="90" t="s">
        <v>204</v>
      </c>
      <c r="C261" s="38" t="s">
        <v>122</v>
      </c>
      <c r="D261" s="38" t="s">
        <v>115</v>
      </c>
      <c r="E261" s="38" t="s">
        <v>244</v>
      </c>
      <c r="F261" s="37"/>
      <c r="G261" s="69"/>
      <c r="H261" s="123">
        <f>H262</f>
        <v>6215.9</v>
      </c>
      <c r="I261" s="30">
        <f>I262</f>
        <v>0</v>
      </c>
    </row>
    <row r="262" spans="1:9" ht="15.75">
      <c r="A262" s="191" t="s">
        <v>155</v>
      </c>
      <c r="B262" s="90" t="s">
        <v>204</v>
      </c>
      <c r="C262" s="38" t="s">
        <v>122</v>
      </c>
      <c r="D262" s="38" t="s">
        <v>115</v>
      </c>
      <c r="E262" s="38" t="s">
        <v>244</v>
      </c>
      <c r="F262" s="37"/>
      <c r="G262" s="69" t="s">
        <v>156</v>
      </c>
      <c r="H262" s="123">
        <f>9715.9-3500</f>
        <v>6215.9</v>
      </c>
      <c r="I262" s="30"/>
    </row>
    <row r="263" spans="1:10" s="3" customFormat="1" ht="15.75">
      <c r="A263" s="47" t="s">
        <v>18</v>
      </c>
      <c r="B263" s="90" t="s">
        <v>204</v>
      </c>
      <c r="C263" s="38" t="s">
        <v>122</v>
      </c>
      <c r="D263" s="38" t="s">
        <v>115</v>
      </c>
      <c r="E263" s="38" t="s">
        <v>133</v>
      </c>
      <c r="F263" s="37"/>
      <c r="G263" s="69"/>
      <c r="H263" s="123">
        <f>H265+H264</f>
        <v>62617.600000000006</v>
      </c>
      <c r="I263" s="30">
        <f>I265</f>
        <v>0</v>
      </c>
      <c r="J263"/>
    </row>
    <row r="264" spans="1:10" s="3" customFormat="1" ht="15.75">
      <c r="A264" s="116" t="s">
        <v>103</v>
      </c>
      <c r="B264" s="90" t="s">
        <v>204</v>
      </c>
      <c r="C264" s="38" t="s">
        <v>122</v>
      </c>
      <c r="D264" s="38" t="s">
        <v>115</v>
      </c>
      <c r="E264" s="38" t="s">
        <v>133</v>
      </c>
      <c r="F264" s="37"/>
      <c r="G264" s="69" t="s">
        <v>56</v>
      </c>
      <c r="H264" s="123">
        <v>441.3</v>
      </c>
      <c r="I264" s="30"/>
      <c r="J264"/>
    </row>
    <row r="265" spans="1:9" ht="15.75">
      <c r="A265" s="191" t="s">
        <v>155</v>
      </c>
      <c r="B265" s="142" t="s">
        <v>204</v>
      </c>
      <c r="C265" s="139" t="s">
        <v>122</v>
      </c>
      <c r="D265" s="139" t="s">
        <v>115</v>
      </c>
      <c r="E265" s="139" t="s">
        <v>133</v>
      </c>
      <c r="F265" s="140"/>
      <c r="G265" s="143" t="s">
        <v>156</v>
      </c>
      <c r="H265" s="196">
        <f>63372+305321+16519-305321-16519-1195.7</f>
        <v>62176.3</v>
      </c>
      <c r="I265" s="66">
        <f>305321+16519-305321-16519</f>
        <v>0</v>
      </c>
    </row>
    <row r="266" spans="1:9" ht="15.75">
      <c r="A266" s="116" t="s">
        <v>21</v>
      </c>
      <c r="B266" s="85" t="s">
        <v>204</v>
      </c>
      <c r="C266" s="29" t="s">
        <v>122</v>
      </c>
      <c r="D266" s="29" t="s">
        <v>115</v>
      </c>
      <c r="E266" s="29" t="s">
        <v>22</v>
      </c>
      <c r="F266" s="28"/>
      <c r="G266" s="69"/>
      <c r="H266" s="123">
        <f>H267+H269</f>
        <v>77806.2</v>
      </c>
      <c r="I266" s="30">
        <f>I267+I269</f>
        <v>0</v>
      </c>
    </row>
    <row r="267" spans="1:9" ht="15.75">
      <c r="A267" s="190" t="s">
        <v>241</v>
      </c>
      <c r="B267" s="67" t="s">
        <v>204</v>
      </c>
      <c r="C267" s="63" t="s">
        <v>122</v>
      </c>
      <c r="D267" s="63" t="s">
        <v>115</v>
      </c>
      <c r="E267" s="63" t="s">
        <v>245</v>
      </c>
      <c r="F267" s="43"/>
      <c r="G267" s="88"/>
      <c r="H267" s="290">
        <f>H268</f>
        <v>224.9</v>
      </c>
      <c r="I267" s="68">
        <f>I268</f>
        <v>0</v>
      </c>
    </row>
    <row r="268" spans="1:9" ht="15.75">
      <c r="A268" s="191" t="s">
        <v>155</v>
      </c>
      <c r="B268" s="85" t="s">
        <v>204</v>
      </c>
      <c r="C268" s="29" t="s">
        <v>122</v>
      </c>
      <c r="D268" s="29" t="s">
        <v>115</v>
      </c>
      <c r="E268" s="29" t="s">
        <v>245</v>
      </c>
      <c r="F268" s="28"/>
      <c r="G268" s="69" t="s">
        <v>156</v>
      </c>
      <c r="H268" s="123">
        <v>224.9</v>
      </c>
      <c r="I268" s="30"/>
    </row>
    <row r="269" spans="1:9" ht="15.75">
      <c r="A269" s="110" t="s">
        <v>18</v>
      </c>
      <c r="B269" s="85" t="s">
        <v>204</v>
      </c>
      <c r="C269" s="29" t="s">
        <v>122</v>
      </c>
      <c r="D269" s="29" t="s">
        <v>115</v>
      </c>
      <c r="E269" s="29" t="s">
        <v>134</v>
      </c>
      <c r="F269" s="28"/>
      <c r="G269" s="69"/>
      <c r="H269" s="123">
        <f>H271+H270</f>
        <v>77581.3</v>
      </c>
      <c r="I269" s="30">
        <f>I271</f>
        <v>0</v>
      </c>
    </row>
    <row r="270" spans="1:9" ht="15.75">
      <c r="A270" s="116" t="s">
        <v>103</v>
      </c>
      <c r="B270" s="67" t="s">
        <v>204</v>
      </c>
      <c r="C270" s="49" t="s">
        <v>122</v>
      </c>
      <c r="D270" s="49" t="s">
        <v>115</v>
      </c>
      <c r="E270" s="63" t="s">
        <v>134</v>
      </c>
      <c r="F270" s="43"/>
      <c r="G270" s="93" t="s">
        <v>56</v>
      </c>
      <c r="H270" s="122">
        <v>31.7</v>
      </c>
      <c r="I270" s="68"/>
    </row>
    <row r="271" spans="1:9" ht="15.75">
      <c r="A271" s="191" t="s">
        <v>155</v>
      </c>
      <c r="B271" s="90" t="s">
        <v>204</v>
      </c>
      <c r="C271" s="29" t="s">
        <v>122</v>
      </c>
      <c r="D271" s="29" t="s">
        <v>115</v>
      </c>
      <c r="E271" s="38" t="s">
        <v>134</v>
      </c>
      <c r="F271" s="43"/>
      <c r="G271" s="69" t="s">
        <v>156</v>
      </c>
      <c r="H271" s="123">
        <v>77549.6</v>
      </c>
      <c r="I271" s="30"/>
    </row>
    <row r="272" spans="1:9" ht="15.75">
      <c r="A272" s="288" t="s">
        <v>330</v>
      </c>
      <c r="B272" s="90" t="s">
        <v>204</v>
      </c>
      <c r="C272" s="29" t="s">
        <v>122</v>
      </c>
      <c r="D272" s="29" t="s">
        <v>115</v>
      </c>
      <c r="E272" s="38" t="s">
        <v>326</v>
      </c>
      <c r="F272" s="43"/>
      <c r="G272" s="69"/>
      <c r="H272" s="123">
        <f>H273+H276</f>
        <v>27930</v>
      </c>
      <c r="I272" s="30">
        <f>I273+I276</f>
        <v>27930</v>
      </c>
    </row>
    <row r="273" spans="1:9" ht="29.25">
      <c r="A273" s="209" t="s">
        <v>331</v>
      </c>
      <c r="B273" s="90" t="s">
        <v>204</v>
      </c>
      <c r="C273" s="29" t="s">
        <v>122</v>
      </c>
      <c r="D273" s="29" t="s">
        <v>115</v>
      </c>
      <c r="E273" s="38" t="s">
        <v>327</v>
      </c>
      <c r="F273" s="43"/>
      <c r="G273" s="69"/>
      <c r="H273" s="123">
        <f>H274+H275</f>
        <v>263</v>
      </c>
      <c r="I273" s="30">
        <f>I274+I275</f>
        <v>263</v>
      </c>
    </row>
    <row r="274" spans="1:9" ht="15.75">
      <c r="A274" s="288" t="s">
        <v>332</v>
      </c>
      <c r="B274" s="90" t="s">
        <v>204</v>
      </c>
      <c r="C274" s="29" t="s">
        <v>122</v>
      </c>
      <c r="D274" s="29" t="s">
        <v>115</v>
      </c>
      <c r="E274" s="38" t="s">
        <v>327</v>
      </c>
      <c r="F274" s="43"/>
      <c r="G274" s="69" t="s">
        <v>328</v>
      </c>
      <c r="H274" s="123">
        <v>105</v>
      </c>
      <c r="I274" s="30">
        <v>105</v>
      </c>
    </row>
    <row r="275" spans="1:9" ht="15.75">
      <c r="A275" s="288" t="s">
        <v>333</v>
      </c>
      <c r="B275" s="90" t="s">
        <v>204</v>
      </c>
      <c r="C275" s="29" t="s">
        <v>122</v>
      </c>
      <c r="D275" s="29" t="s">
        <v>115</v>
      </c>
      <c r="E275" s="38" t="s">
        <v>327</v>
      </c>
      <c r="F275" s="43"/>
      <c r="G275" s="69" t="s">
        <v>329</v>
      </c>
      <c r="H275" s="123">
        <v>158</v>
      </c>
      <c r="I275" s="30">
        <v>158</v>
      </c>
    </row>
    <row r="276" spans="1:9" ht="15.75">
      <c r="A276" s="141" t="s">
        <v>424</v>
      </c>
      <c r="B276" s="90" t="s">
        <v>204</v>
      </c>
      <c r="C276" s="29" t="s">
        <v>122</v>
      </c>
      <c r="D276" s="29" t="s">
        <v>115</v>
      </c>
      <c r="E276" s="38" t="s">
        <v>423</v>
      </c>
      <c r="F276" s="43"/>
      <c r="G276" s="69"/>
      <c r="H276" s="123">
        <f>H277</f>
        <v>27667</v>
      </c>
      <c r="I276" s="30">
        <f>I277</f>
        <v>27667</v>
      </c>
    </row>
    <row r="277" spans="1:9" ht="15.75">
      <c r="A277" s="192" t="s">
        <v>152</v>
      </c>
      <c r="B277" s="90" t="s">
        <v>204</v>
      </c>
      <c r="C277" s="29" t="s">
        <v>122</v>
      </c>
      <c r="D277" s="29" t="s">
        <v>115</v>
      </c>
      <c r="E277" s="38" t="s">
        <v>423</v>
      </c>
      <c r="F277" s="43"/>
      <c r="G277" s="69" t="s">
        <v>158</v>
      </c>
      <c r="H277" s="123">
        <v>27667</v>
      </c>
      <c r="I277" s="30">
        <v>27667</v>
      </c>
    </row>
    <row r="278" spans="1:9" ht="15.75">
      <c r="A278" s="111" t="s">
        <v>79</v>
      </c>
      <c r="B278" s="90" t="s">
        <v>204</v>
      </c>
      <c r="C278" s="29" t="s">
        <v>122</v>
      </c>
      <c r="D278" s="29" t="s">
        <v>115</v>
      </c>
      <c r="E278" s="38" t="s">
        <v>63</v>
      </c>
      <c r="F278" s="43"/>
      <c r="G278" s="69"/>
      <c r="H278" s="123">
        <f>H279+H282</f>
        <v>6765</v>
      </c>
      <c r="I278" s="30">
        <f>I279+I282</f>
        <v>6765</v>
      </c>
    </row>
    <row r="279" spans="1:9" ht="29.25">
      <c r="A279" s="115" t="s">
        <v>189</v>
      </c>
      <c r="B279" s="90" t="s">
        <v>204</v>
      </c>
      <c r="C279" s="29" t="s">
        <v>122</v>
      </c>
      <c r="D279" s="29" t="s">
        <v>115</v>
      </c>
      <c r="E279" s="38" t="s">
        <v>190</v>
      </c>
      <c r="F279" s="43"/>
      <c r="G279" s="69"/>
      <c r="H279" s="123">
        <f>H280+H281</f>
        <v>4765</v>
      </c>
      <c r="I279" s="30">
        <f>I280+I281</f>
        <v>4765</v>
      </c>
    </row>
    <row r="280" spans="1:9" ht="15.75">
      <c r="A280" s="288" t="s">
        <v>332</v>
      </c>
      <c r="B280" s="136" t="s">
        <v>204</v>
      </c>
      <c r="C280" s="139" t="s">
        <v>122</v>
      </c>
      <c r="D280" s="137" t="s">
        <v>115</v>
      </c>
      <c r="E280" s="137" t="s">
        <v>190</v>
      </c>
      <c r="F280" s="144"/>
      <c r="G280" s="143" t="s">
        <v>328</v>
      </c>
      <c r="H280" s="196">
        <v>822.2</v>
      </c>
      <c r="I280" s="145">
        <v>822.2</v>
      </c>
    </row>
    <row r="281" spans="1:9" ht="15.75">
      <c r="A281" s="141" t="s">
        <v>333</v>
      </c>
      <c r="B281" s="136" t="s">
        <v>204</v>
      </c>
      <c r="C281" s="139" t="s">
        <v>122</v>
      </c>
      <c r="D281" s="137" t="s">
        <v>115</v>
      </c>
      <c r="E281" s="137" t="s">
        <v>190</v>
      </c>
      <c r="F281" s="144"/>
      <c r="G281" s="289" t="s">
        <v>329</v>
      </c>
      <c r="H281" s="292">
        <f>3864.8+78</f>
        <v>3942.8</v>
      </c>
      <c r="I281" s="66">
        <f>3864.8+78</f>
        <v>3942.8</v>
      </c>
    </row>
    <row r="282" spans="1:9" ht="15.75">
      <c r="A282" s="114" t="s">
        <v>232</v>
      </c>
      <c r="B282" s="136" t="s">
        <v>204</v>
      </c>
      <c r="C282" s="139" t="s">
        <v>122</v>
      </c>
      <c r="D282" s="137" t="s">
        <v>115</v>
      </c>
      <c r="E282" s="137" t="s">
        <v>231</v>
      </c>
      <c r="F282" s="144"/>
      <c r="G282" s="289"/>
      <c r="H282" s="196">
        <f>H283+H286</f>
        <v>2000</v>
      </c>
      <c r="I282" s="249">
        <f>I283+I286</f>
        <v>2000</v>
      </c>
    </row>
    <row r="283" spans="1:9" ht="37.5" customHeight="1">
      <c r="A283" s="209" t="s">
        <v>398</v>
      </c>
      <c r="B283" s="136" t="s">
        <v>204</v>
      </c>
      <c r="C283" s="139" t="s">
        <v>122</v>
      </c>
      <c r="D283" s="137" t="s">
        <v>115</v>
      </c>
      <c r="E283" s="137" t="s">
        <v>395</v>
      </c>
      <c r="F283" s="144"/>
      <c r="G283" s="289"/>
      <c r="H283" s="196">
        <f>H284</f>
        <v>1000</v>
      </c>
      <c r="I283" s="66">
        <f>I284</f>
        <v>1000</v>
      </c>
    </row>
    <row r="284" spans="1:9" ht="72">
      <c r="A284" s="209" t="s">
        <v>419</v>
      </c>
      <c r="B284" s="136" t="s">
        <v>204</v>
      </c>
      <c r="C284" s="139" t="s">
        <v>122</v>
      </c>
      <c r="D284" s="137" t="s">
        <v>115</v>
      </c>
      <c r="E284" s="137" t="s">
        <v>418</v>
      </c>
      <c r="F284" s="144"/>
      <c r="G284" s="289"/>
      <c r="H284" s="196">
        <f>H285</f>
        <v>1000</v>
      </c>
      <c r="I284" s="249">
        <f>I285</f>
        <v>1000</v>
      </c>
    </row>
    <row r="285" spans="1:9" ht="15.75">
      <c r="A285" s="141" t="s">
        <v>333</v>
      </c>
      <c r="B285" s="136" t="s">
        <v>204</v>
      </c>
      <c r="C285" s="139" t="s">
        <v>122</v>
      </c>
      <c r="D285" s="137" t="s">
        <v>115</v>
      </c>
      <c r="E285" s="137" t="s">
        <v>418</v>
      </c>
      <c r="F285" s="144"/>
      <c r="G285" s="289" t="s">
        <v>329</v>
      </c>
      <c r="H285" s="196">
        <v>1000</v>
      </c>
      <c r="I285" s="66">
        <v>1000</v>
      </c>
    </row>
    <row r="286" spans="1:9" ht="57.75">
      <c r="A286" s="209" t="s">
        <v>421</v>
      </c>
      <c r="B286" s="136" t="s">
        <v>204</v>
      </c>
      <c r="C286" s="139" t="s">
        <v>122</v>
      </c>
      <c r="D286" s="137" t="s">
        <v>115</v>
      </c>
      <c r="E286" s="137" t="s">
        <v>420</v>
      </c>
      <c r="F286" s="144"/>
      <c r="G286" s="289"/>
      <c r="H286" s="196">
        <f>H287</f>
        <v>1000</v>
      </c>
      <c r="I286" s="66">
        <f>I287</f>
        <v>1000</v>
      </c>
    </row>
    <row r="287" spans="1:9" ht="72">
      <c r="A287" s="209" t="s">
        <v>426</v>
      </c>
      <c r="B287" s="136" t="s">
        <v>204</v>
      </c>
      <c r="C287" s="139" t="s">
        <v>122</v>
      </c>
      <c r="D287" s="137" t="s">
        <v>115</v>
      </c>
      <c r="E287" s="137" t="s">
        <v>422</v>
      </c>
      <c r="F287" s="144"/>
      <c r="G287" s="289"/>
      <c r="H287" s="196">
        <f>H288</f>
        <v>1000</v>
      </c>
      <c r="I287" s="66">
        <f>I288</f>
        <v>1000</v>
      </c>
    </row>
    <row r="288" spans="1:9" ht="15.75">
      <c r="A288" s="141" t="s">
        <v>333</v>
      </c>
      <c r="B288" s="136" t="s">
        <v>204</v>
      </c>
      <c r="C288" s="139" t="s">
        <v>122</v>
      </c>
      <c r="D288" s="137" t="s">
        <v>115</v>
      </c>
      <c r="E288" s="137" t="s">
        <v>422</v>
      </c>
      <c r="F288" s="144"/>
      <c r="G288" s="289" t="s">
        <v>329</v>
      </c>
      <c r="H288" s="196">
        <v>1000</v>
      </c>
      <c r="I288" s="66">
        <v>1000</v>
      </c>
    </row>
    <row r="289" spans="1:9" ht="15.75">
      <c r="A289" s="53" t="s">
        <v>20</v>
      </c>
      <c r="B289" s="299" t="s">
        <v>204</v>
      </c>
      <c r="C289" s="300" t="s">
        <v>122</v>
      </c>
      <c r="D289" s="301"/>
      <c r="E289" s="301"/>
      <c r="F289" s="302"/>
      <c r="G289" s="303"/>
      <c r="H289" s="347">
        <f>H294+H290</f>
        <v>8101</v>
      </c>
      <c r="I289" s="348">
        <f>I294+I290</f>
        <v>4574</v>
      </c>
    </row>
    <row r="290" spans="1:9" ht="23.25" customHeight="1">
      <c r="A290" s="112" t="s">
        <v>389</v>
      </c>
      <c r="B290" s="136" t="s">
        <v>204</v>
      </c>
      <c r="C290" s="251" t="s">
        <v>122</v>
      </c>
      <c r="D290" s="137" t="s">
        <v>122</v>
      </c>
      <c r="E290" s="137"/>
      <c r="F290" s="144"/>
      <c r="G290" s="289"/>
      <c r="H290" s="196">
        <f aca="true" t="shared" si="10" ref="H290:I292">H291</f>
        <v>4574</v>
      </c>
      <c r="I290" s="249">
        <f t="shared" si="10"/>
        <v>4574</v>
      </c>
    </row>
    <row r="291" spans="1:9" ht="23.25" customHeight="1">
      <c r="A291" s="112" t="s">
        <v>389</v>
      </c>
      <c r="B291" s="136" t="s">
        <v>204</v>
      </c>
      <c r="C291" s="251" t="s">
        <v>122</v>
      </c>
      <c r="D291" s="137" t="s">
        <v>122</v>
      </c>
      <c r="E291" s="38" t="s">
        <v>391</v>
      </c>
      <c r="F291" s="144"/>
      <c r="G291" s="289"/>
      <c r="H291" s="196">
        <f t="shared" si="10"/>
        <v>4574</v>
      </c>
      <c r="I291" s="66">
        <f t="shared" si="10"/>
        <v>4574</v>
      </c>
    </row>
    <row r="292" spans="1:9" ht="15.75">
      <c r="A292" s="110" t="s">
        <v>390</v>
      </c>
      <c r="B292" s="136" t="s">
        <v>204</v>
      </c>
      <c r="C292" s="251" t="s">
        <v>122</v>
      </c>
      <c r="D292" s="137" t="s">
        <v>122</v>
      </c>
      <c r="E292" s="38" t="s">
        <v>394</v>
      </c>
      <c r="F292" s="144"/>
      <c r="G292" s="289"/>
      <c r="H292" s="196">
        <f t="shared" si="10"/>
        <v>4574</v>
      </c>
      <c r="I292" s="66">
        <f t="shared" si="10"/>
        <v>4574</v>
      </c>
    </row>
    <row r="293" spans="1:9" ht="18.75" customHeight="1">
      <c r="A293" s="192" t="s">
        <v>152</v>
      </c>
      <c r="B293" s="136" t="s">
        <v>204</v>
      </c>
      <c r="C293" s="251" t="s">
        <v>122</v>
      </c>
      <c r="D293" s="137" t="s">
        <v>122</v>
      </c>
      <c r="E293" s="38" t="s">
        <v>394</v>
      </c>
      <c r="F293" s="144"/>
      <c r="G293" s="289" t="s">
        <v>158</v>
      </c>
      <c r="H293" s="196">
        <v>4574</v>
      </c>
      <c r="I293" s="66">
        <f>4574</f>
        <v>4574</v>
      </c>
    </row>
    <row r="294" spans="1:9" ht="15.75">
      <c r="A294" s="110" t="s">
        <v>83</v>
      </c>
      <c r="B294" s="90" t="s">
        <v>204</v>
      </c>
      <c r="C294" s="92" t="s">
        <v>122</v>
      </c>
      <c r="D294" s="38" t="s">
        <v>122</v>
      </c>
      <c r="E294" s="38" t="s">
        <v>84</v>
      </c>
      <c r="F294" s="43"/>
      <c r="G294" s="69"/>
      <c r="H294" s="196">
        <f>H295</f>
        <v>3527</v>
      </c>
      <c r="I294" s="66"/>
    </row>
    <row r="295" spans="1:9" ht="29.25">
      <c r="A295" s="173" t="s">
        <v>273</v>
      </c>
      <c r="B295" s="136" t="s">
        <v>204</v>
      </c>
      <c r="C295" s="139" t="s">
        <v>122</v>
      </c>
      <c r="D295" s="137" t="s">
        <v>122</v>
      </c>
      <c r="E295" s="137" t="s">
        <v>269</v>
      </c>
      <c r="F295" s="144"/>
      <c r="G295" s="289"/>
      <c r="H295" s="196">
        <f>H296+H297</f>
        <v>3527</v>
      </c>
      <c r="I295" s="66"/>
    </row>
    <row r="296" spans="1:9" ht="15.75">
      <c r="A296" s="191" t="s">
        <v>155</v>
      </c>
      <c r="B296" s="136" t="s">
        <v>204</v>
      </c>
      <c r="C296" s="139" t="s">
        <v>122</v>
      </c>
      <c r="D296" s="137" t="s">
        <v>122</v>
      </c>
      <c r="E296" s="137" t="s">
        <v>269</v>
      </c>
      <c r="F296" s="144"/>
      <c r="G296" s="289" t="s">
        <v>156</v>
      </c>
      <c r="H296" s="196">
        <f>2140+1100.4</f>
        <v>3240.4</v>
      </c>
      <c r="I296" s="66"/>
    </row>
    <row r="297" spans="1:9" ht="15.75">
      <c r="A297" s="191"/>
      <c r="B297" s="136" t="s">
        <v>204</v>
      </c>
      <c r="C297" s="139" t="s">
        <v>122</v>
      </c>
      <c r="D297" s="137" t="s">
        <v>122</v>
      </c>
      <c r="E297" s="137" t="s">
        <v>269</v>
      </c>
      <c r="F297" s="144"/>
      <c r="G297" s="289" t="s">
        <v>158</v>
      </c>
      <c r="H297" s="196">
        <v>286.6</v>
      </c>
      <c r="I297" s="66"/>
    </row>
    <row r="298" spans="1:11" ht="15.75">
      <c r="A298" s="53" t="s">
        <v>23</v>
      </c>
      <c r="B298" s="86" t="s">
        <v>204</v>
      </c>
      <c r="C298" s="33" t="s">
        <v>122</v>
      </c>
      <c r="D298" s="33" t="s">
        <v>120</v>
      </c>
      <c r="E298" s="33"/>
      <c r="F298" s="32"/>
      <c r="G298" s="125"/>
      <c r="H298" s="169">
        <f>H299+H302+H304+H311</f>
        <v>88390.40000000001</v>
      </c>
      <c r="I298" s="34">
        <f>I299+I302+I304+I311</f>
        <v>18318</v>
      </c>
      <c r="K298" s="109"/>
    </row>
    <row r="299" spans="1:10" s="3" customFormat="1" ht="15.75">
      <c r="A299" s="112" t="s">
        <v>95</v>
      </c>
      <c r="B299" s="85" t="s">
        <v>204</v>
      </c>
      <c r="C299" s="29" t="s">
        <v>122</v>
      </c>
      <c r="D299" s="29" t="s">
        <v>120</v>
      </c>
      <c r="E299" s="29" t="s">
        <v>157</v>
      </c>
      <c r="F299" s="28"/>
      <c r="G299" s="69"/>
      <c r="H299" s="123">
        <f>H300</f>
        <v>13838.4</v>
      </c>
      <c r="I299" s="30"/>
      <c r="J299"/>
    </row>
    <row r="300" spans="1:9" ht="15.75">
      <c r="A300" s="114" t="s">
        <v>37</v>
      </c>
      <c r="B300" s="85" t="s">
        <v>204</v>
      </c>
      <c r="C300" s="29" t="s">
        <v>122</v>
      </c>
      <c r="D300" s="29" t="s">
        <v>120</v>
      </c>
      <c r="E300" s="29" t="s">
        <v>159</v>
      </c>
      <c r="F300" s="28"/>
      <c r="G300" s="69"/>
      <c r="H300" s="123">
        <f>H301</f>
        <v>13838.4</v>
      </c>
      <c r="I300" s="30">
        <f>I301</f>
        <v>0</v>
      </c>
    </row>
    <row r="301" spans="1:9" ht="15.75">
      <c r="A301" s="114" t="s">
        <v>152</v>
      </c>
      <c r="B301" s="85" t="s">
        <v>204</v>
      </c>
      <c r="C301" s="29" t="s">
        <v>122</v>
      </c>
      <c r="D301" s="29" t="s">
        <v>120</v>
      </c>
      <c r="E301" s="29" t="s">
        <v>159</v>
      </c>
      <c r="F301" s="28"/>
      <c r="G301" s="69" t="s">
        <v>158</v>
      </c>
      <c r="H301" s="123">
        <f>10372.8-546.7+3032.1+915.7+64.5</f>
        <v>13838.4</v>
      </c>
      <c r="I301" s="66"/>
    </row>
    <row r="302" spans="1:9" ht="100.5" customHeight="1">
      <c r="A302" s="115" t="s">
        <v>384</v>
      </c>
      <c r="B302" s="90" t="s">
        <v>204</v>
      </c>
      <c r="C302" s="29" t="s">
        <v>122</v>
      </c>
      <c r="D302" s="29" t="s">
        <v>120</v>
      </c>
      <c r="E302" s="38" t="s">
        <v>342</v>
      </c>
      <c r="F302" s="43"/>
      <c r="G302" s="69"/>
      <c r="H302" s="123">
        <f>H303</f>
        <v>17387</v>
      </c>
      <c r="I302" s="30">
        <f>I303</f>
        <v>17387</v>
      </c>
    </row>
    <row r="303" spans="1:9" ht="29.25">
      <c r="A303" s="173" t="s">
        <v>339</v>
      </c>
      <c r="B303" s="85" t="s">
        <v>204</v>
      </c>
      <c r="C303" s="29" t="s">
        <v>122</v>
      </c>
      <c r="D303" s="29" t="s">
        <v>120</v>
      </c>
      <c r="E303" s="38" t="s">
        <v>342</v>
      </c>
      <c r="F303" s="48"/>
      <c r="G303" s="69" t="s">
        <v>338</v>
      </c>
      <c r="H303" s="123">
        <v>17387</v>
      </c>
      <c r="I303" s="39">
        <v>17387</v>
      </c>
    </row>
    <row r="304" spans="1:9" ht="57.75">
      <c r="A304" s="115" t="s">
        <v>73</v>
      </c>
      <c r="B304" s="85" t="s">
        <v>204</v>
      </c>
      <c r="C304" s="29" t="s">
        <v>122</v>
      </c>
      <c r="D304" s="29" t="s">
        <v>120</v>
      </c>
      <c r="E304" s="29" t="s">
        <v>29</v>
      </c>
      <c r="F304" s="28"/>
      <c r="G304" s="69"/>
      <c r="H304" s="196">
        <f>H307+H309+H306</f>
        <v>25107.800000000003</v>
      </c>
      <c r="I304" s="66">
        <f>I307+I309+I306</f>
        <v>931</v>
      </c>
    </row>
    <row r="305" spans="1:9" ht="35.25" customHeight="1">
      <c r="A305" s="115" t="s">
        <v>378</v>
      </c>
      <c r="B305" s="85" t="s">
        <v>204</v>
      </c>
      <c r="C305" s="29" t="s">
        <v>122</v>
      </c>
      <c r="D305" s="29" t="s">
        <v>120</v>
      </c>
      <c r="E305" s="29" t="s">
        <v>377</v>
      </c>
      <c r="F305" s="37"/>
      <c r="G305" s="69"/>
      <c r="H305" s="292">
        <f>H306</f>
        <v>931.4</v>
      </c>
      <c r="I305" s="39">
        <f>I306</f>
        <v>931</v>
      </c>
    </row>
    <row r="306" spans="1:9" ht="15.75">
      <c r="A306" s="288" t="s">
        <v>332</v>
      </c>
      <c r="B306" s="85" t="s">
        <v>204</v>
      </c>
      <c r="C306" s="29" t="s">
        <v>122</v>
      </c>
      <c r="D306" s="29" t="s">
        <v>120</v>
      </c>
      <c r="E306" s="29" t="s">
        <v>377</v>
      </c>
      <c r="F306" s="37"/>
      <c r="G306" s="69" t="s">
        <v>328</v>
      </c>
      <c r="H306" s="292">
        <f>931+0.4</f>
        <v>931.4</v>
      </c>
      <c r="I306" s="145">
        <v>931</v>
      </c>
    </row>
    <row r="307" spans="1:9" ht="15.75">
      <c r="A307" s="190" t="s">
        <v>241</v>
      </c>
      <c r="B307" s="85" t="s">
        <v>204</v>
      </c>
      <c r="C307" s="29" t="s">
        <v>122</v>
      </c>
      <c r="D307" s="29" t="s">
        <v>120</v>
      </c>
      <c r="E307" s="29" t="s">
        <v>246</v>
      </c>
      <c r="F307" s="37"/>
      <c r="G307" s="69"/>
      <c r="H307" s="171">
        <f>H308</f>
        <v>450</v>
      </c>
      <c r="I307" s="39">
        <f>I308</f>
        <v>0</v>
      </c>
    </row>
    <row r="308" spans="1:9" ht="15.75">
      <c r="A308" s="191" t="s">
        <v>155</v>
      </c>
      <c r="B308" s="85" t="s">
        <v>204</v>
      </c>
      <c r="C308" s="29" t="s">
        <v>122</v>
      </c>
      <c r="D308" s="29" t="s">
        <v>120</v>
      </c>
      <c r="E308" s="29" t="s">
        <v>246</v>
      </c>
      <c r="F308" s="37"/>
      <c r="G308" s="69" t="s">
        <v>156</v>
      </c>
      <c r="H308" s="171">
        <v>450</v>
      </c>
      <c r="I308" s="39"/>
    </row>
    <row r="309" spans="1:9" ht="15.75">
      <c r="A309" s="110" t="s">
        <v>18</v>
      </c>
      <c r="B309" s="90" t="s">
        <v>204</v>
      </c>
      <c r="C309" s="29" t="s">
        <v>122</v>
      </c>
      <c r="D309" s="29" t="s">
        <v>120</v>
      </c>
      <c r="E309" s="38" t="s">
        <v>135</v>
      </c>
      <c r="F309" s="37"/>
      <c r="G309" s="69"/>
      <c r="H309" s="171">
        <f>H310</f>
        <v>23726.4</v>
      </c>
      <c r="I309" s="39">
        <f>I310</f>
        <v>0</v>
      </c>
    </row>
    <row r="310" spans="1:9" ht="15.75">
      <c r="A310" s="191" t="s">
        <v>155</v>
      </c>
      <c r="B310" s="90" t="s">
        <v>204</v>
      </c>
      <c r="C310" s="29" t="s">
        <v>122</v>
      </c>
      <c r="D310" s="29" t="s">
        <v>120</v>
      </c>
      <c r="E310" s="38" t="s">
        <v>135</v>
      </c>
      <c r="F310" s="37"/>
      <c r="G310" s="69" t="s">
        <v>156</v>
      </c>
      <c r="H310" s="171">
        <f>23726.4+931-931-468+468</f>
        <v>23726.4</v>
      </c>
      <c r="I310" s="145">
        <f>931-931</f>
        <v>0</v>
      </c>
    </row>
    <row r="311" spans="1:9" ht="20.25" customHeight="1">
      <c r="A311" s="110" t="s">
        <v>83</v>
      </c>
      <c r="B311" s="90" t="s">
        <v>204</v>
      </c>
      <c r="C311" s="29" t="s">
        <v>122</v>
      </c>
      <c r="D311" s="29" t="s">
        <v>120</v>
      </c>
      <c r="E311" s="38" t="s">
        <v>84</v>
      </c>
      <c r="F311" s="37"/>
      <c r="G311" s="69"/>
      <c r="H311" s="171">
        <f>H312+H315</f>
        <v>32057.2</v>
      </c>
      <c r="I311" s="39">
        <f>I312</f>
        <v>0</v>
      </c>
    </row>
    <row r="312" spans="1:9" ht="29.25">
      <c r="A312" s="173" t="s">
        <v>273</v>
      </c>
      <c r="B312" s="136" t="s">
        <v>204</v>
      </c>
      <c r="C312" s="139" t="s">
        <v>122</v>
      </c>
      <c r="D312" s="139" t="s">
        <v>120</v>
      </c>
      <c r="E312" s="29" t="s">
        <v>269</v>
      </c>
      <c r="F312" s="138"/>
      <c r="G312" s="143"/>
      <c r="H312" s="292">
        <f>H314+H313</f>
        <v>31416</v>
      </c>
      <c r="I312" s="145">
        <f>I314+I316</f>
        <v>0</v>
      </c>
    </row>
    <row r="313" spans="1:9" ht="15.75">
      <c r="A313" s="191" t="s">
        <v>155</v>
      </c>
      <c r="B313" s="136" t="s">
        <v>204</v>
      </c>
      <c r="C313" s="139" t="s">
        <v>122</v>
      </c>
      <c r="D313" s="139" t="s">
        <v>120</v>
      </c>
      <c r="E313" s="29" t="s">
        <v>269</v>
      </c>
      <c r="F313" s="138"/>
      <c r="G313" s="69" t="s">
        <v>156</v>
      </c>
      <c r="H313" s="292">
        <f>25672-581.9</f>
        <v>25090.1</v>
      </c>
      <c r="I313" s="145"/>
    </row>
    <row r="314" spans="1:9" ht="17.25" customHeight="1">
      <c r="A314" s="192" t="s">
        <v>152</v>
      </c>
      <c r="B314" s="136" t="s">
        <v>204</v>
      </c>
      <c r="C314" s="139" t="s">
        <v>122</v>
      </c>
      <c r="D314" s="139" t="s">
        <v>120</v>
      </c>
      <c r="E314" s="29" t="s">
        <v>269</v>
      </c>
      <c r="F314" s="138"/>
      <c r="G314" s="143" t="s">
        <v>158</v>
      </c>
      <c r="H314" s="292">
        <f>42793-6750-500-600-2140-25672-805.1</f>
        <v>6325.9</v>
      </c>
      <c r="I314" s="135"/>
    </row>
    <row r="315" spans="1:9" ht="46.5" customHeight="1">
      <c r="A315" s="112" t="s">
        <v>235</v>
      </c>
      <c r="B315" s="90" t="s">
        <v>204</v>
      </c>
      <c r="C315" s="29" t="s">
        <v>122</v>
      </c>
      <c r="D315" s="29" t="s">
        <v>120</v>
      </c>
      <c r="E315" s="29" t="s">
        <v>136</v>
      </c>
      <c r="F315" s="91"/>
      <c r="G315" s="69"/>
      <c r="H315" s="123">
        <f>H316</f>
        <v>641.2</v>
      </c>
      <c r="I315" s="47"/>
    </row>
    <row r="316" spans="1:9" ht="17.25" customHeight="1">
      <c r="A316" s="110" t="s">
        <v>94</v>
      </c>
      <c r="B316" s="85" t="s">
        <v>204</v>
      </c>
      <c r="C316" s="29" t="s">
        <v>122</v>
      </c>
      <c r="D316" s="29" t="s">
        <v>120</v>
      </c>
      <c r="E316" s="29" t="s">
        <v>136</v>
      </c>
      <c r="F316" s="91"/>
      <c r="G316" s="89" t="s">
        <v>158</v>
      </c>
      <c r="H316" s="123">
        <f>2431.8+2157.2-3032.1-915.7</f>
        <v>641.2</v>
      </c>
      <c r="I316" s="47"/>
    </row>
    <row r="317" spans="1:11" ht="15.75">
      <c r="A317" s="53" t="s">
        <v>3</v>
      </c>
      <c r="B317" s="86" t="s">
        <v>204</v>
      </c>
      <c r="C317" s="33" t="s">
        <v>121</v>
      </c>
      <c r="D317" s="33"/>
      <c r="E317" s="33"/>
      <c r="F317" s="32"/>
      <c r="G317" s="125"/>
      <c r="H317" s="169">
        <f>H318+H322</f>
        <v>13122</v>
      </c>
      <c r="I317" s="34">
        <f aca="true" t="shared" si="11" ref="H317:I320">I318</f>
        <v>12110</v>
      </c>
      <c r="K317" s="109"/>
    </row>
    <row r="318" spans="1:9" ht="15.75">
      <c r="A318" s="53" t="s">
        <v>171</v>
      </c>
      <c r="B318" s="86" t="s">
        <v>204</v>
      </c>
      <c r="C318" s="33" t="s">
        <v>121</v>
      </c>
      <c r="D318" s="33" t="s">
        <v>116</v>
      </c>
      <c r="E318" s="33"/>
      <c r="F318" s="32"/>
      <c r="G318" s="125"/>
      <c r="H318" s="169">
        <f t="shared" si="11"/>
        <v>12110</v>
      </c>
      <c r="I318" s="34">
        <f t="shared" si="11"/>
        <v>12110</v>
      </c>
    </row>
    <row r="319" spans="1:9" ht="15.75">
      <c r="A319" s="114" t="s">
        <v>79</v>
      </c>
      <c r="B319" s="85" t="s">
        <v>204</v>
      </c>
      <c r="C319" s="29" t="s">
        <v>121</v>
      </c>
      <c r="D319" s="29" t="s">
        <v>116</v>
      </c>
      <c r="E319" s="29" t="s">
        <v>63</v>
      </c>
      <c r="F319" s="75"/>
      <c r="G319" s="69"/>
      <c r="H319" s="123">
        <f t="shared" si="11"/>
        <v>12110</v>
      </c>
      <c r="I319" s="30">
        <f t="shared" si="11"/>
        <v>12110</v>
      </c>
    </row>
    <row r="320" spans="1:9" ht="57.75">
      <c r="A320" s="113" t="s">
        <v>162</v>
      </c>
      <c r="B320" s="85" t="s">
        <v>204</v>
      </c>
      <c r="C320" s="29" t="s">
        <v>121</v>
      </c>
      <c r="D320" s="29" t="s">
        <v>116</v>
      </c>
      <c r="E320" s="29" t="s">
        <v>161</v>
      </c>
      <c r="F320" s="75"/>
      <c r="G320" s="69"/>
      <c r="H320" s="123">
        <f t="shared" si="11"/>
        <v>12110</v>
      </c>
      <c r="I320" s="30">
        <f t="shared" si="11"/>
        <v>12110</v>
      </c>
    </row>
    <row r="321" spans="1:10" s="9" customFormat="1" ht="15.75">
      <c r="A321" s="110" t="s">
        <v>100</v>
      </c>
      <c r="B321" s="85" t="s">
        <v>204</v>
      </c>
      <c r="C321" s="29" t="s">
        <v>121</v>
      </c>
      <c r="D321" s="29" t="s">
        <v>116</v>
      </c>
      <c r="E321" s="29" t="s">
        <v>161</v>
      </c>
      <c r="F321" s="75"/>
      <c r="G321" s="89" t="s">
        <v>38</v>
      </c>
      <c r="H321" s="123">
        <v>12110</v>
      </c>
      <c r="I321" s="66">
        <v>12110</v>
      </c>
      <c r="J321"/>
    </row>
    <row r="322" spans="1:10" s="9" customFormat="1" ht="15.75">
      <c r="A322" s="53" t="s">
        <v>82</v>
      </c>
      <c r="B322" s="86" t="s">
        <v>204</v>
      </c>
      <c r="C322" s="59" t="s">
        <v>121</v>
      </c>
      <c r="D322" s="33" t="s">
        <v>130</v>
      </c>
      <c r="E322" s="29"/>
      <c r="F322" s="28"/>
      <c r="G322" s="56"/>
      <c r="H322" s="123">
        <f>H323</f>
        <v>1012</v>
      </c>
      <c r="I322" s="66"/>
      <c r="J322"/>
    </row>
    <row r="323" spans="1:10" s="9" customFormat="1" ht="43.5">
      <c r="A323" s="161" t="s">
        <v>253</v>
      </c>
      <c r="B323" s="85" t="s">
        <v>204</v>
      </c>
      <c r="C323" s="49" t="s">
        <v>121</v>
      </c>
      <c r="D323" s="49" t="s">
        <v>130</v>
      </c>
      <c r="E323" s="29" t="s">
        <v>151</v>
      </c>
      <c r="F323" s="28" t="s">
        <v>36</v>
      </c>
      <c r="G323" s="134"/>
      <c r="H323" s="123">
        <f>H324</f>
        <v>1012</v>
      </c>
      <c r="I323" s="66"/>
      <c r="J323"/>
    </row>
    <row r="324" spans="1:10" s="9" customFormat="1" ht="16.5" thickBot="1">
      <c r="A324" s="326" t="s">
        <v>94</v>
      </c>
      <c r="B324" s="317" t="s">
        <v>204</v>
      </c>
      <c r="C324" s="310" t="s">
        <v>121</v>
      </c>
      <c r="D324" s="310" t="s">
        <v>130</v>
      </c>
      <c r="E324" s="313" t="s">
        <v>151</v>
      </c>
      <c r="F324" s="318"/>
      <c r="G324" s="327" t="s">
        <v>158</v>
      </c>
      <c r="H324" s="328">
        <f>300+712</f>
        <v>1012</v>
      </c>
      <c r="I324" s="346"/>
      <c r="J324"/>
    </row>
    <row r="325" spans="1:10" s="9" customFormat="1" ht="60.75" customHeight="1" thickBot="1">
      <c r="A325" s="243" t="s">
        <v>281</v>
      </c>
      <c r="B325" s="80" t="s">
        <v>205</v>
      </c>
      <c r="C325" s="80"/>
      <c r="D325" s="22"/>
      <c r="E325" s="22"/>
      <c r="F325" s="20"/>
      <c r="G325" s="99"/>
      <c r="H325" s="121">
        <f>H326+H349+H397</f>
        <v>143847</v>
      </c>
      <c r="I325" s="23">
        <f>I326+I349+I397</f>
        <v>4399</v>
      </c>
      <c r="J325"/>
    </row>
    <row r="326" spans="1:10" s="9" customFormat="1" ht="15.75">
      <c r="A326" s="15" t="s">
        <v>4</v>
      </c>
      <c r="B326" s="82" t="s">
        <v>205</v>
      </c>
      <c r="C326" s="82" t="s">
        <v>122</v>
      </c>
      <c r="D326" s="59"/>
      <c r="E326" s="73"/>
      <c r="F326" s="72"/>
      <c r="G326" s="184"/>
      <c r="H326" s="280">
        <f>H327+H335</f>
        <v>43598.600000000006</v>
      </c>
      <c r="I326" s="61">
        <f>I327+I335</f>
        <v>4174</v>
      </c>
      <c r="J326"/>
    </row>
    <row r="327" spans="1:10" s="9" customFormat="1" ht="15.75">
      <c r="A327" s="15" t="s">
        <v>7</v>
      </c>
      <c r="B327" s="82" t="s">
        <v>205</v>
      </c>
      <c r="C327" s="86" t="s">
        <v>122</v>
      </c>
      <c r="D327" s="59" t="s">
        <v>115</v>
      </c>
      <c r="E327" s="33"/>
      <c r="F327" s="32"/>
      <c r="G327" s="100"/>
      <c r="H327" s="280">
        <f>H328</f>
        <v>28736.300000000003</v>
      </c>
      <c r="I327" s="61">
        <f>I328</f>
        <v>0</v>
      </c>
      <c r="J327"/>
    </row>
    <row r="328" spans="1:10" s="9" customFormat="1" ht="15.75">
      <c r="A328" s="110" t="s">
        <v>21</v>
      </c>
      <c r="B328" s="85" t="s">
        <v>205</v>
      </c>
      <c r="C328" s="85" t="s">
        <v>122</v>
      </c>
      <c r="D328" s="29" t="s">
        <v>115</v>
      </c>
      <c r="E328" s="29" t="s">
        <v>22</v>
      </c>
      <c r="F328" s="28"/>
      <c r="G328" s="69"/>
      <c r="H328" s="123">
        <f>H329+H332</f>
        <v>28736.300000000003</v>
      </c>
      <c r="I328" s="30">
        <f>I329+I332</f>
        <v>0</v>
      </c>
      <c r="J328"/>
    </row>
    <row r="329" spans="1:10" s="9" customFormat="1" ht="15.75">
      <c r="A329" s="190" t="s">
        <v>241</v>
      </c>
      <c r="B329" s="85" t="s">
        <v>205</v>
      </c>
      <c r="C329" s="85" t="s">
        <v>122</v>
      </c>
      <c r="D329" s="29" t="s">
        <v>115</v>
      </c>
      <c r="E329" s="29" t="s">
        <v>245</v>
      </c>
      <c r="F329" s="28"/>
      <c r="G329" s="69"/>
      <c r="H329" s="123">
        <f>H331+H330</f>
        <v>307.8</v>
      </c>
      <c r="I329" s="30">
        <f>I331</f>
        <v>0</v>
      </c>
      <c r="J329"/>
    </row>
    <row r="330" spans="1:10" s="9" customFormat="1" ht="15.75">
      <c r="A330" s="116" t="s">
        <v>103</v>
      </c>
      <c r="B330" s="67" t="s">
        <v>205</v>
      </c>
      <c r="C330" s="67" t="s">
        <v>122</v>
      </c>
      <c r="D330" s="63" t="s">
        <v>115</v>
      </c>
      <c r="E330" s="63" t="s">
        <v>245</v>
      </c>
      <c r="F330" s="43"/>
      <c r="G330" s="88" t="s">
        <v>56</v>
      </c>
      <c r="H330" s="290">
        <v>1.2</v>
      </c>
      <c r="I330" s="68"/>
      <c r="J330"/>
    </row>
    <row r="331" spans="1:10" s="9" customFormat="1" ht="15.75">
      <c r="A331" s="110" t="s">
        <v>155</v>
      </c>
      <c r="B331" s="85" t="s">
        <v>205</v>
      </c>
      <c r="C331" s="85" t="s">
        <v>122</v>
      </c>
      <c r="D331" s="29" t="s">
        <v>115</v>
      </c>
      <c r="E331" s="29" t="s">
        <v>245</v>
      </c>
      <c r="F331" s="28"/>
      <c r="G331" s="69" t="s">
        <v>156</v>
      </c>
      <c r="H331" s="123">
        <f>302.5+4.1</f>
        <v>306.6</v>
      </c>
      <c r="I331" s="30"/>
      <c r="J331"/>
    </row>
    <row r="332" spans="1:9" ht="15.75">
      <c r="A332" s="110" t="s">
        <v>18</v>
      </c>
      <c r="B332" s="85" t="s">
        <v>205</v>
      </c>
      <c r="C332" s="85" t="s">
        <v>122</v>
      </c>
      <c r="D332" s="29" t="s">
        <v>115</v>
      </c>
      <c r="E332" s="29" t="s">
        <v>134</v>
      </c>
      <c r="F332" s="28"/>
      <c r="G332" s="69"/>
      <c r="H332" s="123">
        <f>H334+H333</f>
        <v>28428.500000000004</v>
      </c>
      <c r="I332" s="30">
        <f>I334</f>
        <v>0</v>
      </c>
    </row>
    <row r="333" spans="1:9" ht="15.75">
      <c r="A333" s="116" t="s">
        <v>103</v>
      </c>
      <c r="B333" s="67" t="s">
        <v>205</v>
      </c>
      <c r="C333" s="92" t="s">
        <v>122</v>
      </c>
      <c r="D333" s="49" t="s">
        <v>115</v>
      </c>
      <c r="E333" s="63" t="s">
        <v>134</v>
      </c>
      <c r="F333" s="43"/>
      <c r="G333" s="93" t="s">
        <v>56</v>
      </c>
      <c r="H333" s="290">
        <f>2.9</f>
        <v>2.9</v>
      </c>
      <c r="I333" s="68"/>
    </row>
    <row r="334" spans="1:9" ht="15.75">
      <c r="A334" s="110" t="s">
        <v>155</v>
      </c>
      <c r="B334" s="90" t="s">
        <v>205</v>
      </c>
      <c r="C334" s="85" t="s">
        <v>122</v>
      </c>
      <c r="D334" s="49" t="s">
        <v>115</v>
      </c>
      <c r="E334" s="38" t="s">
        <v>134</v>
      </c>
      <c r="F334" s="43"/>
      <c r="G334" s="58" t="s">
        <v>156</v>
      </c>
      <c r="H334" s="171">
        <f>2426.4+25481.2+518</f>
        <v>28425.600000000002</v>
      </c>
      <c r="I334" s="39"/>
    </row>
    <row r="335" spans="1:9" ht="15.75">
      <c r="A335" s="53" t="s">
        <v>20</v>
      </c>
      <c r="B335" s="86" t="s">
        <v>205</v>
      </c>
      <c r="C335" s="82" t="s">
        <v>122</v>
      </c>
      <c r="D335" s="33" t="s">
        <v>122</v>
      </c>
      <c r="E335" s="33"/>
      <c r="F335" s="32"/>
      <c r="G335" s="87"/>
      <c r="H335" s="169">
        <f>H336+H344</f>
        <v>14862.300000000001</v>
      </c>
      <c r="I335" s="34">
        <f>I336+I344</f>
        <v>4174</v>
      </c>
    </row>
    <row r="336" spans="1:9" ht="15.75">
      <c r="A336" s="53" t="s">
        <v>60</v>
      </c>
      <c r="B336" s="86" t="s">
        <v>205</v>
      </c>
      <c r="C336" s="82" t="s">
        <v>122</v>
      </c>
      <c r="D336" s="33" t="s">
        <v>122</v>
      </c>
      <c r="E336" s="33" t="s">
        <v>61</v>
      </c>
      <c r="F336" s="32"/>
      <c r="G336" s="87"/>
      <c r="H336" s="169">
        <f>H342+H339+H337</f>
        <v>5560.6</v>
      </c>
      <c r="I336" s="34">
        <f>I342+I339+I337</f>
        <v>4174</v>
      </c>
    </row>
    <row r="337" spans="1:9" ht="29.25">
      <c r="A337" s="112" t="s">
        <v>417</v>
      </c>
      <c r="B337" s="85" t="s">
        <v>205</v>
      </c>
      <c r="C337" s="92" t="s">
        <v>122</v>
      </c>
      <c r="D337" s="29" t="s">
        <v>122</v>
      </c>
      <c r="E337" s="29" t="s">
        <v>415</v>
      </c>
      <c r="F337" s="32"/>
      <c r="G337" s="87"/>
      <c r="H337" s="123">
        <f>H338</f>
        <v>4174</v>
      </c>
      <c r="I337" s="30">
        <f>I338</f>
        <v>4174</v>
      </c>
    </row>
    <row r="338" spans="1:9" ht="15.75">
      <c r="A338" s="288" t="s">
        <v>332</v>
      </c>
      <c r="B338" s="85" t="s">
        <v>205</v>
      </c>
      <c r="C338" s="92" t="s">
        <v>122</v>
      </c>
      <c r="D338" s="29" t="s">
        <v>122</v>
      </c>
      <c r="E338" s="29" t="s">
        <v>415</v>
      </c>
      <c r="F338" s="32"/>
      <c r="G338" s="69" t="s">
        <v>416</v>
      </c>
      <c r="H338" s="123">
        <v>4174</v>
      </c>
      <c r="I338" s="30">
        <v>4174</v>
      </c>
    </row>
    <row r="339" spans="1:9" ht="15.75">
      <c r="A339" s="190" t="s">
        <v>241</v>
      </c>
      <c r="B339" s="85" t="s">
        <v>205</v>
      </c>
      <c r="C339" s="92" t="s">
        <v>122</v>
      </c>
      <c r="D339" s="29" t="s">
        <v>122</v>
      </c>
      <c r="E339" s="29" t="s">
        <v>252</v>
      </c>
      <c r="F339" s="28"/>
      <c r="G339" s="69"/>
      <c r="H339" s="123">
        <f>H341+H340</f>
        <v>4.8999999999999995</v>
      </c>
      <c r="I339" s="30">
        <f>I341</f>
        <v>0</v>
      </c>
    </row>
    <row r="340" spans="1:9" ht="15.75">
      <c r="A340" s="116" t="s">
        <v>103</v>
      </c>
      <c r="B340" s="85" t="s">
        <v>205</v>
      </c>
      <c r="C340" s="92" t="s">
        <v>122</v>
      </c>
      <c r="D340" s="29" t="s">
        <v>122</v>
      </c>
      <c r="E340" s="29" t="s">
        <v>252</v>
      </c>
      <c r="F340" s="28"/>
      <c r="G340" s="69" t="s">
        <v>56</v>
      </c>
      <c r="H340" s="123">
        <v>0.6</v>
      </c>
      <c r="I340" s="30"/>
    </row>
    <row r="341" spans="1:9" ht="15.75">
      <c r="A341" s="110" t="s">
        <v>155</v>
      </c>
      <c r="B341" s="85" t="s">
        <v>205</v>
      </c>
      <c r="C341" s="92" t="s">
        <v>122</v>
      </c>
      <c r="D341" s="29" t="s">
        <v>122</v>
      </c>
      <c r="E341" s="29" t="s">
        <v>252</v>
      </c>
      <c r="F341" s="28"/>
      <c r="G341" s="69" t="s">
        <v>156</v>
      </c>
      <c r="H341" s="123">
        <f>4.3</f>
        <v>4.3</v>
      </c>
      <c r="I341" s="30"/>
    </row>
    <row r="342" spans="1:9" ht="15.75">
      <c r="A342" s="111" t="s">
        <v>18</v>
      </c>
      <c r="B342" s="85" t="s">
        <v>205</v>
      </c>
      <c r="C342" s="92" t="s">
        <v>122</v>
      </c>
      <c r="D342" s="29" t="s">
        <v>122</v>
      </c>
      <c r="E342" s="29" t="s">
        <v>186</v>
      </c>
      <c r="F342" s="28"/>
      <c r="G342" s="69"/>
      <c r="H342" s="123">
        <f>H343</f>
        <v>1381.6999999999998</v>
      </c>
      <c r="I342" s="30">
        <f>I343</f>
        <v>0</v>
      </c>
    </row>
    <row r="343" spans="1:9" ht="15.75">
      <c r="A343" s="110" t="s">
        <v>155</v>
      </c>
      <c r="B343" s="142" t="s">
        <v>205</v>
      </c>
      <c r="C343" s="251" t="s">
        <v>122</v>
      </c>
      <c r="D343" s="139" t="s">
        <v>122</v>
      </c>
      <c r="E343" s="139" t="s">
        <v>186</v>
      </c>
      <c r="F343" s="140" t="s">
        <v>11</v>
      </c>
      <c r="G343" s="146" t="s">
        <v>156</v>
      </c>
      <c r="H343" s="196">
        <f>2521.1+1584.6-518-1306-942+42</f>
        <v>1381.6999999999998</v>
      </c>
      <c r="I343" s="66"/>
    </row>
    <row r="344" spans="1:9" ht="15.75">
      <c r="A344" s="53" t="s">
        <v>83</v>
      </c>
      <c r="B344" s="97" t="s">
        <v>205</v>
      </c>
      <c r="C344" s="82" t="s">
        <v>122</v>
      </c>
      <c r="D344" s="64" t="s">
        <v>122</v>
      </c>
      <c r="E344" s="64" t="s">
        <v>84</v>
      </c>
      <c r="F344" s="72"/>
      <c r="G344" s="87"/>
      <c r="H344" s="169">
        <f>H345+H347</f>
        <v>9301.7</v>
      </c>
      <c r="I344" s="34">
        <f>I345</f>
        <v>0</v>
      </c>
    </row>
    <row r="345" spans="1:9" ht="29.25">
      <c r="A345" s="233" t="s">
        <v>218</v>
      </c>
      <c r="B345" s="90" t="s">
        <v>205</v>
      </c>
      <c r="C345" s="92" t="s">
        <v>122</v>
      </c>
      <c r="D345" s="38" t="s">
        <v>122</v>
      </c>
      <c r="E345" s="29" t="s">
        <v>268</v>
      </c>
      <c r="F345" s="43"/>
      <c r="G345" s="69"/>
      <c r="H345" s="123">
        <f>H346</f>
        <v>8801.7</v>
      </c>
      <c r="I345" s="47"/>
    </row>
    <row r="346" spans="1:9" ht="15.75">
      <c r="A346" s="110" t="s">
        <v>155</v>
      </c>
      <c r="B346" s="90" t="s">
        <v>205</v>
      </c>
      <c r="C346" s="67" t="s">
        <v>122</v>
      </c>
      <c r="D346" s="38" t="s">
        <v>122</v>
      </c>
      <c r="E346" s="29" t="s">
        <v>268</v>
      </c>
      <c r="F346" s="43"/>
      <c r="G346" s="58" t="s">
        <v>156</v>
      </c>
      <c r="H346" s="171">
        <f>550+148.5+7692.7-95.5+124+382</f>
        <v>8801.7</v>
      </c>
      <c r="I346" s="47"/>
    </row>
    <row r="347" spans="1:9" ht="29.25">
      <c r="A347" s="173" t="s">
        <v>273</v>
      </c>
      <c r="B347" s="136" t="s">
        <v>205</v>
      </c>
      <c r="C347" s="142" t="s">
        <v>122</v>
      </c>
      <c r="D347" s="139" t="s">
        <v>122</v>
      </c>
      <c r="E347" s="29" t="s">
        <v>269</v>
      </c>
      <c r="F347" s="138"/>
      <c r="G347" s="143"/>
      <c r="H347" s="171">
        <f>H348</f>
        <v>500</v>
      </c>
      <c r="I347" s="128"/>
    </row>
    <row r="348" spans="1:9" ht="15.75">
      <c r="A348" s="110" t="s">
        <v>155</v>
      </c>
      <c r="B348" s="136" t="s">
        <v>205</v>
      </c>
      <c r="C348" s="142" t="s">
        <v>122</v>
      </c>
      <c r="D348" s="139" t="s">
        <v>122</v>
      </c>
      <c r="E348" s="29" t="s">
        <v>269</v>
      </c>
      <c r="F348" s="138"/>
      <c r="G348" s="143" t="s">
        <v>156</v>
      </c>
      <c r="H348" s="123">
        <v>500</v>
      </c>
      <c r="I348" s="47"/>
    </row>
    <row r="349" spans="1:9" ht="15.75">
      <c r="A349" s="53" t="s">
        <v>228</v>
      </c>
      <c r="B349" s="86" t="s">
        <v>205</v>
      </c>
      <c r="C349" s="86" t="s">
        <v>123</v>
      </c>
      <c r="D349" s="33"/>
      <c r="E349" s="33"/>
      <c r="F349" s="32"/>
      <c r="G349" s="87"/>
      <c r="H349" s="169">
        <f>H350+H376</f>
        <v>82715.5</v>
      </c>
      <c r="I349" s="34">
        <f>I350+I376</f>
        <v>225</v>
      </c>
    </row>
    <row r="350" spans="1:9" ht="15.75">
      <c r="A350" s="15" t="s">
        <v>24</v>
      </c>
      <c r="B350" s="82" t="s">
        <v>205</v>
      </c>
      <c r="C350" s="82" t="s">
        <v>123</v>
      </c>
      <c r="D350" s="59" t="s">
        <v>114</v>
      </c>
      <c r="E350" s="33"/>
      <c r="F350" s="36"/>
      <c r="G350" s="87"/>
      <c r="H350" s="280">
        <f>H351+H358+H365+H371</f>
        <v>64720.799999999996</v>
      </c>
      <c r="I350" s="61">
        <f>I351+I358+I365+I371</f>
        <v>0</v>
      </c>
    </row>
    <row r="351" spans="1:9" ht="29.25">
      <c r="A351" s="112" t="s">
        <v>236</v>
      </c>
      <c r="B351" s="85" t="s">
        <v>205</v>
      </c>
      <c r="C351" s="92" t="s">
        <v>123</v>
      </c>
      <c r="D351" s="49" t="s">
        <v>114</v>
      </c>
      <c r="E351" s="29" t="s">
        <v>25</v>
      </c>
      <c r="F351" s="28"/>
      <c r="G351" s="69"/>
      <c r="H351" s="123">
        <f>H352+H355</f>
        <v>41013.5</v>
      </c>
      <c r="I351" s="30">
        <f>I352+I355</f>
        <v>0</v>
      </c>
    </row>
    <row r="352" spans="1:9" ht="15.75">
      <c r="A352" s="190" t="s">
        <v>241</v>
      </c>
      <c r="B352" s="85" t="s">
        <v>205</v>
      </c>
      <c r="C352" s="92" t="s">
        <v>123</v>
      </c>
      <c r="D352" s="49" t="s">
        <v>114</v>
      </c>
      <c r="E352" s="29" t="s">
        <v>249</v>
      </c>
      <c r="F352" s="28"/>
      <c r="G352" s="69"/>
      <c r="H352" s="123">
        <f>H354+H353</f>
        <v>4761.099999999999</v>
      </c>
      <c r="I352" s="30">
        <f>I354</f>
        <v>0</v>
      </c>
    </row>
    <row r="353" spans="1:9" ht="15.75">
      <c r="A353" s="116" t="s">
        <v>103</v>
      </c>
      <c r="B353" s="85" t="s">
        <v>205</v>
      </c>
      <c r="C353" s="92" t="s">
        <v>123</v>
      </c>
      <c r="D353" s="49" t="s">
        <v>114</v>
      </c>
      <c r="E353" s="29" t="s">
        <v>249</v>
      </c>
      <c r="F353" s="28"/>
      <c r="G353" s="69" t="s">
        <v>56</v>
      </c>
      <c r="H353" s="123">
        <v>187.7</v>
      </c>
      <c r="I353" s="30"/>
    </row>
    <row r="354" spans="1:9" ht="15.75">
      <c r="A354" s="110" t="s">
        <v>155</v>
      </c>
      <c r="B354" s="85" t="s">
        <v>205</v>
      </c>
      <c r="C354" s="92" t="s">
        <v>123</v>
      </c>
      <c r="D354" s="49" t="s">
        <v>114</v>
      </c>
      <c r="E354" s="29" t="s">
        <v>249</v>
      </c>
      <c r="F354" s="28"/>
      <c r="G354" s="69" t="s">
        <v>156</v>
      </c>
      <c r="H354" s="123">
        <v>4573.4</v>
      </c>
      <c r="I354" s="30"/>
    </row>
    <row r="355" spans="1:9" ht="15.75">
      <c r="A355" s="47" t="s">
        <v>18</v>
      </c>
      <c r="B355" s="85" t="s">
        <v>205</v>
      </c>
      <c r="C355" s="92" t="s">
        <v>123</v>
      </c>
      <c r="D355" s="49" t="s">
        <v>114</v>
      </c>
      <c r="E355" s="29" t="s">
        <v>137</v>
      </c>
      <c r="F355" s="28"/>
      <c r="G355" s="69"/>
      <c r="H355" s="123">
        <f>H357+H356</f>
        <v>36252.4</v>
      </c>
      <c r="I355" s="30">
        <f>I357</f>
        <v>0</v>
      </c>
    </row>
    <row r="356" spans="1:9" ht="15.75">
      <c r="A356" s="116" t="s">
        <v>103</v>
      </c>
      <c r="B356" s="85" t="s">
        <v>205</v>
      </c>
      <c r="C356" s="92" t="s">
        <v>123</v>
      </c>
      <c r="D356" s="49" t="s">
        <v>114</v>
      </c>
      <c r="E356" s="29" t="s">
        <v>137</v>
      </c>
      <c r="F356" s="28"/>
      <c r="G356" s="69" t="s">
        <v>56</v>
      </c>
      <c r="H356" s="123">
        <f>7.9+2.3+12.7+15.5+2.2+99.4</f>
        <v>140</v>
      </c>
      <c r="I356" s="30"/>
    </row>
    <row r="357" spans="1:9" ht="15.75">
      <c r="A357" s="110" t="s">
        <v>155</v>
      </c>
      <c r="B357" s="85" t="s">
        <v>205</v>
      </c>
      <c r="C357" s="92" t="s">
        <v>123</v>
      </c>
      <c r="D357" s="49" t="s">
        <v>114</v>
      </c>
      <c r="E357" s="29" t="s">
        <v>137</v>
      </c>
      <c r="F357" s="28"/>
      <c r="G357" s="58" t="s">
        <v>156</v>
      </c>
      <c r="H357" s="123">
        <f>5716.3+3649.1+2736.5+2834.8+2383.1+14.1+18792.6+318-14.1-318</f>
        <v>36112.4</v>
      </c>
      <c r="I357" s="30"/>
    </row>
    <row r="358" spans="1:9" ht="15.75">
      <c r="A358" s="53" t="s">
        <v>9</v>
      </c>
      <c r="B358" s="86" t="s">
        <v>205</v>
      </c>
      <c r="C358" s="82" t="s">
        <v>123</v>
      </c>
      <c r="D358" s="59" t="s">
        <v>114</v>
      </c>
      <c r="E358" s="33" t="s">
        <v>26</v>
      </c>
      <c r="F358" s="32"/>
      <c r="G358" s="87"/>
      <c r="H358" s="169">
        <f>H359+H362</f>
        <v>3892.7000000000003</v>
      </c>
      <c r="I358" s="34">
        <f>I359+I362</f>
        <v>0</v>
      </c>
    </row>
    <row r="359" spans="1:9" ht="15.75">
      <c r="A359" s="190" t="s">
        <v>241</v>
      </c>
      <c r="B359" s="85" t="s">
        <v>205</v>
      </c>
      <c r="C359" s="92" t="s">
        <v>123</v>
      </c>
      <c r="D359" s="49" t="s">
        <v>114</v>
      </c>
      <c r="E359" s="29" t="s">
        <v>250</v>
      </c>
      <c r="F359" s="32"/>
      <c r="G359" s="87"/>
      <c r="H359" s="169">
        <f>H361+H360</f>
        <v>4.3</v>
      </c>
      <c r="I359" s="34">
        <f>I361</f>
        <v>0</v>
      </c>
    </row>
    <row r="360" spans="1:9" ht="15.75">
      <c r="A360" s="116" t="s">
        <v>103</v>
      </c>
      <c r="B360" s="85" t="s">
        <v>205</v>
      </c>
      <c r="C360" s="92" t="s">
        <v>123</v>
      </c>
      <c r="D360" s="49" t="s">
        <v>114</v>
      </c>
      <c r="E360" s="29" t="s">
        <v>250</v>
      </c>
      <c r="F360" s="32"/>
      <c r="G360" s="69" t="s">
        <v>56</v>
      </c>
      <c r="H360" s="123">
        <v>0.5</v>
      </c>
      <c r="I360" s="34"/>
    </row>
    <row r="361" spans="1:9" ht="15.75">
      <c r="A361" s="110" t="s">
        <v>155</v>
      </c>
      <c r="B361" s="85" t="s">
        <v>205</v>
      </c>
      <c r="C361" s="92" t="s">
        <v>123</v>
      </c>
      <c r="D361" s="49" t="s">
        <v>114</v>
      </c>
      <c r="E361" s="29" t="s">
        <v>250</v>
      </c>
      <c r="F361" s="32"/>
      <c r="G361" s="69" t="s">
        <v>156</v>
      </c>
      <c r="H361" s="123">
        <v>3.8</v>
      </c>
      <c r="I361" s="34"/>
    </row>
    <row r="362" spans="1:9" ht="15.75">
      <c r="A362" s="47" t="s">
        <v>18</v>
      </c>
      <c r="B362" s="85" t="s">
        <v>205</v>
      </c>
      <c r="C362" s="92" t="s">
        <v>123</v>
      </c>
      <c r="D362" s="49" t="s">
        <v>114</v>
      </c>
      <c r="E362" s="29" t="s">
        <v>138</v>
      </c>
      <c r="F362" s="28"/>
      <c r="G362" s="69"/>
      <c r="H362" s="123">
        <f>H364+H363</f>
        <v>3888.4</v>
      </c>
      <c r="I362" s="30">
        <f>I364</f>
        <v>0</v>
      </c>
    </row>
    <row r="363" spans="1:9" ht="15.75">
      <c r="A363" s="116" t="s">
        <v>103</v>
      </c>
      <c r="B363" s="85" t="s">
        <v>205</v>
      </c>
      <c r="C363" s="92" t="s">
        <v>123</v>
      </c>
      <c r="D363" s="49" t="s">
        <v>114</v>
      </c>
      <c r="E363" s="29" t="s">
        <v>138</v>
      </c>
      <c r="F363" s="28"/>
      <c r="G363" s="69" t="s">
        <v>56</v>
      </c>
      <c r="H363" s="123">
        <v>2.1</v>
      </c>
      <c r="I363" s="30"/>
    </row>
    <row r="364" spans="1:9" ht="15.75">
      <c r="A364" s="110" t="s">
        <v>155</v>
      </c>
      <c r="B364" s="85" t="s">
        <v>205</v>
      </c>
      <c r="C364" s="92" t="s">
        <v>123</v>
      </c>
      <c r="D364" s="49" t="s">
        <v>114</v>
      </c>
      <c r="E364" s="29" t="s">
        <v>138</v>
      </c>
      <c r="F364" s="28"/>
      <c r="G364" s="58" t="s">
        <v>156</v>
      </c>
      <c r="H364" s="123">
        <f>3886.3</f>
        <v>3886.3</v>
      </c>
      <c r="I364" s="47"/>
    </row>
    <row r="365" spans="1:9" ht="15.75">
      <c r="A365" s="53" t="s">
        <v>10</v>
      </c>
      <c r="B365" s="86" t="s">
        <v>205</v>
      </c>
      <c r="C365" s="82" t="s">
        <v>123</v>
      </c>
      <c r="D365" s="59" t="s">
        <v>114</v>
      </c>
      <c r="E365" s="33" t="s">
        <v>27</v>
      </c>
      <c r="F365" s="32"/>
      <c r="G365" s="87"/>
      <c r="H365" s="169">
        <f>H366+H368</f>
        <v>10197.6</v>
      </c>
      <c r="I365" s="34">
        <f>I366+I368</f>
        <v>0</v>
      </c>
    </row>
    <row r="366" spans="1:9" ht="15.75">
      <c r="A366" s="190" t="s">
        <v>241</v>
      </c>
      <c r="B366" s="85" t="s">
        <v>205</v>
      </c>
      <c r="C366" s="92" t="s">
        <v>123</v>
      </c>
      <c r="D366" s="49" t="s">
        <v>114</v>
      </c>
      <c r="E366" s="29" t="s">
        <v>248</v>
      </c>
      <c r="F366" s="28"/>
      <c r="G366" s="69"/>
      <c r="H366" s="123">
        <f>H367</f>
        <v>6</v>
      </c>
      <c r="I366" s="30">
        <f>I367</f>
        <v>0</v>
      </c>
    </row>
    <row r="367" spans="1:9" ht="15.75">
      <c r="A367" s="110" t="s">
        <v>155</v>
      </c>
      <c r="B367" s="85" t="s">
        <v>205</v>
      </c>
      <c r="C367" s="92" t="s">
        <v>123</v>
      </c>
      <c r="D367" s="49" t="s">
        <v>114</v>
      </c>
      <c r="E367" s="29" t="s">
        <v>248</v>
      </c>
      <c r="F367" s="28"/>
      <c r="G367" s="69" t="s">
        <v>156</v>
      </c>
      <c r="H367" s="123">
        <v>6</v>
      </c>
      <c r="I367" s="30"/>
    </row>
    <row r="368" spans="1:9" ht="15.75">
      <c r="A368" s="47" t="s">
        <v>18</v>
      </c>
      <c r="B368" s="85" t="s">
        <v>205</v>
      </c>
      <c r="C368" s="92" t="s">
        <v>123</v>
      </c>
      <c r="D368" s="49" t="s">
        <v>114</v>
      </c>
      <c r="E368" s="29" t="s">
        <v>139</v>
      </c>
      <c r="F368" s="28"/>
      <c r="G368" s="69"/>
      <c r="H368" s="123">
        <f>H370+H369</f>
        <v>10191.6</v>
      </c>
      <c r="I368" s="30">
        <f>I370</f>
        <v>0</v>
      </c>
    </row>
    <row r="369" spans="1:9" ht="15.75">
      <c r="A369" s="116" t="s">
        <v>103</v>
      </c>
      <c r="B369" s="85" t="s">
        <v>205</v>
      </c>
      <c r="C369" s="92" t="s">
        <v>123</v>
      </c>
      <c r="D369" s="49" t="s">
        <v>114</v>
      </c>
      <c r="E369" s="29" t="s">
        <v>139</v>
      </c>
      <c r="F369" s="28"/>
      <c r="G369" s="69" t="s">
        <v>56</v>
      </c>
      <c r="H369" s="123">
        <v>11.4</v>
      </c>
      <c r="I369" s="30"/>
    </row>
    <row r="370" spans="1:9" ht="15.75">
      <c r="A370" s="110" t="s">
        <v>155</v>
      </c>
      <c r="B370" s="85" t="s">
        <v>205</v>
      </c>
      <c r="C370" s="92" t="s">
        <v>123</v>
      </c>
      <c r="D370" s="49" t="s">
        <v>114</v>
      </c>
      <c r="E370" s="29" t="s">
        <v>139</v>
      </c>
      <c r="F370" s="28"/>
      <c r="G370" s="58" t="s">
        <v>156</v>
      </c>
      <c r="H370" s="123">
        <f>10180.2</f>
        <v>10180.2</v>
      </c>
      <c r="I370" s="30"/>
    </row>
    <row r="371" spans="1:9" ht="30">
      <c r="A371" s="71" t="s">
        <v>74</v>
      </c>
      <c r="B371" s="86" t="s">
        <v>205</v>
      </c>
      <c r="C371" s="82" t="s">
        <v>123</v>
      </c>
      <c r="D371" s="59" t="s">
        <v>114</v>
      </c>
      <c r="E371" s="33" t="s">
        <v>28</v>
      </c>
      <c r="F371" s="32"/>
      <c r="G371" s="87"/>
      <c r="H371" s="169">
        <f>H372+H374</f>
        <v>9617</v>
      </c>
      <c r="I371" s="34">
        <f>I372+I374</f>
        <v>0</v>
      </c>
    </row>
    <row r="372" spans="1:9" ht="15.75">
      <c r="A372" s="190" t="s">
        <v>241</v>
      </c>
      <c r="B372" s="85" t="s">
        <v>205</v>
      </c>
      <c r="C372" s="92" t="s">
        <v>123</v>
      </c>
      <c r="D372" s="49" t="s">
        <v>114</v>
      </c>
      <c r="E372" s="29" t="s">
        <v>251</v>
      </c>
      <c r="F372" s="32"/>
      <c r="G372" s="87"/>
      <c r="H372" s="123">
        <f>H373</f>
        <v>283.7</v>
      </c>
      <c r="I372" s="34">
        <f>I373</f>
        <v>0</v>
      </c>
    </row>
    <row r="373" spans="1:9" ht="15.75">
      <c r="A373" s="110" t="s">
        <v>155</v>
      </c>
      <c r="B373" s="85" t="s">
        <v>205</v>
      </c>
      <c r="C373" s="92" t="s">
        <v>123</v>
      </c>
      <c r="D373" s="49" t="s">
        <v>114</v>
      </c>
      <c r="E373" s="29" t="s">
        <v>251</v>
      </c>
      <c r="F373" s="32"/>
      <c r="G373" s="69" t="s">
        <v>156</v>
      </c>
      <c r="H373" s="123">
        <v>283.7</v>
      </c>
      <c r="I373" s="34"/>
    </row>
    <row r="374" spans="1:9" ht="15.75">
      <c r="A374" s="111" t="s">
        <v>18</v>
      </c>
      <c r="B374" s="85" t="s">
        <v>205</v>
      </c>
      <c r="C374" s="92" t="s">
        <v>123</v>
      </c>
      <c r="D374" s="49" t="s">
        <v>114</v>
      </c>
      <c r="E374" s="29" t="s">
        <v>140</v>
      </c>
      <c r="F374" s="28"/>
      <c r="G374" s="69"/>
      <c r="H374" s="123">
        <f>H375</f>
        <v>9333.3</v>
      </c>
      <c r="I374" s="30">
        <f>I375</f>
        <v>0</v>
      </c>
    </row>
    <row r="375" spans="1:9" ht="15.75">
      <c r="A375" s="110" t="s">
        <v>155</v>
      </c>
      <c r="B375" s="85" t="s">
        <v>205</v>
      </c>
      <c r="C375" s="92" t="s">
        <v>123</v>
      </c>
      <c r="D375" s="49" t="s">
        <v>114</v>
      </c>
      <c r="E375" s="29" t="s">
        <v>140</v>
      </c>
      <c r="F375" s="28"/>
      <c r="G375" s="58" t="s">
        <v>156</v>
      </c>
      <c r="H375" s="123">
        <v>9333.3</v>
      </c>
      <c r="I375" s="30"/>
    </row>
    <row r="376" spans="1:9" ht="15.75">
      <c r="A376" s="53" t="s">
        <v>230</v>
      </c>
      <c r="B376" s="86" t="s">
        <v>205</v>
      </c>
      <c r="C376" s="86" t="s">
        <v>123</v>
      </c>
      <c r="D376" s="33" t="s">
        <v>116</v>
      </c>
      <c r="E376" s="33"/>
      <c r="F376" s="36"/>
      <c r="G376" s="87"/>
      <c r="H376" s="169">
        <f>H377+H382+H386+H391</f>
        <v>17994.699999999997</v>
      </c>
      <c r="I376" s="34">
        <f>I377+I382+I386+I391</f>
        <v>225</v>
      </c>
    </row>
    <row r="377" spans="1:9" ht="15.75">
      <c r="A377" s="112" t="s">
        <v>95</v>
      </c>
      <c r="B377" s="85" t="s">
        <v>205</v>
      </c>
      <c r="C377" s="85" t="s">
        <v>123</v>
      </c>
      <c r="D377" s="29" t="s">
        <v>116</v>
      </c>
      <c r="E377" s="49" t="s">
        <v>157</v>
      </c>
      <c r="F377" s="36"/>
      <c r="G377" s="87"/>
      <c r="H377" s="123">
        <f>H378+H380</f>
        <v>7414.6</v>
      </c>
      <c r="I377" s="30">
        <f>I378</f>
        <v>0</v>
      </c>
    </row>
    <row r="378" spans="1:9" ht="15.75">
      <c r="A378" s="114" t="s">
        <v>37</v>
      </c>
      <c r="B378" s="85" t="s">
        <v>205</v>
      </c>
      <c r="C378" s="85" t="s">
        <v>123</v>
      </c>
      <c r="D378" s="29" t="s">
        <v>116</v>
      </c>
      <c r="E378" s="49" t="s">
        <v>159</v>
      </c>
      <c r="F378" s="36"/>
      <c r="G378" s="87"/>
      <c r="H378" s="123">
        <f>H379</f>
        <v>7358.5</v>
      </c>
      <c r="I378" s="30">
        <f>I379</f>
        <v>0</v>
      </c>
    </row>
    <row r="379" spans="1:9" ht="15.75">
      <c r="A379" s="192" t="s">
        <v>152</v>
      </c>
      <c r="B379" s="85" t="s">
        <v>205</v>
      </c>
      <c r="C379" s="85" t="s">
        <v>123</v>
      </c>
      <c r="D379" s="29" t="s">
        <v>116</v>
      </c>
      <c r="E379" s="29" t="s">
        <v>159</v>
      </c>
      <c r="F379" s="36"/>
      <c r="G379" s="69" t="s">
        <v>158</v>
      </c>
      <c r="H379" s="123">
        <f>6902.5-1761-104.3-17.4+1796.2+542.5</f>
        <v>7358.5</v>
      </c>
      <c r="I379" s="30"/>
    </row>
    <row r="380" spans="1:9" ht="15.75">
      <c r="A380" s="190" t="s">
        <v>241</v>
      </c>
      <c r="B380" s="85" t="s">
        <v>205</v>
      </c>
      <c r="C380" s="85" t="s">
        <v>123</v>
      </c>
      <c r="D380" s="29" t="s">
        <v>116</v>
      </c>
      <c r="E380" s="29" t="s">
        <v>242</v>
      </c>
      <c r="F380" s="36"/>
      <c r="G380" s="69"/>
      <c r="H380" s="123">
        <f>H381</f>
        <v>56.099999999999994</v>
      </c>
      <c r="I380" s="30">
        <f>I381</f>
        <v>0</v>
      </c>
    </row>
    <row r="381" spans="1:9" ht="15.75">
      <c r="A381" s="192" t="s">
        <v>152</v>
      </c>
      <c r="B381" s="85" t="s">
        <v>205</v>
      </c>
      <c r="C381" s="85" t="s">
        <v>123</v>
      </c>
      <c r="D381" s="29" t="s">
        <v>116</v>
      </c>
      <c r="E381" s="29" t="s">
        <v>242</v>
      </c>
      <c r="F381" s="36"/>
      <c r="G381" s="69" t="s">
        <v>158</v>
      </c>
      <c r="H381" s="123">
        <f>104.3-48.2</f>
        <v>56.099999999999994</v>
      </c>
      <c r="I381" s="30"/>
    </row>
    <row r="382" spans="1:9" ht="29.25">
      <c r="A382" s="112" t="s">
        <v>77</v>
      </c>
      <c r="B382" s="85" t="s">
        <v>205</v>
      </c>
      <c r="C382" s="85" t="s">
        <v>123</v>
      </c>
      <c r="D382" s="29" t="s">
        <v>116</v>
      </c>
      <c r="E382" s="29" t="s">
        <v>25</v>
      </c>
      <c r="F382" s="48"/>
      <c r="G382" s="69"/>
      <c r="H382" s="123">
        <f aca="true" t="shared" si="12" ref="H382:I384">H383</f>
        <v>225</v>
      </c>
      <c r="I382" s="30">
        <f t="shared" si="12"/>
        <v>225</v>
      </c>
    </row>
    <row r="383" spans="1:9" ht="29.25">
      <c r="A383" s="113" t="s">
        <v>224</v>
      </c>
      <c r="B383" s="85" t="s">
        <v>205</v>
      </c>
      <c r="C383" s="85" t="s">
        <v>123</v>
      </c>
      <c r="D383" s="29" t="s">
        <v>116</v>
      </c>
      <c r="E383" s="29" t="s">
        <v>226</v>
      </c>
      <c r="F383" s="28"/>
      <c r="G383" s="69"/>
      <c r="H383" s="123">
        <f t="shared" si="12"/>
        <v>225</v>
      </c>
      <c r="I383" s="30">
        <f t="shared" si="12"/>
        <v>225</v>
      </c>
    </row>
    <row r="384" spans="1:9" ht="15.75">
      <c r="A384" s="114" t="s">
        <v>227</v>
      </c>
      <c r="B384" s="85" t="s">
        <v>205</v>
      </c>
      <c r="C384" s="85" t="s">
        <v>123</v>
      </c>
      <c r="D384" s="29" t="s">
        <v>116</v>
      </c>
      <c r="E384" s="29" t="s">
        <v>226</v>
      </c>
      <c r="F384" s="28"/>
      <c r="G384" s="69"/>
      <c r="H384" s="123">
        <f t="shared" si="12"/>
        <v>225</v>
      </c>
      <c r="I384" s="30">
        <f t="shared" si="12"/>
        <v>225</v>
      </c>
    </row>
    <row r="385" spans="1:9" ht="15.75">
      <c r="A385" s="110" t="s">
        <v>380</v>
      </c>
      <c r="B385" s="85" t="s">
        <v>205</v>
      </c>
      <c r="C385" s="85" t="s">
        <v>123</v>
      </c>
      <c r="D385" s="29" t="s">
        <v>116</v>
      </c>
      <c r="E385" s="29" t="s">
        <v>226</v>
      </c>
      <c r="F385" s="28"/>
      <c r="G385" s="58" t="s">
        <v>379</v>
      </c>
      <c r="H385" s="123">
        <f>202+23</f>
        <v>225</v>
      </c>
      <c r="I385" s="30">
        <f>202+23</f>
        <v>225</v>
      </c>
    </row>
    <row r="386" spans="1:9" ht="57.75">
      <c r="A386" s="115" t="s">
        <v>73</v>
      </c>
      <c r="B386" s="85" t="s">
        <v>205</v>
      </c>
      <c r="C386" s="85" t="s">
        <v>123</v>
      </c>
      <c r="D386" s="29" t="s">
        <v>116</v>
      </c>
      <c r="E386" s="29" t="s">
        <v>29</v>
      </c>
      <c r="F386" s="28"/>
      <c r="G386" s="69"/>
      <c r="H386" s="123">
        <f>H387+H389</f>
        <v>6052.2</v>
      </c>
      <c r="I386" s="30">
        <f>I387+I389</f>
        <v>0</v>
      </c>
    </row>
    <row r="387" spans="1:9" ht="15.75">
      <c r="A387" s="190" t="s">
        <v>241</v>
      </c>
      <c r="B387" s="85" t="s">
        <v>205</v>
      </c>
      <c r="C387" s="85" t="s">
        <v>123</v>
      </c>
      <c r="D387" s="29" t="s">
        <v>116</v>
      </c>
      <c r="E387" s="29" t="s">
        <v>246</v>
      </c>
      <c r="F387" s="28"/>
      <c r="G387" s="69"/>
      <c r="H387" s="123">
        <f>H388</f>
        <v>58.2</v>
      </c>
      <c r="I387" s="30">
        <f>I388</f>
        <v>0</v>
      </c>
    </row>
    <row r="388" spans="1:9" ht="15.75">
      <c r="A388" s="110" t="s">
        <v>155</v>
      </c>
      <c r="B388" s="85" t="s">
        <v>205</v>
      </c>
      <c r="C388" s="85" t="s">
        <v>123</v>
      </c>
      <c r="D388" s="29" t="s">
        <v>116</v>
      </c>
      <c r="E388" s="29" t="s">
        <v>246</v>
      </c>
      <c r="F388" s="28"/>
      <c r="G388" s="69" t="s">
        <v>156</v>
      </c>
      <c r="H388" s="123">
        <f>10+48.2</f>
        <v>58.2</v>
      </c>
      <c r="I388" s="30"/>
    </row>
    <row r="389" spans="1:9" ht="15.75">
      <c r="A389" s="111" t="s">
        <v>18</v>
      </c>
      <c r="B389" s="85" t="s">
        <v>205</v>
      </c>
      <c r="C389" s="85" t="s">
        <v>123</v>
      </c>
      <c r="D389" s="29" t="s">
        <v>116</v>
      </c>
      <c r="E389" s="29" t="s">
        <v>135</v>
      </c>
      <c r="F389" s="28"/>
      <c r="G389" s="69"/>
      <c r="H389" s="123">
        <f>H390</f>
        <v>5994</v>
      </c>
      <c r="I389" s="30">
        <f>I390</f>
        <v>0</v>
      </c>
    </row>
    <row r="390" spans="1:9" ht="15.75">
      <c r="A390" s="110" t="s">
        <v>155</v>
      </c>
      <c r="B390" s="85" t="s">
        <v>205</v>
      </c>
      <c r="C390" s="85" t="s">
        <v>123</v>
      </c>
      <c r="D390" s="29" t="s">
        <v>116</v>
      </c>
      <c r="E390" s="29" t="s">
        <v>135</v>
      </c>
      <c r="F390" s="28"/>
      <c r="G390" s="69" t="s">
        <v>156</v>
      </c>
      <c r="H390" s="123">
        <f>5244+1306-556</f>
        <v>5994</v>
      </c>
      <c r="I390" s="30"/>
    </row>
    <row r="391" spans="1:9" ht="15.75">
      <c r="A391" s="15" t="s">
        <v>83</v>
      </c>
      <c r="B391" s="85" t="s">
        <v>205</v>
      </c>
      <c r="C391" s="85" t="s">
        <v>123</v>
      </c>
      <c r="D391" s="29" t="s">
        <v>116</v>
      </c>
      <c r="E391" s="29" t="s">
        <v>84</v>
      </c>
      <c r="F391" s="28"/>
      <c r="G391" s="69"/>
      <c r="H391" s="123">
        <f>H392+H394</f>
        <v>4302.9</v>
      </c>
      <c r="I391" s="30"/>
    </row>
    <row r="392" spans="1:9" ht="43.5">
      <c r="A392" s="112" t="s">
        <v>235</v>
      </c>
      <c r="B392" s="85" t="s">
        <v>205</v>
      </c>
      <c r="C392" s="85" t="s">
        <v>123</v>
      </c>
      <c r="D392" s="29" t="s">
        <v>116</v>
      </c>
      <c r="E392" s="29" t="s">
        <v>136</v>
      </c>
      <c r="F392" s="28"/>
      <c r="G392" s="69"/>
      <c r="H392" s="123">
        <f>H393</f>
        <v>336.9999999999998</v>
      </c>
      <c r="I392" s="30"/>
    </row>
    <row r="393" spans="1:9" ht="15.75">
      <c r="A393" s="114" t="s">
        <v>94</v>
      </c>
      <c r="B393" s="85" t="s">
        <v>205</v>
      </c>
      <c r="C393" s="85" t="s">
        <v>123</v>
      </c>
      <c r="D393" s="29" t="s">
        <v>116</v>
      </c>
      <c r="E393" s="29" t="s">
        <v>136</v>
      </c>
      <c r="F393" s="28"/>
      <c r="G393" s="69" t="s">
        <v>158</v>
      </c>
      <c r="H393" s="123">
        <f>1751+924.7-1796.2-542.5</f>
        <v>336.9999999999998</v>
      </c>
      <c r="I393" s="30"/>
    </row>
    <row r="394" spans="1:9" ht="29.25">
      <c r="A394" s="112" t="s">
        <v>216</v>
      </c>
      <c r="B394" s="85" t="s">
        <v>205</v>
      </c>
      <c r="C394" s="90" t="s">
        <v>123</v>
      </c>
      <c r="D394" s="38" t="s">
        <v>116</v>
      </c>
      <c r="E394" s="29" t="s">
        <v>270</v>
      </c>
      <c r="F394" s="37"/>
      <c r="G394" s="69"/>
      <c r="H394" s="123">
        <f>H395+H396</f>
        <v>3965.9</v>
      </c>
      <c r="I394" s="30">
        <f>I395</f>
        <v>0</v>
      </c>
    </row>
    <row r="395" spans="1:9" ht="15.75">
      <c r="A395" s="110" t="s">
        <v>155</v>
      </c>
      <c r="B395" s="85" t="s">
        <v>205</v>
      </c>
      <c r="C395" s="85" t="s">
        <v>123</v>
      </c>
      <c r="D395" s="29" t="s">
        <v>116</v>
      </c>
      <c r="E395" s="29" t="s">
        <v>270</v>
      </c>
      <c r="F395" s="28"/>
      <c r="G395" s="58" t="s">
        <v>156</v>
      </c>
      <c r="H395" s="123">
        <v>3633.8</v>
      </c>
      <c r="I395" s="47"/>
    </row>
    <row r="396" spans="1:9" ht="15.75">
      <c r="A396" s="114" t="s">
        <v>94</v>
      </c>
      <c r="B396" s="85" t="s">
        <v>205</v>
      </c>
      <c r="C396" s="85" t="s">
        <v>123</v>
      </c>
      <c r="D396" s="29" t="s">
        <v>116</v>
      </c>
      <c r="E396" s="29" t="s">
        <v>270</v>
      </c>
      <c r="F396" s="28"/>
      <c r="G396" s="69" t="s">
        <v>158</v>
      </c>
      <c r="H396" s="123">
        <f>792+2101.5+1000-47.7-212+14.1+318-3647.9+14.1</f>
        <v>332.1</v>
      </c>
      <c r="I396" s="47"/>
    </row>
    <row r="397" spans="1:9" ht="15.75">
      <c r="A397" s="53" t="s">
        <v>142</v>
      </c>
      <c r="B397" s="86" t="s">
        <v>205</v>
      </c>
      <c r="C397" s="86" t="s">
        <v>198</v>
      </c>
      <c r="D397" s="33"/>
      <c r="E397" s="33"/>
      <c r="F397" s="32"/>
      <c r="G397" s="87"/>
      <c r="H397" s="169">
        <f>H398</f>
        <v>17532.899999999998</v>
      </c>
      <c r="I397" s="34">
        <f>I398</f>
        <v>0</v>
      </c>
    </row>
    <row r="398" spans="1:9" ht="15.75">
      <c r="A398" s="15" t="s">
        <v>199</v>
      </c>
      <c r="B398" s="82" t="s">
        <v>205</v>
      </c>
      <c r="C398" s="82" t="s">
        <v>198</v>
      </c>
      <c r="D398" s="59" t="s">
        <v>114</v>
      </c>
      <c r="E398" s="33"/>
      <c r="F398" s="36"/>
      <c r="G398" s="87"/>
      <c r="H398" s="280">
        <f>H399+H406</f>
        <v>17532.899999999998</v>
      </c>
      <c r="I398" s="61">
        <f>I399+I406</f>
        <v>0</v>
      </c>
    </row>
    <row r="399" spans="1:9" ht="15.75">
      <c r="A399" s="110" t="s">
        <v>50</v>
      </c>
      <c r="B399" s="85" t="s">
        <v>205</v>
      </c>
      <c r="C399" s="85" t="s">
        <v>198</v>
      </c>
      <c r="D399" s="29" t="s">
        <v>114</v>
      </c>
      <c r="E399" s="29" t="s">
        <v>51</v>
      </c>
      <c r="F399" s="28"/>
      <c r="G399" s="69"/>
      <c r="H399" s="123">
        <f>H400+H403</f>
        <v>15855.999999999998</v>
      </c>
      <c r="I399" s="30">
        <f>I400+I403</f>
        <v>0</v>
      </c>
    </row>
    <row r="400" spans="1:9" ht="15.75">
      <c r="A400" s="190" t="s">
        <v>241</v>
      </c>
      <c r="B400" s="85" t="s">
        <v>205</v>
      </c>
      <c r="C400" s="85" t="s">
        <v>198</v>
      </c>
      <c r="D400" s="29" t="s">
        <v>114</v>
      </c>
      <c r="E400" s="37" t="s">
        <v>247</v>
      </c>
      <c r="F400" s="28"/>
      <c r="G400" s="69"/>
      <c r="H400" s="123">
        <f>H402+H401</f>
        <v>796.8</v>
      </c>
      <c r="I400" s="30">
        <f>I402</f>
        <v>0</v>
      </c>
    </row>
    <row r="401" spans="1:9" ht="15.75">
      <c r="A401" s="47" t="s">
        <v>103</v>
      </c>
      <c r="B401" s="85" t="s">
        <v>205</v>
      </c>
      <c r="C401" s="85" t="s">
        <v>198</v>
      </c>
      <c r="D401" s="29" t="s">
        <v>114</v>
      </c>
      <c r="E401" s="37" t="s">
        <v>247</v>
      </c>
      <c r="F401" s="28"/>
      <c r="G401" s="69" t="s">
        <v>56</v>
      </c>
      <c r="H401" s="123">
        <v>3</v>
      </c>
      <c r="I401" s="30"/>
    </row>
    <row r="402" spans="1:9" ht="15.75">
      <c r="A402" s="110" t="s">
        <v>155</v>
      </c>
      <c r="B402" s="85" t="s">
        <v>205</v>
      </c>
      <c r="C402" s="85" t="s">
        <v>198</v>
      </c>
      <c r="D402" s="29" t="s">
        <v>114</v>
      </c>
      <c r="E402" s="37" t="s">
        <v>247</v>
      </c>
      <c r="F402" s="28"/>
      <c r="G402" s="69" t="s">
        <v>156</v>
      </c>
      <c r="H402" s="123">
        <f>792.5+1.3</f>
        <v>793.8</v>
      </c>
      <c r="I402" s="30"/>
    </row>
    <row r="403" spans="1:9" ht="15.75">
      <c r="A403" s="111" t="s">
        <v>18</v>
      </c>
      <c r="B403" s="85" t="s">
        <v>205</v>
      </c>
      <c r="C403" s="85" t="s">
        <v>198</v>
      </c>
      <c r="D403" s="29" t="s">
        <v>114</v>
      </c>
      <c r="E403" s="29" t="s">
        <v>143</v>
      </c>
      <c r="F403" s="28"/>
      <c r="G403" s="69"/>
      <c r="H403" s="123">
        <f>H405+H404</f>
        <v>15059.199999999999</v>
      </c>
      <c r="I403" s="30">
        <f>I405</f>
        <v>0</v>
      </c>
    </row>
    <row r="404" spans="1:9" ht="15.75">
      <c r="A404" s="47" t="s">
        <v>103</v>
      </c>
      <c r="B404" s="85" t="s">
        <v>205</v>
      </c>
      <c r="C404" s="85" t="s">
        <v>198</v>
      </c>
      <c r="D404" s="29" t="s">
        <v>114</v>
      </c>
      <c r="E404" s="29" t="s">
        <v>143</v>
      </c>
      <c r="F404" s="28"/>
      <c r="G404" s="69" t="s">
        <v>56</v>
      </c>
      <c r="H404" s="123">
        <v>2.4</v>
      </c>
      <c r="I404" s="30"/>
    </row>
    <row r="405" spans="1:9" ht="15.75">
      <c r="A405" s="110" t="s">
        <v>155</v>
      </c>
      <c r="B405" s="85" t="s">
        <v>205</v>
      </c>
      <c r="C405" s="85" t="s">
        <v>198</v>
      </c>
      <c r="D405" s="29" t="s">
        <v>114</v>
      </c>
      <c r="E405" s="29" t="s">
        <v>143</v>
      </c>
      <c r="F405" s="28"/>
      <c r="G405" s="58" t="s">
        <v>156</v>
      </c>
      <c r="H405" s="123">
        <f>10642.3+1214.5+3000+200</f>
        <v>15056.8</v>
      </c>
      <c r="I405" s="47"/>
    </row>
    <row r="406" spans="1:9" ht="15.75">
      <c r="A406" s="110" t="s">
        <v>83</v>
      </c>
      <c r="B406" s="85" t="s">
        <v>205</v>
      </c>
      <c r="C406" s="85" t="s">
        <v>198</v>
      </c>
      <c r="D406" s="29" t="s">
        <v>114</v>
      </c>
      <c r="E406" s="29" t="s">
        <v>84</v>
      </c>
      <c r="F406" s="28"/>
      <c r="G406" s="69"/>
      <c r="H406" s="123">
        <f>H407</f>
        <v>1676.9</v>
      </c>
      <c r="I406" s="30">
        <f>I407</f>
        <v>0</v>
      </c>
    </row>
    <row r="407" spans="1:9" ht="43.5">
      <c r="A407" s="112" t="s">
        <v>255</v>
      </c>
      <c r="B407" s="85" t="s">
        <v>205</v>
      </c>
      <c r="C407" s="85" t="s">
        <v>198</v>
      </c>
      <c r="D407" s="29" t="s">
        <v>114</v>
      </c>
      <c r="E407" s="29" t="s">
        <v>272</v>
      </c>
      <c r="F407" s="28"/>
      <c r="G407" s="58"/>
      <c r="H407" s="123">
        <f>H409+H408</f>
        <v>1676.9</v>
      </c>
      <c r="I407" s="47"/>
    </row>
    <row r="408" spans="1:9" ht="15.75">
      <c r="A408" s="110" t="s">
        <v>155</v>
      </c>
      <c r="B408" s="85" t="s">
        <v>205</v>
      </c>
      <c r="C408" s="85" t="s">
        <v>198</v>
      </c>
      <c r="D408" s="29" t="s">
        <v>114</v>
      </c>
      <c r="E408" s="29" t="s">
        <v>272</v>
      </c>
      <c r="F408" s="28"/>
      <c r="G408" s="58" t="s">
        <v>156</v>
      </c>
      <c r="H408" s="123">
        <f>1491-114.1+300-300</f>
        <v>1376.9</v>
      </c>
      <c r="I408" s="47"/>
    </row>
    <row r="409" spans="1:9" ht="16.5" thickBot="1">
      <c r="A409" s="114" t="s">
        <v>94</v>
      </c>
      <c r="B409" s="212" t="s">
        <v>205</v>
      </c>
      <c r="C409" s="212" t="s">
        <v>198</v>
      </c>
      <c r="D409" s="200" t="s">
        <v>114</v>
      </c>
      <c r="E409" s="49" t="s">
        <v>272</v>
      </c>
      <c r="F409" s="213"/>
      <c r="G409" s="214" t="s">
        <v>158</v>
      </c>
      <c r="H409" s="240">
        <v>300</v>
      </c>
      <c r="I409" s="215"/>
    </row>
    <row r="410" spans="1:9" ht="72.75" thickBot="1">
      <c r="A410" s="242" t="s">
        <v>280</v>
      </c>
      <c r="B410" s="80" t="s">
        <v>259</v>
      </c>
      <c r="C410" s="80"/>
      <c r="D410" s="22"/>
      <c r="E410" s="22"/>
      <c r="F410" s="20"/>
      <c r="G410" s="99"/>
      <c r="H410" s="121">
        <f aca="true" t="shared" si="13" ref="H410:I412">H411</f>
        <v>5555.9</v>
      </c>
      <c r="I410" s="23">
        <f t="shared" si="13"/>
        <v>0</v>
      </c>
    </row>
    <row r="411" spans="1:9" ht="15.75">
      <c r="A411" s="244" t="s">
        <v>13</v>
      </c>
      <c r="B411" s="96" t="s">
        <v>259</v>
      </c>
      <c r="C411" s="96" t="s">
        <v>114</v>
      </c>
      <c r="D411" s="26"/>
      <c r="E411" s="59"/>
      <c r="F411" s="25"/>
      <c r="G411" s="107"/>
      <c r="H411" s="195">
        <f>H412+H420</f>
        <v>5555.9</v>
      </c>
      <c r="I411" s="27">
        <f t="shared" si="13"/>
        <v>0</v>
      </c>
    </row>
    <row r="412" spans="1:9" ht="45">
      <c r="A412" s="71" t="s">
        <v>166</v>
      </c>
      <c r="B412" s="86" t="s">
        <v>259</v>
      </c>
      <c r="C412" s="86" t="s">
        <v>114</v>
      </c>
      <c r="D412" s="33" t="s">
        <v>119</v>
      </c>
      <c r="E412" s="33"/>
      <c r="F412" s="32"/>
      <c r="G412" s="100"/>
      <c r="H412" s="169">
        <f t="shared" si="13"/>
        <v>5109.2</v>
      </c>
      <c r="I412" s="34">
        <f t="shared" si="13"/>
        <v>0</v>
      </c>
    </row>
    <row r="413" spans="1:9" ht="43.5">
      <c r="A413" s="112" t="s">
        <v>163</v>
      </c>
      <c r="B413" s="85" t="s">
        <v>259</v>
      </c>
      <c r="C413" s="85" t="s">
        <v>114</v>
      </c>
      <c r="D413" s="29" t="s">
        <v>119</v>
      </c>
      <c r="E413" s="29" t="s">
        <v>157</v>
      </c>
      <c r="F413" s="28"/>
      <c r="G413" s="58"/>
      <c r="H413" s="123">
        <f>H416+H414+H418</f>
        <v>5109.2</v>
      </c>
      <c r="I413" s="30">
        <f>I416+I414+I418</f>
        <v>0</v>
      </c>
    </row>
    <row r="414" spans="1:9" ht="15.75">
      <c r="A414" s="110" t="s">
        <v>37</v>
      </c>
      <c r="B414" s="85" t="s">
        <v>259</v>
      </c>
      <c r="C414" s="85" t="s">
        <v>114</v>
      </c>
      <c r="D414" s="29" t="s">
        <v>119</v>
      </c>
      <c r="E414" s="29" t="s">
        <v>159</v>
      </c>
      <c r="F414" s="28"/>
      <c r="G414" s="58"/>
      <c r="H414" s="123">
        <f>H415</f>
        <v>2709.2</v>
      </c>
      <c r="I414" s="30"/>
    </row>
    <row r="415" spans="1:9" ht="15.75">
      <c r="A415" s="114" t="s">
        <v>94</v>
      </c>
      <c r="B415" s="85" t="s">
        <v>259</v>
      </c>
      <c r="C415" s="85" t="s">
        <v>114</v>
      </c>
      <c r="D415" s="29" t="s">
        <v>119</v>
      </c>
      <c r="E415" s="29" t="s">
        <v>159</v>
      </c>
      <c r="F415" s="28"/>
      <c r="G415" s="58" t="s">
        <v>158</v>
      </c>
      <c r="H415" s="123">
        <f>2444.5-490.8+491+264.5</f>
        <v>2709.2</v>
      </c>
      <c r="I415" s="30"/>
    </row>
    <row r="416" spans="1:9" ht="29.25">
      <c r="A416" s="112" t="s">
        <v>167</v>
      </c>
      <c r="B416" s="85" t="s">
        <v>259</v>
      </c>
      <c r="C416" s="85" t="s">
        <v>114</v>
      </c>
      <c r="D416" s="29" t="s">
        <v>119</v>
      </c>
      <c r="E416" s="29" t="s">
        <v>168</v>
      </c>
      <c r="F416" s="28"/>
      <c r="G416" s="58"/>
      <c r="H416" s="123">
        <f>H417</f>
        <v>2397</v>
      </c>
      <c r="I416" s="30">
        <f>I417</f>
        <v>0</v>
      </c>
    </row>
    <row r="417" spans="1:9" ht="15.75">
      <c r="A417" s="110" t="s">
        <v>94</v>
      </c>
      <c r="B417" s="85" t="s">
        <v>259</v>
      </c>
      <c r="C417" s="85" t="s">
        <v>114</v>
      </c>
      <c r="D417" s="29" t="s">
        <v>119</v>
      </c>
      <c r="E417" s="29" t="s">
        <v>168</v>
      </c>
      <c r="F417" s="28"/>
      <c r="G417" s="58" t="s">
        <v>158</v>
      </c>
      <c r="H417" s="123">
        <f>1746.7+543.4-491+597.9</f>
        <v>2397</v>
      </c>
      <c r="I417" s="30"/>
    </row>
    <row r="418" spans="1:9" ht="15.75">
      <c r="A418" s="190" t="s">
        <v>241</v>
      </c>
      <c r="B418" s="85" t="s">
        <v>259</v>
      </c>
      <c r="C418" s="85" t="s">
        <v>114</v>
      </c>
      <c r="D418" s="29" t="s">
        <v>197</v>
      </c>
      <c r="E418" s="29" t="s">
        <v>242</v>
      </c>
      <c r="F418" s="28"/>
      <c r="G418" s="58"/>
      <c r="H418" s="123">
        <f>H419</f>
        <v>3</v>
      </c>
      <c r="I418" s="30"/>
    </row>
    <row r="419" spans="1:9" ht="15.75">
      <c r="A419" s="114" t="s">
        <v>94</v>
      </c>
      <c r="B419" s="92" t="s">
        <v>259</v>
      </c>
      <c r="C419" s="92" t="s">
        <v>114</v>
      </c>
      <c r="D419" s="49" t="s">
        <v>197</v>
      </c>
      <c r="E419" s="29" t="s">
        <v>242</v>
      </c>
      <c r="F419" s="28"/>
      <c r="G419" s="58" t="s">
        <v>158</v>
      </c>
      <c r="H419" s="123">
        <v>3</v>
      </c>
      <c r="I419" s="30"/>
    </row>
    <row r="420" spans="1:9" ht="15.75">
      <c r="A420" s="15" t="s">
        <v>52</v>
      </c>
      <c r="B420" s="82" t="s">
        <v>259</v>
      </c>
      <c r="C420" s="82" t="s">
        <v>114</v>
      </c>
      <c r="D420" s="59" t="s">
        <v>197</v>
      </c>
      <c r="E420" s="59"/>
      <c r="F420" s="36"/>
      <c r="G420" s="187"/>
      <c r="H420" s="241">
        <f>H421</f>
        <v>446.69999999999993</v>
      </c>
      <c r="I420" s="84"/>
    </row>
    <row r="421" spans="1:9" ht="15.75">
      <c r="A421" s="110" t="s">
        <v>83</v>
      </c>
      <c r="B421" s="85" t="s">
        <v>259</v>
      </c>
      <c r="C421" s="85" t="s">
        <v>114</v>
      </c>
      <c r="D421" s="29" t="s">
        <v>197</v>
      </c>
      <c r="E421" s="29" t="s">
        <v>84</v>
      </c>
      <c r="F421" s="28"/>
      <c r="G421" s="58"/>
      <c r="H421" s="123">
        <f>H422</f>
        <v>446.69999999999993</v>
      </c>
      <c r="I421" s="30"/>
    </row>
    <row r="422" spans="1:9" ht="43.5">
      <c r="A422" s="112" t="s">
        <v>220</v>
      </c>
      <c r="B422" s="85" t="s">
        <v>259</v>
      </c>
      <c r="C422" s="85" t="s">
        <v>114</v>
      </c>
      <c r="D422" s="29" t="s">
        <v>197</v>
      </c>
      <c r="E422" s="29" t="s">
        <v>136</v>
      </c>
      <c r="F422" s="28"/>
      <c r="G422" s="58"/>
      <c r="H422" s="123">
        <f>H423</f>
        <v>446.69999999999993</v>
      </c>
      <c r="I422" s="30"/>
    </row>
    <row r="423" spans="1:9" ht="21" customHeight="1" thickBot="1">
      <c r="A423" s="111" t="s">
        <v>94</v>
      </c>
      <c r="B423" s="90" t="s">
        <v>259</v>
      </c>
      <c r="C423" s="90" t="s">
        <v>114</v>
      </c>
      <c r="D423" s="38" t="s">
        <v>197</v>
      </c>
      <c r="E423" s="29" t="s">
        <v>136</v>
      </c>
      <c r="F423" s="37"/>
      <c r="G423" s="101" t="s">
        <v>158</v>
      </c>
      <c r="H423" s="171">
        <f>784.1+525-597.9-264.5</f>
        <v>446.69999999999993</v>
      </c>
      <c r="I423" s="39"/>
    </row>
    <row r="424" spans="1:10" s="3" customFormat="1" ht="54.75" thickBot="1">
      <c r="A424" s="297" t="s">
        <v>278</v>
      </c>
      <c r="B424" s="20" t="s">
        <v>206</v>
      </c>
      <c r="C424" s="22"/>
      <c r="D424" s="20"/>
      <c r="E424" s="22"/>
      <c r="F424" s="20"/>
      <c r="G424" s="298"/>
      <c r="H424" s="23">
        <f>H425+H437+H442+H447</f>
        <v>13098.099999999999</v>
      </c>
      <c r="I424" s="23">
        <f>I425+I437+I442</f>
        <v>0</v>
      </c>
      <c r="J424"/>
    </row>
    <row r="425" spans="1:10" s="3" customFormat="1" ht="15.75">
      <c r="A425" s="259" t="s">
        <v>13</v>
      </c>
      <c r="B425" s="36" t="s">
        <v>206</v>
      </c>
      <c r="C425" s="59" t="s">
        <v>114</v>
      </c>
      <c r="D425" s="36"/>
      <c r="E425" s="59"/>
      <c r="F425" s="281"/>
      <c r="G425" s="296"/>
      <c r="H425" s="61">
        <f>H426</f>
        <v>9298.099999999999</v>
      </c>
      <c r="I425" s="61">
        <f aca="true" t="shared" si="14" ref="H425:I428">I426</f>
        <v>0</v>
      </c>
      <c r="J425"/>
    </row>
    <row r="426" spans="1:10" s="3" customFormat="1" ht="15.75">
      <c r="A426" s="35" t="s">
        <v>52</v>
      </c>
      <c r="B426" s="32" t="s">
        <v>206</v>
      </c>
      <c r="C426" s="33" t="s">
        <v>114</v>
      </c>
      <c r="D426" s="32" t="s">
        <v>197</v>
      </c>
      <c r="E426" s="33"/>
      <c r="F426" s="279"/>
      <c r="G426" s="295"/>
      <c r="H426" s="34">
        <f>H427+H432</f>
        <v>9298.099999999999</v>
      </c>
      <c r="I426" s="34">
        <f t="shared" si="14"/>
        <v>0</v>
      </c>
      <c r="J426"/>
    </row>
    <row r="427" spans="1:10" s="3" customFormat="1" ht="15.75">
      <c r="A427" s="47" t="s">
        <v>14</v>
      </c>
      <c r="B427" s="28" t="s">
        <v>206</v>
      </c>
      <c r="C427" s="29" t="s">
        <v>114</v>
      </c>
      <c r="D427" s="28" t="s">
        <v>197</v>
      </c>
      <c r="E427" s="29" t="s">
        <v>157</v>
      </c>
      <c r="F427" s="75"/>
      <c r="G427" s="89"/>
      <c r="H427" s="30">
        <f>H428+H430</f>
        <v>8565.9</v>
      </c>
      <c r="I427" s="30">
        <f t="shared" si="14"/>
        <v>0</v>
      </c>
      <c r="J427"/>
    </row>
    <row r="428" spans="1:10" s="3" customFormat="1" ht="15.75">
      <c r="A428" s="47" t="s">
        <v>37</v>
      </c>
      <c r="B428" s="28" t="s">
        <v>206</v>
      </c>
      <c r="C428" s="29" t="s">
        <v>114</v>
      </c>
      <c r="D428" s="28" t="s">
        <v>197</v>
      </c>
      <c r="E428" s="29" t="s">
        <v>159</v>
      </c>
      <c r="F428" s="75"/>
      <c r="G428" s="89"/>
      <c r="H428" s="30">
        <f t="shared" si="14"/>
        <v>8540.9</v>
      </c>
      <c r="I428" s="30">
        <f t="shared" si="14"/>
        <v>0</v>
      </c>
      <c r="J428"/>
    </row>
    <row r="429" spans="1:10" s="3" customFormat="1" ht="15.75">
      <c r="A429" s="47" t="s">
        <v>94</v>
      </c>
      <c r="B429" s="28" t="s">
        <v>206</v>
      </c>
      <c r="C429" s="29" t="s">
        <v>114</v>
      </c>
      <c r="D429" s="28" t="s">
        <v>197</v>
      </c>
      <c r="E429" s="29" t="s">
        <v>159</v>
      </c>
      <c r="F429" s="75"/>
      <c r="G429" s="89" t="s">
        <v>158</v>
      </c>
      <c r="H429" s="30">
        <f>6449.8-266.9+1828+552.1-22.1</f>
        <v>8540.9</v>
      </c>
      <c r="I429" s="47"/>
      <c r="J429"/>
    </row>
    <row r="430" spans="1:10" s="3" customFormat="1" ht="15.75">
      <c r="A430" s="293" t="s">
        <v>241</v>
      </c>
      <c r="B430" s="28" t="s">
        <v>206</v>
      </c>
      <c r="C430" s="29" t="s">
        <v>114</v>
      </c>
      <c r="D430" s="28" t="s">
        <v>197</v>
      </c>
      <c r="E430" s="29" t="s">
        <v>242</v>
      </c>
      <c r="F430" s="75"/>
      <c r="G430" s="89"/>
      <c r="H430" s="30">
        <f>H431</f>
        <v>25</v>
      </c>
      <c r="I430" s="47"/>
      <c r="J430"/>
    </row>
    <row r="431" spans="1:10" s="3" customFormat="1" ht="15.75">
      <c r="A431" s="47" t="s">
        <v>94</v>
      </c>
      <c r="B431" s="28" t="s">
        <v>206</v>
      </c>
      <c r="C431" s="29" t="s">
        <v>114</v>
      </c>
      <c r="D431" s="28" t="s">
        <v>197</v>
      </c>
      <c r="E431" s="29" t="s">
        <v>242</v>
      </c>
      <c r="F431" s="75"/>
      <c r="G431" s="89" t="s">
        <v>158</v>
      </c>
      <c r="H431" s="30">
        <f>25</f>
        <v>25</v>
      </c>
      <c r="I431" s="47"/>
      <c r="J431"/>
    </row>
    <row r="432" spans="1:10" s="3" customFormat="1" ht="15.75">
      <c r="A432" s="47" t="s">
        <v>83</v>
      </c>
      <c r="B432" s="28" t="s">
        <v>206</v>
      </c>
      <c r="C432" s="29" t="s">
        <v>114</v>
      </c>
      <c r="D432" s="28" t="s">
        <v>197</v>
      </c>
      <c r="E432" s="29" t="s">
        <v>84</v>
      </c>
      <c r="F432" s="75"/>
      <c r="G432" s="89"/>
      <c r="H432" s="30">
        <f>H433+H435</f>
        <v>732.1999999999998</v>
      </c>
      <c r="I432" s="47"/>
      <c r="J432"/>
    </row>
    <row r="433" spans="1:10" s="3" customFormat="1" ht="43.5">
      <c r="A433" s="117" t="s">
        <v>220</v>
      </c>
      <c r="B433" s="28" t="s">
        <v>206</v>
      </c>
      <c r="C433" s="29" t="s">
        <v>114</v>
      </c>
      <c r="D433" s="28" t="s">
        <v>197</v>
      </c>
      <c r="E433" s="29" t="s">
        <v>136</v>
      </c>
      <c r="F433" s="75"/>
      <c r="G433" s="89"/>
      <c r="H433" s="30">
        <f>H434</f>
        <v>382.1999999999998</v>
      </c>
      <c r="I433" s="47"/>
      <c r="J433"/>
    </row>
    <row r="434" spans="1:10" s="3" customFormat="1" ht="15.75">
      <c r="A434" s="47" t="s">
        <v>94</v>
      </c>
      <c r="B434" s="28" t="s">
        <v>206</v>
      </c>
      <c r="C434" s="29" t="s">
        <v>114</v>
      </c>
      <c r="D434" s="28" t="s">
        <v>197</v>
      </c>
      <c r="E434" s="29" t="s">
        <v>136</v>
      </c>
      <c r="F434" s="75"/>
      <c r="G434" s="89" t="s">
        <v>158</v>
      </c>
      <c r="H434" s="30">
        <f>1562.1+1178.1-1828-552.1+22.1</f>
        <v>382.1999999999998</v>
      </c>
      <c r="I434" s="47"/>
      <c r="J434"/>
    </row>
    <row r="435" spans="1:10" s="3" customFormat="1" ht="85.5">
      <c r="A435" s="294" t="s">
        <v>211</v>
      </c>
      <c r="B435" s="28" t="s">
        <v>206</v>
      </c>
      <c r="C435" s="29" t="s">
        <v>114</v>
      </c>
      <c r="D435" s="28" t="s">
        <v>197</v>
      </c>
      <c r="E435" s="29" t="s">
        <v>212</v>
      </c>
      <c r="F435" s="75"/>
      <c r="G435" s="89"/>
      <c r="H435" s="30">
        <f>H436</f>
        <v>350</v>
      </c>
      <c r="I435" s="47"/>
      <c r="J435"/>
    </row>
    <row r="436" spans="1:10" s="3" customFormat="1" ht="15.75">
      <c r="A436" s="47" t="s">
        <v>94</v>
      </c>
      <c r="B436" s="28" t="s">
        <v>206</v>
      </c>
      <c r="C436" s="29" t="s">
        <v>114</v>
      </c>
      <c r="D436" s="28" t="s">
        <v>197</v>
      </c>
      <c r="E436" s="29" t="s">
        <v>212</v>
      </c>
      <c r="F436" s="75"/>
      <c r="G436" s="89" t="s">
        <v>158</v>
      </c>
      <c r="H436" s="30">
        <v>350</v>
      </c>
      <c r="I436" s="47"/>
      <c r="J436"/>
    </row>
    <row r="437" spans="1:10" s="3" customFormat="1" ht="30">
      <c r="A437" s="31" t="s">
        <v>76</v>
      </c>
      <c r="B437" s="32" t="s">
        <v>206</v>
      </c>
      <c r="C437" s="33" t="s">
        <v>119</v>
      </c>
      <c r="D437" s="32"/>
      <c r="E437" s="33"/>
      <c r="F437" s="279"/>
      <c r="G437" s="295"/>
      <c r="H437" s="34">
        <f>H438</f>
        <v>300</v>
      </c>
      <c r="I437" s="34"/>
      <c r="J437"/>
    </row>
    <row r="438" spans="1:10" s="3" customFormat="1" ht="30">
      <c r="A438" s="31" t="s">
        <v>71</v>
      </c>
      <c r="B438" s="32" t="s">
        <v>206</v>
      </c>
      <c r="C438" s="33" t="s">
        <v>119</v>
      </c>
      <c r="D438" s="32" t="s">
        <v>118</v>
      </c>
      <c r="E438" s="33"/>
      <c r="F438" s="279"/>
      <c r="G438" s="295"/>
      <c r="H438" s="34">
        <f>H439</f>
        <v>300</v>
      </c>
      <c r="I438" s="34"/>
      <c r="J438"/>
    </row>
    <row r="439" spans="1:10" s="3" customFormat="1" ht="15.75">
      <c r="A439" s="47" t="s">
        <v>83</v>
      </c>
      <c r="B439" s="28" t="s">
        <v>206</v>
      </c>
      <c r="C439" s="29" t="s">
        <v>119</v>
      </c>
      <c r="D439" s="28" t="s">
        <v>118</v>
      </c>
      <c r="E439" s="29" t="s">
        <v>84</v>
      </c>
      <c r="F439" s="75"/>
      <c r="G439" s="89"/>
      <c r="H439" s="30">
        <f>H440</f>
        <v>300</v>
      </c>
      <c r="I439" s="30">
        <f>I440</f>
        <v>0</v>
      </c>
      <c r="J439"/>
    </row>
    <row r="440" spans="1:10" s="3" customFormat="1" ht="43.5">
      <c r="A440" s="129" t="s">
        <v>256</v>
      </c>
      <c r="B440" s="28" t="s">
        <v>206</v>
      </c>
      <c r="C440" s="29" t="s">
        <v>119</v>
      </c>
      <c r="D440" s="28" t="s">
        <v>118</v>
      </c>
      <c r="E440" s="29" t="s">
        <v>150</v>
      </c>
      <c r="F440" s="75"/>
      <c r="G440" s="89"/>
      <c r="H440" s="30">
        <f>H441</f>
        <v>300</v>
      </c>
      <c r="I440" s="47"/>
      <c r="J440"/>
    </row>
    <row r="441" spans="1:10" s="3" customFormat="1" ht="15.75">
      <c r="A441" s="47" t="s">
        <v>94</v>
      </c>
      <c r="B441" s="28" t="s">
        <v>206</v>
      </c>
      <c r="C441" s="29" t="s">
        <v>119</v>
      </c>
      <c r="D441" s="28" t="s">
        <v>118</v>
      </c>
      <c r="E441" s="29" t="s">
        <v>150</v>
      </c>
      <c r="F441" s="75"/>
      <c r="G441" s="89" t="s">
        <v>158</v>
      </c>
      <c r="H441" s="30">
        <v>300</v>
      </c>
      <c r="I441" s="120"/>
      <c r="J441"/>
    </row>
    <row r="442" spans="1:10" s="3" customFormat="1" ht="15.75">
      <c r="A442" s="35" t="s">
        <v>16</v>
      </c>
      <c r="B442" s="32" t="s">
        <v>206</v>
      </c>
      <c r="C442" s="33" t="s">
        <v>127</v>
      </c>
      <c r="D442" s="28"/>
      <c r="E442" s="29"/>
      <c r="F442" s="75"/>
      <c r="G442" s="89"/>
      <c r="H442" s="123">
        <f>H443</f>
        <v>2900</v>
      </c>
      <c r="I442" s="47"/>
      <c r="J442"/>
    </row>
    <row r="443" spans="1:10" s="3" customFormat="1" ht="15.75">
      <c r="A443" s="35" t="s">
        <v>86</v>
      </c>
      <c r="B443" s="32" t="s">
        <v>206</v>
      </c>
      <c r="C443" s="33" t="s">
        <v>127</v>
      </c>
      <c r="D443" s="32" t="s">
        <v>119</v>
      </c>
      <c r="E443" s="33"/>
      <c r="F443" s="279"/>
      <c r="G443" s="295"/>
      <c r="H443" s="123">
        <f>H444</f>
        <v>2900</v>
      </c>
      <c r="I443" s="47"/>
      <c r="J443"/>
    </row>
    <row r="444" spans="1:10" s="3" customFormat="1" ht="15.75">
      <c r="A444" s="47" t="s">
        <v>83</v>
      </c>
      <c r="B444" s="28" t="s">
        <v>206</v>
      </c>
      <c r="C444" s="29" t="s">
        <v>127</v>
      </c>
      <c r="D444" s="28" t="s">
        <v>119</v>
      </c>
      <c r="E444" s="29" t="s">
        <v>84</v>
      </c>
      <c r="F444" s="75"/>
      <c r="G444" s="89"/>
      <c r="H444" s="123">
        <f>H445</f>
        <v>2900</v>
      </c>
      <c r="I444" s="47"/>
      <c r="J444"/>
    </row>
    <row r="445" spans="1:10" s="3" customFormat="1" ht="29.25">
      <c r="A445" s="117" t="s">
        <v>263</v>
      </c>
      <c r="B445" s="28" t="s">
        <v>206</v>
      </c>
      <c r="C445" s="29" t="s">
        <v>127</v>
      </c>
      <c r="D445" s="28" t="s">
        <v>119</v>
      </c>
      <c r="E445" s="29" t="s">
        <v>266</v>
      </c>
      <c r="F445" s="75"/>
      <c r="G445" s="89"/>
      <c r="H445" s="123">
        <f>H446</f>
        <v>2900</v>
      </c>
      <c r="I445" s="47"/>
      <c r="J445"/>
    </row>
    <row r="446" spans="1:10" s="3" customFormat="1" ht="15.75">
      <c r="A446" s="47" t="s">
        <v>94</v>
      </c>
      <c r="B446" s="28" t="s">
        <v>206</v>
      </c>
      <c r="C446" s="29" t="s">
        <v>127</v>
      </c>
      <c r="D446" s="28" t="s">
        <v>119</v>
      </c>
      <c r="E446" s="29" t="s">
        <v>266</v>
      </c>
      <c r="F446" s="75"/>
      <c r="G446" s="89" t="s">
        <v>158</v>
      </c>
      <c r="H446" s="123">
        <v>2900</v>
      </c>
      <c r="I446" s="47"/>
      <c r="J446"/>
    </row>
    <row r="447" spans="1:10" s="3" customFormat="1" ht="15.75">
      <c r="A447" s="53" t="s">
        <v>31</v>
      </c>
      <c r="B447" s="86" t="s">
        <v>206</v>
      </c>
      <c r="C447" s="33" t="s">
        <v>130</v>
      </c>
      <c r="D447" s="86"/>
      <c r="E447" s="33"/>
      <c r="F447" s="32"/>
      <c r="G447" s="100"/>
      <c r="H447" s="241">
        <f>H448</f>
        <v>600</v>
      </c>
      <c r="I447" s="128"/>
      <c r="J447"/>
    </row>
    <row r="448" spans="1:10" s="3" customFormat="1" ht="15.75">
      <c r="A448" s="15" t="s">
        <v>32</v>
      </c>
      <c r="B448" s="82" t="s">
        <v>206</v>
      </c>
      <c r="C448" s="59" t="s">
        <v>130</v>
      </c>
      <c r="D448" s="82" t="s">
        <v>127</v>
      </c>
      <c r="E448" s="33"/>
      <c r="F448" s="32"/>
      <c r="G448" s="100"/>
      <c r="H448" s="273">
        <f>H449</f>
        <v>600</v>
      </c>
      <c r="I448" s="47"/>
      <c r="J448"/>
    </row>
    <row r="449" spans="1:10" s="3" customFormat="1" ht="15.75">
      <c r="A449" s="111" t="s">
        <v>83</v>
      </c>
      <c r="B449" s="85" t="s">
        <v>206</v>
      </c>
      <c r="C449" s="29" t="s">
        <v>130</v>
      </c>
      <c r="D449" s="85" t="s">
        <v>127</v>
      </c>
      <c r="E449" s="29" t="s">
        <v>84</v>
      </c>
      <c r="F449" s="28"/>
      <c r="G449" s="58"/>
      <c r="H449" s="273">
        <f>H450</f>
        <v>600</v>
      </c>
      <c r="I449" s="47"/>
      <c r="J449"/>
    </row>
    <row r="450" spans="1:10" s="3" customFormat="1" ht="57.75">
      <c r="A450" s="161" t="s">
        <v>315</v>
      </c>
      <c r="B450" s="90" t="s">
        <v>206</v>
      </c>
      <c r="C450" s="38" t="s">
        <v>130</v>
      </c>
      <c r="D450" s="90" t="s">
        <v>127</v>
      </c>
      <c r="E450" s="29" t="s">
        <v>267</v>
      </c>
      <c r="F450" s="37"/>
      <c r="G450" s="58"/>
      <c r="H450" s="273">
        <f>H451</f>
        <v>600</v>
      </c>
      <c r="I450" s="47"/>
      <c r="J450"/>
    </row>
    <row r="451" spans="1:10" s="3" customFormat="1" ht="16.5" thickBot="1">
      <c r="A451" s="110" t="s">
        <v>94</v>
      </c>
      <c r="B451" s="85" t="s">
        <v>206</v>
      </c>
      <c r="C451" s="29" t="s">
        <v>130</v>
      </c>
      <c r="D451" s="85" t="s">
        <v>127</v>
      </c>
      <c r="E451" s="29" t="s">
        <v>267</v>
      </c>
      <c r="F451" s="28"/>
      <c r="G451" s="58" t="s">
        <v>158</v>
      </c>
      <c r="H451" s="273">
        <v>600</v>
      </c>
      <c r="I451" s="47"/>
      <c r="J451"/>
    </row>
    <row r="452" spans="1:10" s="4" customFormat="1" ht="36.75" thickBot="1">
      <c r="A452" s="242" t="s">
        <v>279</v>
      </c>
      <c r="B452" s="80" t="s">
        <v>207</v>
      </c>
      <c r="C452" s="22"/>
      <c r="D452" s="223"/>
      <c r="E452" s="22"/>
      <c r="F452" s="20"/>
      <c r="G452" s="99"/>
      <c r="H452" s="121">
        <f aca="true" t="shared" si="15" ref="H452:I455">H453</f>
        <v>16884.8</v>
      </c>
      <c r="I452" s="211">
        <f t="shared" si="15"/>
        <v>0</v>
      </c>
      <c r="J452"/>
    </row>
    <row r="453" spans="1:9" ht="15.75">
      <c r="A453" s="15" t="s">
        <v>13</v>
      </c>
      <c r="B453" s="26" t="s">
        <v>207</v>
      </c>
      <c r="C453" s="82" t="s">
        <v>114</v>
      </c>
      <c r="D453" s="59"/>
      <c r="E453" s="33"/>
      <c r="F453" s="36"/>
      <c r="G453" s="94"/>
      <c r="H453" s="280">
        <f>H454+H459</f>
        <v>16884.8</v>
      </c>
      <c r="I453" s="61">
        <f t="shared" si="15"/>
        <v>0</v>
      </c>
    </row>
    <row r="454" spans="1:9" ht="45">
      <c r="A454" s="71" t="s">
        <v>185</v>
      </c>
      <c r="B454" s="33" t="s">
        <v>207</v>
      </c>
      <c r="C454" s="86" t="s">
        <v>114</v>
      </c>
      <c r="D454" s="33" t="s">
        <v>130</v>
      </c>
      <c r="E454" s="33"/>
      <c r="F454" s="32"/>
      <c r="G454" s="87"/>
      <c r="H454" s="169">
        <f>H455+H457</f>
        <v>15220.5</v>
      </c>
      <c r="I454" s="34">
        <f t="shared" si="15"/>
        <v>0</v>
      </c>
    </row>
    <row r="455" spans="1:9" ht="15.75">
      <c r="A455" s="110" t="s">
        <v>37</v>
      </c>
      <c r="B455" s="29" t="s">
        <v>207</v>
      </c>
      <c r="C455" s="85" t="s">
        <v>114</v>
      </c>
      <c r="D455" s="29" t="s">
        <v>130</v>
      </c>
      <c r="E455" s="29" t="s">
        <v>159</v>
      </c>
      <c r="F455" s="28"/>
      <c r="G455" s="69"/>
      <c r="H455" s="123">
        <f t="shared" si="15"/>
        <v>15170.5</v>
      </c>
      <c r="I455" s="30">
        <f t="shared" si="15"/>
        <v>0</v>
      </c>
    </row>
    <row r="456" spans="1:9" ht="15.75">
      <c r="A456" s="110" t="s">
        <v>94</v>
      </c>
      <c r="B456" s="85" t="s">
        <v>207</v>
      </c>
      <c r="C456" s="85" t="s">
        <v>114</v>
      </c>
      <c r="D456" s="29" t="s">
        <v>130</v>
      </c>
      <c r="E456" s="29" t="s">
        <v>159</v>
      </c>
      <c r="F456" s="28" t="s">
        <v>158</v>
      </c>
      <c r="G456" s="69" t="s">
        <v>158</v>
      </c>
      <c r="H456" s="123">
        <f>11682.9-1027+3521.6+993</f>
        <v>15170.5</v>
      </c>
      <c r="I456" s="30"/>
    </row>
    <row r="457" spans="1:9" ht="15.75">
      <c r="A457" s="245" t="s">
        <v>241</v>
      </c>
      <c r="B457" s="67" t="s">
        <v>207</v>
      </c>
      <c r="C457" s="67" t="s">
        <v>114</v>
      </c>
      <c r="D457" s="63" t="s">
        <v>130</v>
      </c>
      <c r="E457" s="63" t="s">
        <v>242</v>
      </c>
      <c r="F457" s="43"/>
      <c r="G457" s="88"/>
      <c r="H457" s="290">
        <f>H458</f>
        <v>50</v>
      </c>
      <c r="I457" s="68"/>
    </row>
    <row r="458" spans="1:9" ht="15.75">
      <c r="A458" s="110" t="s">
        <v>94</v>
      </c>
      <c r="B458" s="85" t="s">
        <v>207</v>
      </c>
      <c r="C458" s="85" t="s">
        <v>114</v>
      </c>
      <c r="D458" s="29" t="s">
        <v>130</v>
      </c>
      <c r="E458" s="29" t="s">
        <v>242</v>
      </c>
      <c r="F458" s="28"/>
      <c r="G458" s="69" t="s">
        <v>158</v>
      </c>
      <c r="H458" s="123">
        <v>50</v>
      </c>
      <c r="I458" s="30"/>
    </row>
    <row r="459" spans="1:9" ht="15.75">
      <c r="A459" s="53" t="s">
        <v>52</v>
      </c>
      <c r="B459" s="86" t="s">
        <v>207</v>
      </c>
      <c r="C459" s="86" t="s">
        <v>114</v>
      </c>
      <c r="D459" s="33" t="s">
        <v>197</v>
      </c>
      <c r="E459" s="33"/>
      <c r="F459" s="32"/>
      <c r="G459" s="87"/>
      <c r="H459" s="169">
        <f>H460</f>
        <v>1664.2999999999993</v>
      </c>
      <c r="I459" s="34"/>
    </row>
    <row r="460" spans="1:9" ht="15.75">
      <c r="A460" s="110" t="s">
        <v>83</v>
      </c>
      <c r="B460" s="85" t="s">
        <v>207</v>
      </c>
      <c r="C460" s="85" t="s">
        <v>114</v>
      </c>
      <c r="D460" s="29" t="s">
        <v>197</v>
      </c>
      <c r="E460" s="29" t="s">
        <v>84</v>
      </c>
      <c r="F460" s="28"/>
      <c r="G460" s="58"/>
      <c r="H460" s="123">
        <f>H461</f>
        <v>1664.2999999999993</v>
      </c>
      <c r="I460" s="30"/>
    </row>
    <row r="461" spans="1:9" ht="43.5">
      <c r="A461" s="112" t="s">
        <v>220</v>
      </c>
      <c r="B461" s="85" t="s">
        <v>207</v>
      </c>
      <c r="C461" s="85" t="s">
        <v>114</v>
      </c>
      <c r="D461" s="29" t="s">
        <v>197</v>
      </c>
      <c r="E461" s="29" t="s">
        <v>136</v>
      </c>
      <c r="F461" s="28"/>
      <c r="G461" s="58"/>
      <c r="H461" s="123">
        <f>H462</f>
        <v>1664.2999999999993</v>
      </c>
      <c r="I461" s="30"/>
    </row>
    <row r="462" spans="1:9" ht="16.5" thickBot="1">
      <c r="A462" s="110" t="s">
        <v>94</v>
      </c>
      <c r="B462" s="85" t="s">
        <v>207</v>
      </c>
      <c r="C462" s="85" t="s">
        <v>114</v>
      </c>
      <c r="D462" s="29" t="s">
        <v>197</v>
      </c>
      <c r="E462" s="29" t="s">
        <v>136</v>
      </c>
      <c r="F462" s="28"/>
      <c r="G462" s="56" t="s">
        <v>158</v>
      </c>
      <c r="H462" s="123">
        <f>5111.8+1067.1-4514.6</f>
        <v>1664.2999999999993</v>
      </c>
      <c r="I462" s="30"/>
    </row>
    <row r="463" spans="1:9" ht="36.75" thickBot="1">
      <c r="A463" s="242" t="s">
        <v>222</v>
      </c>
      <c r="B463" s="80" t="s">
        <v>208</v>
      </c>
      <c r="C463" s="80"/>
      <c r="D463" s="22"/>
      <c r="E463" s="22"/>
      <c r="F463" s="20"/>
      <c r="G463" s="81"/>
      <c r="H463" s="121">
        <f>H464+H478+H482</f>
        <v>49706.4</v>
      </c>
      <c r="I463" s="23">
        <f>I464+I478+I482</f>
        <v>2389.5</v>
      </c>
    </row>
    <row r="464" spans="1:10" s="3" customFormat="1" ht="15.75">
      <c r="A464" s="15" t="s">
        <v>13</v>
      </c>
      <c r="B464" s="82" t="s">
        <v>208</v>
      </c>
      <c r="C464" s="96" t="s">
        <v>114</v>
      </c>
      <c r="D464" s="26"/>
      <c r="E464" s="33"/>
      <c r="F464" s="36"/>
      <c r="G464" s="102"/>
      <c r="H464" s="27">
        <f>H465</f>
        <v>23441.5</v>
      </c>
      <c r="I464" s="27">
        <f>I465</f>
        <v>0</v>
      </c>
      <c r="J464"/>
    </row>
    <row r="465" spans="1:9" ht="15.75">
      <c r="A465" s="15" t="s">
        <v>52</v>
      </c>
      <c r="B465" s="82" t="s">
        <v>208</v>
      </c>
      <c r="C465" s="82" t="s">
        <v>114</v>
      </c>
      <c r="D465" s="59" t="s">
        <v>197</v>
      </c>
      <c r="E465" s="33"/>
      <c r="F465" s="36"/>
      <c r="G465" s="94"/>
      <c r="H465" s="61">
        <f>H466+H471+H474</f>
        <v>23441.5</v>
      </c>
      <c r="I465" s="61">
        <f>I466+I471</f>
        <v>0</v>
      </c>
    </row>
    <row r="466" spans="1:9" ht="43.5">
      <c r="A466" s="112" t="s">
        <v>163</v>
      </c>
      <c r="B466" s="92" t="s">
        <v>208</v>
      </c>
      <c r="C466" s="85" t="s">
        <v>114</v>
      </c>
      <c r="D466" s="29" t="s">
        <v>197</v>
      </c>
      <c r="E466" s="29" t="s">
        <v>157</v>
      </c>
      <c r="F466" s="28"/>
      <c r="G466" s="69"/>
      <c r="H466" s="30">
        <f>H467+H469</f>
        <v>20777.5</v>
      </c>
      <c r="I466" s="30">
        <f>I467</f>
        <v>0</v>
      </c>
    </row>
    <row r="467" spans="1:9" ht="15.75">
      <c r="A467" s="110" t="s">
        <v>37</v>
      </c>
      <c r="B467" s="92" t="s">
        <v>208</v>
      </c>
      <c r="C467" s="90" t="s">
        <v>114</v>
      </c>
      <c r="D467" s="38" t="s">
        <v>197</v>
      </c>
      <c r="E467" s="38" t="s">
        <v>159</v>
      </c>
      <c r="F467" s="37"/>
      <c r="G467" s="69"/>
      <c r="H467" s="39">
        <f>H468</f>
        <v>20727.5</v>
      </c>
      <c r="I467" s="120"/>
    </row>
    <row r="468" spans="1:9" ht="15.75">
      <c r="A468" s="114" t="s">
        <v>94</v>
      </c>
      <c r="B468" s="92" t="s">
        <v>208</v>
      </c>
      <c r="C468" s="90" t="s">
        <v>114</v>
      </c>
      <c r="D468" s="38" t="s">
        <v>197</v>
      </c>
      <c r="E468" s="38" t="s">
        <v>159</v>
      </c>
      <c r="F468" s="37"/>
      <c r="G468" s="103" t="s">
        <v>158</v>
      </c>
      <c r="H468" s="39">
        <f>16008-745+4197+1267.5</f>
        <v>20727.5</v>
      </c>
      <c r="I468" s="120"/>
    </row>
    <row r="469" spans="1:9" ht="15.75">
      <c r="A469" s="190" t="s">
        <v>241</v>
      </c>
      <c r="B469" s="92" t="s">
        <v>208</v>
      </c>
      <c r="C469" s="90" t="s">
        <v>114</v>
      </c>
      <c r="D469" s="38" t="s">
        <v>197</v>
      </c>
      <c r="E469" s="38" t="s">
        <v>242</v>
      </c>
      <c r="F469" s="37"/>
      <c r="G469" s="103"/>
      <c r="H469" s="39">
        <f>H470</f>
        <v>50</v>
      </c>
      <c r="I469" s="120"/>
    </row>
    <row r="470" spans="1:9" ht="15.75">
      <c r="A470" s="114" t="s">
        <v>94</v>
      </c>
      <c r="B470" s="92" t="s">
        <v>208</v>
      </c>
      <c r="C470" s="90" t="s">
        <v>114</v>
      </c>
      <c r="D470" s="38" t="s">
        <v>197</v>
      </c>
      <c r="E470" s="38" t="s">
        <v>242</v>
      </c>
      <c r="F470" s="37"/>
      <c r="G470" s="103" t="s">
        <v>158</v>
      </c>
      <c r="H470" s="39">
        <v>50</v>
      </c>
      <c r="I470" s="120"/>
    </row>
    <row r="471" spans="1:9" ht="29.25">
      <c r="A471" s="112" t="s">
        <v>129</v>
      </c>
      <c r="B471" s="92" t="s">
        <v>208</v>
      </c>
      <c r="C471" s="85" t="s">
        <v>114</v>
      </c>
      <c r="D471" s="29" t="s">
        <v>197</v>
      </c>
      <c r="E471" s="29" t="s">
        <v>87</v>
      </c>
      <c r="F471" s="28"/>
      <c r="G471" s="69"/>
      <c r="H471" s="30">
        <f>H472</f>
        <v>1200</v>
      </c>
      <c r="I471" s="30">
        <f>I472</f>
        <v>0</v>
      </c>
    </row>
    <row r="472" spans="1:9" ht="15.75">
      <c r="A472" s="111" t="s">
        <v>49</v>
      </c>
      <c r="B472" s="92" t="s">
        <v>208</v>
      </c>
      <c r="C472" s="85" t="s">
        <v>114</v>
      </c>
      <c r="D472" s="29" t="s">
        <v>197</v>
      </c>
      <c r="E472" s="29" t="s">
        <v>128</v>
      </c>
      <c r="F472" s="28"/>
      <c r="G472" s="69"/>
      <c r="H472" s="30">
        <f>H473</f>
        <v>1200</v>
      </c>
      <c r="I472" s="30">
        <f>I473</f>
        <v>0</v>
      </c>
    </row>
    <row r="473" spans="1:9" ht="15.75">
      <c r="A473" s="110" t="s">
        <v>94</v>
      </c>
      <c r="B473" s="92" t="s">
        <v>208</v>
      </c>
      <c r="C473" s="90" t="s">
        <v>114</v>
      </c>
      <c r="D473" s="38" t="s">
        <v>197</v>
      </c>
      <c r="E473" s="38" t="s">
        <v>128</v>
      </c>
      <c r="F473" s="37" t="s">
        <v>36</v>
      </c>
      <c r="G473" s="69" t="s">
        <v>158</v>
      </c>
      <c r="H473" s="30">
        <f>500+700</f>
        <v>1200</v>
      </c>
      <c r="I473" s="47"/>
    </row>
    <row r="474" spans="1:9" ht="15.75">
      <c r="A474" s="110" t="s">
        <v>83</v>
      </c>
      <c r="B474" s="85" t="s">
        <v>208</v>
      </c>
      <c r="C474" s="85" t="s">
        <v>114</v>
      </c>
      <c r="D474" s="29" t="s">
        <v>197</v>
      </c>
      <c r="E474" s="29" t="s">
        <v>84</v>
      </c>
      <c r="F474" s="28"/>
      <c r="G474" s="69"/>
      <c r="H474" s="30">
        <f>H475</f>
        <v>1464</v>
      </c>
      <c r="I474" s="47"/>
    </row>
    <row r="475" spans="1:9" ht="43.5">
      <c r="A475" s="112" t="s">
        <v>220</v>
      </c>
      <c r="B475" s="85" t="s">
        <v>208</v>
      </c>
      <c r="C475" s="85" t="s">
        <v>114</v>
      </c>
      <c r="D475" s="29" t="s">
        <v>197</v>
      </c>
      <c r="E475" s="29" t="s">
        <v>136</v>
      </c>
      <c r="F475" s="28"/>
      <c r="G475" s="69"/>
      <c r="H475" s="30">
        <f>H476</f>
        <v>1464</v>
      </c>
      <c r="I475" s="47"/>
    </row>
    <row r="476" spans="1:9" ht="15.75">
      <c r="A476" s="110" t="s">
        <v>94</v>
      </c>
      <c r="B476" s="85" t="s">
        <v>208</v>
      </c>
      <c r="C476" s="85" t="s">
        <v>114</v>
      </c>
      <c r="D476" s="29" t="s">
        <v>197</v>
      </c>
      <c r="E476" s="63" t="s">
        <v>136</v>
      </c>
      <c r="F476" s="28"/>
      <c r="G476" s="56" t="s">
        <v>158</v>
      </c>
      <c r="H476" s="30">
        <f>5635+1293.5-4197-1267.5</f>
        <v>1464</v>
      </c>
      <c r="I476" s="47"/>
    </row>
    <row r="477" spans="1:9" ht="15.75">
      <c r="A477" s="53" t="s">
        <v>42</v>
      </c>
      <c r="B477" s="86" t="s">
        <v>208</v>
      </c>
      <c r="C477" s="82" t="s">
        <v>116</v>
      </c>
      <c r="D477" s="59"/>
      <c r="E477" s="33"/>
      <c r="F477" s="32"/>
      <c r="G477" s="126"/>
      <c r="H477" s="34">
        <f>H478</f>
        <v>621</v>
      </c>
      <c r="I477" s="35"/>
    </row>
    <row r="478" spans="1:9" ht="15.75">
      <c r="A478" s="15" t="s">
        <v>43</v>
      </c>
      <c r="B478" s="86" t="s">
        <v>208</v>
      </c>
      <c r="C478" s="82" t="s">
        <v>116</v>
      </c>
      <c r="D478" s="59" t="s">
        <v>117</v>
      </c>
      <c r="E478" s="33"/>
      <c r="F478" s="32"/>
      <c r="G478" s="95"/>
      <c r="H478" s="34">
        <f>H479</f>
        <v>621</v>
      </c>
      <c r="I478" s="35"/>
    </row>
    <row r="479" spans="1:9" ht="31.5" customHeight="1">
      <c r="A479" s="112" t="s">
        <v>72</v>
      </c>
      <c r="B479" s="85" t="s">
        <v>208</v>
      </c>
      <c r="C479" s="92" t="s">
        <v>116</v>
      </c>
      <c r="D479" s="29" t="s">
        <v>117</v>
      </c>
      <c r="E479" s="29" t="s">
        <v>48</v>
      </c>
      <c r="F479" s="28"/>
      <c r="G479" s="69"/>
      <c r="H479" s="30">
        <f>H480</f>
        <v>621</v>
      </c>
      <c r="I479" s="47"/>
    </row>
    <row r="480" spans="1:9" ht="15.75">
      <c r="A480" s="113" t="s">
        <v>183</v>
      </c>
      <c r="B480" s="85" t="s">
        <v>208</v>
      </c>
      <c r="C480" s="92" t="s">
        <v>116</v>
      </c>
      <c r="D480" s="38" t="s">
        <v>117</v>
      </c>
      <c r="E480" s="38" t="s">
        <v>184</v>
      </c>
      <c r="F480" s="37"/>
      <c r="G480" s="69"/>
      <c r="H480" s="30">
        <f>H481</f>
        <v>621</v>
      </c>
      <c r="I480" s="47"/>
    </row>
    <row r="481" spans="1:9" ht="15.75">
      <c r="A481" s="110" t="s">
        <v>94</v>
      </c>
      <c r="B481" s="85" t="s">
        <v>208</v>
      </c>
      <c r="C481" s="85" t="s">
        <v>116</v>
      </c>
      <c r="D481" s="29" t="s">
        <v>117</v>
      </c>
      <c r="E481" s="29" t="s">
        <v>184</v>
      </c>
      <c r="F481" s="28"/>
      <c r="G481" s="56" t="s">
        <v>158</v>
      </c>
      <c r="H481" s="30">
        <v>621</v>
      </c>
      <c r="I481" s="47"/>
    </row>
    <row r="482" spans="1:9" ht="15.75">
      <c r="A482" s="53" t="s">
        <v>3</v>
      </c>
      <c r="B482" s="97" t="s">
        <v>208</v>
      </c>
      <c r="C482" s="86" t="s">
        <v>121</v>
      </c>
      <c r="D482" s="38"/>
      <c r="E482" s="29"/>
      <c r="F482" s="28"/>
      <c r="G482" s="159"/>
      <c r="H482" s="34">
        <f>H483</f>
        <v>25643.9</v>
      </c>
      <c r="I482" s="34">
        <f>I483</f>
        <v>2389.5</v>
      </c>
    </row>
    <row r="483" spans="1:9" ht="15.75">
      <c r="A483" s="110" t="s">
        <v>64</v>
      </c>
      <c r="B483" s="33" t="s">
        <v>208</v>
      </c>
      <c r="C483" s="32" t="s">
        <v>121</v>
      </c>
      <c r="D483" s="33" t="s">
        <v>119</v>
      </c>
      <c r="E483" s="133"/>
      <c r="F483" s="28"/>
      <c r="G483" s="69"/>
      <c r="H483" s="30">
        <f>H493+H484+H488</f>
        <v>25643.9</v>
      </c>
      <c r="I483" s="30">
        <f>I493+I484+I488</f>
        <v>2389.5</v>
      </c>
    </row>
    <row r="484" spans="1:9" ht="15.75">
      <c r="A484" s="110" t="s">
        <v>400</v>
      </c>
      <c r="B484" s="334" t="s">
        <v>208</v>
      </c>
      <c r="C484" s="335" t="s">
        <v>121</v>
      </c>
      <c r="D484" s="334" t="s">
        <v>119</v>
      </c>
      <c r="E484" s="333" t="s">
        <v>403</v>
      </c>
      <c r="F484" s="76"/>
      <c r="G484" s="69"/>
      <c r="H484" s="30">
        <f>H485</f>
        <v>15012</v>
      </c>
      <c r="I484" s="47"/>
    </row>
    <row r="485" spans="1:9" ht="15.75">
      <c r="A485" s="112" t="s">
        <v>401</v>
      </c>
      <c r="B485" s="334" t="s">
        <v>208</v>
      </c>
      <c r="C485" s="335" t="s">
        <v>121</v>
      </c>
      <c r="D485" s="334" t="s">
        <v>119</v>
      </c>
      <c r="E485" s="333" t="s">
        <v>404</v>
      </c>
      <c r="F485" s="76"/>
      <c r="G485" s="69"/>
      <c r="H485" s="30">
        <f>H486</f>
        <v>15012</v>
      </c>
      <c r="I485" s="47"/>
    </row>
    <row r="486" spans="1:9" ht="29.25">
      <c r="A486" s="112" t="s">
        <v>402</v>
      </c>
      <c r="B486" s="334" t="s">
        <v>208</v>
      </c>
      <c r="C486" s="335" t="s">
        <v>121</v>
      </c>
      <c r="D486" s="334" t="s">
        <v>119</v>
      </c>
      <c r="E486" s="333" t="s">
        <v>405</v>
      </c>
      <c r="F486" s="76"/>
      <c r="G486" s="69"/>
      <c r="H486" s="30">
        <f>H487</f>
        <v>15012</v>
      </c>
      <c r="I486" s="47"/>
    </row>
    <row r="487" spans="1:9" ht="15.75">
      <c r="A487" s="110" t="s">
        <v>100</v>
      </c>
      <c r="B487" s="334" t="s">
        <v>208</v>
      </c>
      <c r="C487" s="335" t="s">
        <v>121</v>
      </c>
      <c r="D487" s="334" t="s">
        <v>119</v>
      </c>
      <c r="E487" s="333" t="s">
        <v>405</v>
      </c>
      <c r="F487" s="76"/>
      <c r="G487" s="69" t="s">
        <v>38</v>
      </c>
      <c r="H487" s="30">
        <f>15012</f>
        <v>15012</v>
      </c>
      <c r="I487" s="47"/>
    </row>
    <row r="488" spans="1:9" ht="15.75">
      <c r="A488" s="112" t="s">
        <v>147</v>
      </c>
      <c r="B488" s="334" t="s">
        <v>208</v>
      </c>
      <c r="C488" s="335" t="s">
        <v>121</v>
      </c>
      <c r="D488" s="334" t="s">
        <v>119</v>
      </c>
      <c r="E488" s="335" t="s">
        <v>58</v>
      </c>
      <c r="F488" s="28"/>
      <c r="G488" s="69"/>
      <c r="H488" s="30">
        <f aca="true" t="shared" si="16" ref="H488:I490">H489</f>
        <v>8066.6</v>
      </c>
      <c r="I488" s="30">
        <f t="shared" si="16"/>
        <v>2389.5</v>
      </c>
    </row>
    <row r="489" spans="1:9" ht="129">
      <c r="A489" s="336" t="s">
        <v>406</v>
      </c>
      <c r="B489" s="334" t="s">
        <v>208</v>
      </c>
      <c r="C489" s="335" t="s">
        <v>121</v>
      </c>
      <c r="D489" s="334" t="s">
        <v>119</v>
      </c>
      <c r="E489" s="335" t="s">
        <v>407</v>
      </c>
      <c r="F489" s="28" t="s">
        <v>36</v>
      </c>
      <c r="G489" s="69"/>
      <c r="H489" s="30">
        <f t="shared" si="16"/>
        <v>8066.6</v>
      </c>
      <c r="I489" s="30">
        <f t="shared" si="16"/>
        <v>2389.5</v>
      </c>
    </row>
    <row r="490" spans="1:9" ht="57.75">
      <c r="A490" s="112" t="s">
        <v>408</v>
      </c>
      <c r="B490" s="334" t="s">
        <v>208</v>
      </c>
      <c r="C490" s="335" t="s">
        <v>121</v>
      </c>
      <c r="D490" s="334" t="s">
        <v>119</v>
      </c>
      <c r="E490" s="335" t="s">
        <v>409</v>
      </c>
      <c r="F490" s="28" t="s">
        <v>36</v>
      </c>
      <c r="G490" s="69"/>
      <c r="H490" s="30">
        <f t="shared" si="16"/>
        <v>8066.6</v>
      </c>
      <c r="I490" s="30">
        <f t="shared" si="16"/>
        <v>2389.5</v>
      </c>
    </row>
    <row r="491" spans="1:9" ht="15.75">
      <c r="A491" s="110" t="s">
        <v>100</v>
      </c>
      <c r="B491" s="334" t="s">
        <v>208</v>
      </c>
      <c r="C491" s="335" t="s">
        <v>121</v>
      </c>
      <c r="D491" s="334" t="s">
        <v>119</v>
      </c>
      <c r="E491" s="335" t="s">
        <v>409</v>
      </c>
      <c r="F491" s="28" t="s">
        <v>38</v>
      </c>
      <c r="G491" s="69" t="s">
        <v>38</v>
      </c>
      <c r="H491" s="30">
        <f>3092.4+2584.7+2389.5</f>
        <v>8066.6</v>
      </c>
      <c r="I491" s="47">
        <v>2389.5</v>
      </c>
    </row>
    <row r="492" spans="1:9" ht="15.75">
      <c r="A492" s="110" t="s">
        <v>83</v>
      </c>
      <c r="B492" s="29" t="s">
        <v>208</v>
      </c>
      <c r="C492" s="28" t="s">
        <v>121</v>
      </c>
      <c r="D492" s="29" t="s">
        <v>119</v>
      </c>
      <c r="E492" s="133" t="s">
        <v>84</v>
      </c>
      <c r="F492" s="28"/>
      <c r="G492" s="69"/>
      <c r="H492" s="30">
        <f>H493</f>
        <v>2565.3</v>
      </c>
      <c r="I492" s="47"/>
    </row>
    <row r="493" spans="1:9" ht="29.25">
      <c r="A493" s="112" t="s">
        <v>264</v>
      </c>
      <c r="B493" s="29" t="s">
        <v>208</v>
      </c>
      <c r="C493" s="28" t="s">
        <v>121</v>
      </c>
      <c r="D493" s="29" t="s">
        <v>119</v>
      </c>
      <c r="E493" s="133" t="s">
        <v>271</v>
      </c>
      <c r="F493" s="28"/>
      <c r="G493" s="57"/>
      <c r="H493" s="30">
        <f>H494</f>
        <v>2565.3</v>
      </c>
      <c r="I493" s="47"/>
    </row>
    <row r="494" spans="1:9" ht="15.75">
      <c r="A494" s="110" t="s">
        <v>94</v>
      </c>
      <c r="B494" s="92" t="s">
        <v>208</v>
      </c>
      <c r="C494" s="85" t="s">
        <v>121</v>
      </c>
      <c r="D494" s="49" t="s">
        <v>119</v>
      </c>
      <c r="E494" s="29" t="s">
        <v>271</v>
      </c>
      <c r="F494" s="28"/>
      <c r="G494" s="56" t="s">
        <v>158</v>
      </c>
      <c r="H494" s="30">
        <f>827+1738.3</f>
        <v>2565.3</v>
      </c>
      <c r="I494" s="47"/>
    </row>
    <row r="495" spans="1:12" ht="44.25" customHeight="1" thickBot="1">
      <c r="A495" s="246" t="s">
        <v>46</v>
      </c>
      <c r="B495" s="162" t="s">
        <v>36</v>
      </c>
      <c r="C495" s="162" t="s">
        <v>35</v>
      </c>
      <c r="D495" s="229" t="s">
        <v>80</v>
      </c>
      <c r="E495" s="163" t="s">
        <v>34</v>
      </c>
      <c r="F495" s="164"/>
      <c r="G495" s="338" t="s">
        <v>36</v>
      </c>
      <c r="H495" s="163">
        <f>H11+H232+H325+H424+H463+H452+K475+H410</f>
        <v>2847146.5999999996</v>
      </c>
      <c r="I495" s="163">
        <f>I11+I232+I325+I424+I463+I452+L475+I410</f>
        <v>1526337.2</v>
      </c>
      <c r="J495" s="337"/>
      <c r="K495" s="109"/>
      <c r="L495" s="109"/>
    </row>
    <row r="496" ht="15.75">
      <c r="L496" s="109"/>
    </row>
    <row r="499" ht="15.75">
      <c r="F499" s="17" t="s">
        <v>36</v>
      </c>
    </row>
    <row r="500" ht="15" customHeight="1">
      <c r="F500" s="17" t="s">
        <v>36</v>
      </c>
    </row>
    <row r="501" ht="15.75">
      <c r="F501" s="17" t="s">
        <v>36</v>
      </c>
    </row>
    <row r="502" ht="15.75">
      <c r="F502" s="17" t="s">
        <v>38</v>
      </c>
    </row>
    <row r="503" ht="15.75">
      <c r="F503" s="247"/>
    </row>
    <row r="504" ht="15.75">
      <c r="F504" s="247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2012-05-24T09:50:44Z</cp:lastPrinted>
  <dcterms:created xsi:type="dcterms:W3CDTF">2002-11-11T07:39:40Z</dcterms:created>
  <dcterms:modified xsi:type="dcterms:W3CDTF">2012-05-28T10:03:36Z</dcterms:modified>
  <cp:category/>
  <cp:version/>
  <cp:contentType/>
  <cp:contentStatus/>
</cp:coreProperties>
</file>