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<sst xmlns="http://schemas.openxmlformats.org/spreadsheetml/2006/main" count="3562" uniqueCount="361">
  <si>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</si>
  <si>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Наименование</t>
  </si>
  <si>
    <t>027</t>
  </si>
  <si>
    <t>029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</si>
  <si>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</si>
  <si>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</si>
  <si>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</si>
  <si>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</si>
  <si>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</si>
  <si>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</si>
  <si>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</si>
  <si>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</si>
  <si>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</si>
  <si>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</si>
  <si>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</si>
  <si>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</si>
  <si>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</si>
  <si>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</si>
  <si>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</si>
  <si>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</si>
  <si>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</si>
  <si>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</si>
  <si>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</si>
  <si>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</si>
  <si>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</si>
  <si>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</si>
  <si>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</si>
  <si>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</si>
  <si>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</si>
  <si>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</si>
  <si>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</si>
  <si>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</si>
  <si>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</si>
  <si>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</si>
  <si>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</si>
  <si>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</si>
  <si>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</si>
  <si>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</si>
  <si>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</si>
  <si>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</si>
  <si>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</si>
  <si>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</si>
  <si>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</si>
  <si>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</si>
  <si>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</si>
  <si>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</si>
  <si>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</si>
  <si>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</si>
  <si>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</si>
  <si>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</si>
  <si>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</si>
  <si>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</si>
  <si>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</si>
  <si>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</si>
  <si>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</si>
  <si>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214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</si>
  <si>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</si>
  <si>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</si>
  <si>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</si>
  <si>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</si>
  <si>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</si>
  <si>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</si>
  <si>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</si>
  <si>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</si>
  <si>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</si>
  <si>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</si>
  <si>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</si>
  <si>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</si>
  <si>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</si>
  <si>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</si>
  <si>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</si>
  <si>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</si>
  <si>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</si>
  <si>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</si>
  <si>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</si>
  <si>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</si>
  <si>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</si>
  <si>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</si>
  <si>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</si>
  <si>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</si>
  <si>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</si>
  <si>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</si>
  <si>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</si>
  <si>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</si>
  <si>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</si>
  <si>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</si>
  <si>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</si>
  <si>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</si>
  <si>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</si>
  <si>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</si>
  <si>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</si>
  <si>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</si>
  <si>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</si>
  <si>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</si>
  <si>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</si>
  <si>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</si>
  <si>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</si>
  <si>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</si>
  <si>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</si>
  <si>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</si>
  <si>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</si>
  <si>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</si>
  <si>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</si>
  <si>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</si>
  <si>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</si>
  <si>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</si>
  <si>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</si>
  <si>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</si>
  <si>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</si>
  <si>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</si>
  <si>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</si>
  <si>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</si>
  <si>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</si>
  <si>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</si>
  <si>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</si>
  <si>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</si>
  <si>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</si>
  <si>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</si>
  <si>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</si>
  <si>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</si>
  <si>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</si>
  <si>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</si>
  <si>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</si>
  <si>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</si>
  <si>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</si>
  <si>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</si>
  <si>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</si>
  <si>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</si>
  <si>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</si>
  <si>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</si>
  <si>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</si>
  <si>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</si>
  <si>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</si>
  <si>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</si>
  <si>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</si>
  <si>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</si>
  <si>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</si>
  <si>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</si>
  <si>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</si>
  <si>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</si>
  <si>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</si>
  <si>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</si>
  <si>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</si>
  <si>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</si>
  <si>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</si>
  <si>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</si>
  <si>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</si>
  <si>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</si>
  <si>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</si>
  <si>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</si>
  <si>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</si>
  <si>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</si>
  <si>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</si>
  <si>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</si>
  <si>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</si>
  <si>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</si>
  <si>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</si>
  <si>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</si>
  <si>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</si>
  <si>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</si>
  <si>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</si>
  <si>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</si>
  <si>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</si>
  <si>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</si>
  <si>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</si>
  <si>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</si>
  <si>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</si>
  <si>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</si>
  <si>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</si>
  <si>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</si>
  <si>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</si>
  <si>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</si>
  <si>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</si>
  <si>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</si>
  <si>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</si>
  <si>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</si>
  <si>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</si>
  <si>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</si>
  <si>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</si>
  <si>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</si>
  <si>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</si>
  <si>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</si>
  <si>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</si>
  <si>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</si>
  <si>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</si>
  <si>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</si>
  <si>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</si>
  <si>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</si>
  <si>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</si>
  <si>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</si>
  <si>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</si>
  <si>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</si>
  <si>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</si>
  <si>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</si>
  <si>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</si>
  <si>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Оздоровление детей</t>
  </si>
  <si>
    <t>795 06 00</t>
  </si>
  <si>
    <t>Выполнение функций  органами местного самоуправления</t>
  </si>
  <si>
    <t>795 07 00</t>
  </si>
  <si>
    <t>795 08 00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</si>
  <si>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</si>
  <si>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</si>
  <si>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</si>
  <si>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</si>
  <si>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</si>
  <si>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</si>
  <si>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</si>
  <si>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</si>
  <si>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</si>
  <si>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</si>
  <si>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795 12 00</t>
  </si>
  <si>
    <t>795 13 00</t>
  </si>
  <si>
    <t>600 00 00</t>
  </si>
  <si>
    <t>795 16 00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</si>
  <si>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</si>
  <si>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</si>
  <si>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</si>
  <si>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</si>
  <si>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</si>
  <si>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</si>
  <si>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</si>
  <si>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</si>
  <si>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</si>
  <si>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</si>
  <si>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</si>
  <si>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</si>
  <si>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</si>
  <si>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</si>
  <si>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</si>
  <si>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</si>
  <si>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</si>
  <si>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</si>
  <si>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</si>
  <si>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</si>
  <si>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</si>
  <si>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</si>
  <si>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</si>
  <si>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</si>
  <si>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</si>
  <si>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</si>
  <si>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</si>
  <si>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</si>
  <si>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</si>
  <si>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</si>
  <si>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</si>
  <si>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</si>
  <si>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</si>
  <si>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</si>
  <si>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</si>
  <si>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</si>
  <si>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</si>
  <si>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</si>
  <si>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</si>
  <si>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Субсидии юридическим лицам</t>
  </si>
  <si>
    <t>Муниципальное учреждение "Комитет по культуре, физической культуре, спорту, туризму, и делам молодежи"</t>
  </si>
  <si>
    <t>Ежемесячное денежное вознаграждение за классное руководство</t>
  </si>
  <si>
    <t>520 09 00</t>
  </si>
  <si>
    <t>Внедрение современных образовательных технологий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</si>
  <si>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</si>
  <si>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</si>
  <si>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</si>
  <si>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</si>
  <si>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</si>
  <si>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</si>
  <si>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</si>
  <si>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</si>
  <si>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</si>
  <si>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</si>
  <si>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</si>
  <si>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</si>
  <si>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</si>
  <si>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</si>
  <si>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</si>
  <si>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</si>
  <si>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</si>
  <si>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</si>
  <si>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</si>
  <si>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</si>
  <si>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</si>
  <si>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</si>
  <si>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</si>
  <si>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</si>
  <si>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</si>
  <si>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</si>
  <si>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Ведомственная структура расходов  бюджета городского округа Долгопрудный  на   2011 год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</si>
  <si>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</si>
  <si>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</si>
  <si>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795 15 00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</si>
  <si>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</si>
  <si>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</si>
  <si>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</si>
  <si>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795 11 00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</si>
  <si>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</si>
  <si>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</si>
  <si>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</si>
  <si>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795 17 00</t>
  </si>
  <si>
    <t>795 10 00</t>
  </si>
  <si>
    <t>Муниципальная целевая программа "Экологическая программа города Долгопрудного на 2008-2011 годы"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</si>
  <si>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</si>
  <si>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</si>
  <si>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</si>
  <si>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</si>
  <si>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795 14 00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</si>
  <si>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</si>
  <si>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целевая программа "Модернизация системы здравоохранения городского округа Долгопрудного на период 2010-2011 гг"</t>
  </si>
  <si>
    <t>795 18 00</t>
  </si>
  <si>
    <t>Долгосрочная городская  целевая программа "Развитие муниципальной службы в городе Долгопрудном на период 2011-2013 годов"</t>
  </si>
  <si>
    <t>505 36 01</t>
  </si>
  <si>
    <t>Субвенция на обеспечение жилой площадью детей-сирот</t>
  </si>
  <si>
    <t xml:space="preserve">795 16 00 </t>
  </si>
  <si>
    <t>Расходы бюджета городского округа Долгопрудный  на 2011  г. по разделам, подразделам, целевым статьям</t>
  </si>
  <si>
    <t xml:space="preserve"> и видам расходов  бюджета</t>
  </si>
  <si>
    <t xml:space="preserve"> Комитет по управлению имуществом                  г. Долгопрудный</t>
  </si>
  <si>
    <t>Муниципальная   программа "Развитие физической культуры и спорта в     г. Долгопрудном на  2009-2011 годы"</t>
  </si>
  <si>
    <t>Муниципальная целевая программа "Социальная поддержка населения    г. Долгопрудного на 2010 -2012годы"</t>
  </si>
  <si>
    <t>Муниципальная целевая программа "Социальная поддержка населения     г. Долгопрудного на 2010 -2012годы"</t>
  </si>
  <si>
    <t>Долгосрочная целевая программа "Обеспечение жильем молодых семей в       г. Долгопрудный на 2009-2012 годы"</t>
  </si>
  <si>
    <t>Муниципальная целевая программа "Социальная поддержка населения     г. Долгопрудного на 2010-2012 годы"</t>
  </si>
  <si>
    <t>Муниципальная   программа "Развитие физической культуры и спорта в     г. Долгопрудном   на  2009-2011 годы"</t>
  </si>
  <si>
    <t>Мероприятия по проведению оздоровительной кампании детей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</si>
  <si>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</si>
  <si>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092 99 00</t>
  </si>
  <si>
    <t>Комплектование книжных фондов библиотек муниципальных образований</t>
  </si>
  <si>
    <t>Муниципальная комплексная программа "Дети Долгопрудного " на 2011-2012 годы"</t>
  </si>
  <si>
    <r>
      <t>Муниципальная целевая программа "Модернизация системы здравоохранения городского округа Долгопрудного на период 2010-2011 гг"</t>
    </r>
    <r>
      <rPr>
        <b/>
        <sz val="11"/>
        <rFont val="Arial"/>
        <family val="2"/>
      </rPr>
      <t>(Строительство  хирургического корпуса на 210 коек с пищеблоком, ЦСО, клинико-диагностической лабораторией на весь комплекс МУЗ "ДЦГБ" и проектно-изыскательские работы</t>
    </r>
  </si>
  <si>
    <r>
      <t xml:space="preserve"> Муниципальная программа " Развитие физической культуры и спорта в г.Долгопрудном на 2009-2011 годы" </t>
    </r>
    <r>
      <rPr>
        <b/>
        <sz val="11"/>
        <rFont val="Arial"/>
        <family val="2"/>
      </rPr>
      <t>"Спортивный комплекс стадиона "Салют" (</t>
    </r>
    <r>
      <rPr>
        <sz val="11"/>
        <rFont val="Arial"/>
        <family val="2"/>
      </rPr>
      <t>р</t>
    </r>
    <r>
      <rPr>
        <b/>
        <sz val="11"/>
        <rFont val="Arial"/>
        <family val="2"/>
      </rPr>
      <t>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</si>
  <si>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Управление внутренних дел  Мытищинского муниципального района Московской области  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</si>
  <si>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</si>
  <si>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</si>
  <si>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</si>
  <si>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Муниципальное учреждение здравоохранения  "Центральная городская больница г.Долгопрудного"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</si>
  <si>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</si>
  <si>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</si>
  <si>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</si>
  <si>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</si>
  <si>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</si>
  <si>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</si>
  <si>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098 00 00</t>
  </si>
  <si>
    <t>098 02 00</t>
  </si>
  <si>
    <t>098 02 01</t>
  </si>
  <si>
    <t>099 00 00</t>
  </si>
  <si>
    <t>099 06 00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</si>
  <si>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</si>
  <si>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счетсредств бюджетов</t>
  </si>
  <si>
    <t>Субсидии государственным корпорациям</t>
  </si>
  <si>
    <t>Субсидии государственным корпорациям- Фонд содействия реформирования ЖКХ</t>
  </si>
  <si>
    <t>202 72 00</t>
  </si>
  <si>
    <t>202 72 03</t>
  </si>
  <si>
    <t xml:space="preserve">202 72 03 </t>
  </si>
  <si>
    <t>Компенсация стоимости вещевого имущества</t>
  </si>
  <si>
    <t>Вещевое обеспечение</t>
  </si>
  <si>
    <t>600 02 00</t>
  </si>
  <si>
    <t>436 03 00</t>
  </si>
  <si>
    <t>Приложение № 3</t>
  </si>
  <si>
    <t>Приложение № 5</t>
  </si>
  <si>
    <t>(Приложение № 5</t>
  </si>
  <si>
    <t>от 17.12.2010г. № 75-нр)</t>
  </si>
  <si>
    <t>(Приложение № 3</t>
  </si>
  <si>
    <t>от 17.12.2010 г № 75-нр)</t>
  </si>
  <si>
    <t>от 21.03. 2011 г №13-нр</t>
  </si>
  <si>
    <t>от 21.03.2011 г №13-нр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</si>
</sst>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49" fontId="13" fillId="0" borderId="7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9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8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3" xfId="0" applyNumberFormat="1" applyFont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3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17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7" fillId="0" borderId="9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6" xfId="0" applyNumberFormat="1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17" fillId="2" borderId="10" xfId="0" applyNumberFormat="1" applyFont="1" applyFill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18" xfId="0" applyFont="1" applyBorder="1" applyAlignment="1">
      <alignment wrapText="1"/>
    </xf>
    <xf numFmtId="49" fontId="17" fillId="0" borderId="16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7" fillId="0" borderId="9" xfId="0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25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left"/>
    </xf>
    <xf numFmtId="164" fontId="13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0" borderId="29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wrapText="1"/>
    </xf>
    <xf numFmtId="49" fontId="17" fillId="0" borderId="21" xfId="0" applyNumberFormat="1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9" fontId="17" fillId="0" borderId="35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17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3" fillId="0" borderId="37" xfId="0" applyNumberFormat="1" applyFont="1" applyBorder="1" applyAlignment="1">
      <alignment/>
    </xf>
    <xf numFmtId="49" fontId="17" fillId="0" borderId="36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wrapText="1"/>
    </xf>
    <xf numFmtId="0" fontId="17" fillId="0" borderId="38" xfId="0" applyFont="1" applyBorder="1" applyAlignment="1">
      <alignment horizontal="left" vertical="top" wrapText="1"/>
    </xf>
    <xf numFmtId="0" fontId="17" fillId="0" borderId="38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 wrapText="1" shrinkToFit="1"/>
    </xf>
    <xf numFmtId="0" fontId="17" fillId="0" borderId="3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49" fontId="17" fillId="0" borderId="8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164" fontId="13" fillId="0" borderId="17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9" fillId="0" borderId="22" xfId="0" applyNumberFormat="1" applyFont="1" applyBorder="1" applyAlignment="1">
      <alignment horizontal="left"/>
    </xf>
    <xf numFmtId="0" fontId="17" fillId="0" borderId="22" xfId="0" applyFont="1" applyBorder="1" applyAlignment="1">
      <alignment wrapText="1"/>
    </xf>
    <xf numFmtId="0" fontId="18" fillId="0" borderId="0" xfId="0" applyFont="1" applyAlignment="1">
      <alignment/>
    </xf>
    <xf numFmtId="49" fontId="13" fillId="0" borderId="4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left"/>
    </xf>
    <xf numFmtId="164" fontId="13" fillId="0" borderId="37" xfId="0" applyNumberFormat="1" applyFont="1" applyBorder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41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164" fontId="17" fillId="2" borderId="15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6" fillId="2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 shrinkToFit="1"/>
    </xf>
    <xf numFmtId="0" fontId="17" fillId="0" borderId="13" xfId="0" applyFont="1" applyBorder="1" applyAlignment="1">
      <alignment horizontal="left" vertical="top" wrapText="1"/>
    </xf>
    <xf numFmtId="0" fontId="13" fillId="0" borderId="5" xfId="0" applyFont="1" applyBorder="1" applyAlignment="1">
      <alignment wrapText="1"/>
    </xf>
    <xf numFmtId="0" fontId="9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0" fontId="17" fillId="0" borderId="19" xfId="0" applyFont="1" applyBorder="1" applyAlignment="1">
      <alignment wrapText="1"/>
    </xf>
    <xf numFmtId="49" fontId="13" fillId="0" borderId="37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7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37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4" fillId="0" borderId="37" xfId="0" applyFont="1" applyBorder="1" applyAlignment="1">
      <alignment/>
    </xf>
    <xf numFmtId="49" fontId="14" fillId="0" borderId="37" xfId="0" applyNumberFormat="1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9" fontId="14" fillId="0" borderId="37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workbookViewId="0" topLeftCell="A1">
      <selection activeCell="D3" sqref="D3:G3"/>
    </sheetView>
  </sheetViews>
  <sheetFormatPr defaultColWidth="8.796875" defaultRowHeight="15"/>
  <cols>
    <col min="1" max="1" width="56.69921875" style="19" customWidth="1"/>
    <col min="2" max="2" width="3.59765625" style="20" customWidth="1"/>
    <col min="3" max="3" width="3.5" style="20" customWidth="1"/>
    <col min="4" max="4" width="10.59765625" style="20" customWidth="1"/>
    <col min="5" max="5" width="4.09765625" style="20" customWidth="1"/>
    <col min="6" max="6" width="0.1015625" style="20" hidden="1" customWidth="1"/>
    <col min="7" max="7" width="11.59765625" style="22" customWidth="1"/>
    <col min="8" max="8" width="12.59765625" style="19" customWidth="1"/>
    <col min="9" max="9" width="8.69921875" style="6" customWidth="1"/>
  </cols>
  <sheetData>
    <row r="1" spans="3:9" ht="15.75">
      <c r="C1" s="19"/>
      <c r="E1" s="21"/>
      <c r="F1" s="11"/>
      <c r="G1" s="7" t="s">
        <v>353</v>
      </c>
      <c r="I1" s="5"/>
    </row>
    <row r="2" spans="3:9" ht="15.75">
      <c r="C2" s="19"/>
      <c r="E2" s="21"/>
      <c r="F2" s="14"/>
      <c r="G2" s="7" t="s">
        <v>200</v>
      </c>
      <c r="I2" s="5"/>
    </row>
    <row r="3" spans="3:9" ht="15.75">
      <c r="C3" s="19"/>
      <c r="D3" s="208" t="s">
        <v>359</v>
      </c>
      <c r="E3" s="209"/>
      <c r="F3" s="209"/>
      <c r="G3" s="209"/>
      <c r="I3" s="5"/>
    </row>
    <row r="4" spans="3:9" ht="15.75">
      <c r="C4" s="19"/>
      <c r="E4" s="21"/>
      <c r="F4" s="11"/>
      <c r="G4" s="7" t="s">
        <v>357</v>
      </c>
      <c r="I4" s="5"/>
    </row>
    <row r="5" spans="3:9" ht="15.75">
      <c r="C5" s="19"/>
      <c r="E5" s="21"/>
      <c r="F5" s="14"/>
      <c r="G5" s="7" t="s">
        <v>200</v>
      </c>
      <c r="I5" s="5"/>
    </row>
    <row r="6" spans="3:9" ht="15.75">
      <c r="C6" s="19"/>
      <c r="D6" s="208" t="s">
        <v>356</v>
      </c>
      <c r="E6" s="209"/>
      <c r="F6" s="209"/>
      <c r="G6" s="209"/>
      <c r="I6" s="5"/>
    </row>
    <row r="7" ht="15.75">
      <c r="H7" s="7"/>
    </row>
    <row r="8" spans="1:9" s="168" customFormat="1" ht="15">
      <c r="A8" s="210" t="s">
        <v>310</v>
      </c>
      <c r="B8" s="210"/>
      <c r="C8" s="210"/>
      <c r="D8" s="210"/>
      <c r="E8" s="210"/>
      <c r="F8" s="210"/>
      <c r="G8" s="210"/>
      <c r="H8" s="210"/>
      <c r="I8" s="16"/>
    </row>
    <row r="9" spans="1:9" s="168" customFormat="1" ht="18.75" customHeight="1">
      <c r="A9" s="211" t="s">
        <v>311</v>
      </c>
      <c r="B9" s="211"/>
      <c r="C9" s="211"/>
      <c r="D9" s="211"/>
      <c r="E9" s="211"/>
      <c r="F9" s="211"/>
      <c r="G9" s="211"/>
      <c r="H9" s="211"/>
      <c r="I9" s="16"/>
    </row>
    <row r="10" spans="1:8" ht="18.75" customHeight="1" thickBot="1">
      <c r="A10" s="12"/>
      <c r="B10" s="12"/>
      <c r="C10" s="12"/>
      <c r="D10" s="12"/>
      <c r="E10" s="12"/>
      <c r="F10" s="12"/>
      <c r="G10" s="12"/>
      <c r="H10" s="13" t="s">
        <v>201</v>
      </c>
    </row>
    <row r="11" spans="1:9" s="4" customFormat="1" ht="16.5" thickBot="1">
      <c r="A11" s="207" t="s">
        <v>94</v>
      </c>
      <c r="B11" s="202" t="s">
        <v>147</v>
      </c>
      <c r="C11" s="202" t="s">
        <v>148</v>
      </c>
      <c r="D11" s="202" t="s">
        <v>149</v>
      </c>
      <c r="E11" s="202" t="s">
        <v>150</v>
      </c>
      <c r="F11" s="23"/>
      <c r="G11" s="204" t="s">
        <v>50</v>
      </c>
      <c r="H11" s="205" t="s">
        <v>267</v>
      </c>
      <c r="I11" s="6"/>
    </row>
    <row r="12" spans="1:9" s="4" customFormat="1" ht="74.25" customHeight="1" thickBot="1">
      <c r="A12" s="203"/>
      <c r="B12" s="203"/>
      <c r="C12" s="203"/>
      <c r="D12" s="203"/>
      <c r="E12" s="203"/>
      <c r="F12" s="24"/>
      <c r="G12" s="203"/>
      <c r="H12" s="206"/>
      <c r="I12" s="6"/>
    </row>
    <row r="13" spans="1:9" s="4" customFormat="1" ht="16.5" thickBot="1">
      <c r="A13" s="80" t="s">
        <v>15</v>
      </c>
      <c r="B13" s="23" t="s">
        <v>151</v>
      </c>
      <c r="C13" s="25" t="s">
        <v>96</v>
      </c>
      <c r="D13" s="23" t="s">
        <v>42</v>
      </c>
      <c r="E13" s="25" t="s">
        <v>44</v>
      </c>
      <c r="F13" s="23"/>
      <c r="G13" s="26">
        <f>G14+G31+G35+G24+G18+G28</f>
        <v>136083.30000000002</v>
      </c>
      <c r="H13" s="26">
        <f>H14+H31+H35+H24+H18+H28</f>
        <v>4724</v>
      </c>
      <c r="I13" s="6"/>
    </row>
    <row r="14" spans="1:9" s="4" customFormat="1" ht="30">
      <c r="A14" s="27" t="s">
        <v>79</v>
      </c>
      <c r="B14" s="28" t="s">
        <v>151</v>
      </c>
      <c r="C14" s="29" t="s">
        <v>152</v>
      </c>
      <c r="D14" s="28" t="s">
        <v>42</v>
      </c>
      <c r="E14" s="29" t="s">
        <v>44</v>
      </c>
      <c r="F14" s="28"/>
      <c r="G14" s="30">
        <f aca="true" t="shared" si="0" ref="G14:H16">G15</f>
        <v>1748</v>
      </c>
      <c r="H14" s="30">
        <f t="shared" si="0"/>
        <v>0</v>
      </c>
      <c r="I14" s="6"/>
    </row>
    <row r="15" spans="1:9" s="4" customFormat="1" ht="42.75" customHeight="1">
      <c r="A15" s="156" t="s">
        <v>259</v>
      </c>
      <c r="B15" s="31" t="s">
        <v>151</v>
      </c>
      <c r="C15" s="32" t="s">
        <v>152</v>
      </c>
      <c r="D15" s="31" t="s">
        <v>204</v>
      </c>
      <c r="E15" s="32" t="s">
        <v>44</v>
      </c>
      <c r="F15" s="31"/>
      <c r="G15" s="33">
        <f t="shared" si="0"/>
        <v>1748</v>
      </c>
      <c r="H15" s="33">
        <f t="shared" si="0"/>
        <v>0</v>
      </c>
      <c r="I15" s="6"/>
    </row>
    <row r="16" spans="1:9" s="4" customFormat="1" ht="15.75">
      <c r="A16" s="157" t="s">
        <v>215</v>
      </c>
      <c r="B16" s="31" t="s">
        <v>151</v>
      </c>
      <c r="C16" s="32" t="s">
        <v>152</v>
      </c>
      <c r="D16" s="31" t="s">
        <v>216</v>
      </c>
      <c r="E16" s="32" t="s">
        <v>44</v>
      </c>
      <c r="F16" s="31"/>
      <c r="G16" s="33">
        <f t="shared" si="0"/>
        <v>1748</v>
      </c>
      <c r="H16" s="33">
        <f t="shared" si="0"/>
        <v>0</v>
      </c>
      <c r="I16" s="6"/>
    </row>
    <row r="17" spans="1:9" s="4" customFormat="1" ht="15.75">
      <c r="A17" s="158" t="s">
        <v>115</v>
      </c>
      <c r="B17" s="31" t="s">
        <v>151</v>
      </c>
      <c r="C17" s="32" t="s">
        <v>152</v>
      </c>
      <c r="D17" s="31" t="s">
        <v>216</v>
      </c>
      <c r="E17" s="32" t="s">
        <v>205</v>
      </c>
      <c r="F17" s="31"/>
      <c r="G17" s="33">
        <f>'Прилож №5'!H16</f>
        <v>1748</v>
      </c>
      <c r="H17" s="33">
        <f>'Прилож №5'!I16</f>
        <v>0</v>
      </c>
      <c r="I17" s="6"/>
    </row>
    <row r="18" spans="1:8" s="16" customFormat="1" ht="45">
      <c r="A18" s="27" t="s">
        <v>217</v>
      </c>
      <c r="B18" s="35" t="s">
        <v>151</v>
      </c>
      <c r="C18" s="36" t="s">
        <v>156</v>
      </c>
      <c r="D18" s="35" t="s">
        <v>42</v>
      </c>
      <c r="E18" s="36" t="s">
        <v>44</v>
      </c>
      <c r="F18" s="35"/>
      <c r="G18" s="37">
        <f>G19</f>
        <v>3600</v>
      </c>
      <c r="H18" s="37">
        <f>H19</f>
        <v>0</v>
      </c>
    </row>
    <row r="19" spans="1:9" s="4" customFormat="1" ht="43.5">
      <c r="A19" s="156" t="s">
        <v>214</v>
      </c>
      <c r="B19" s="31" t="s">
        <v>151</v>
      </c>
      <c r="C19" s="32" t="s">
        <v>156</v>
      </c>
      <c r="D19" s="31" t="s">
        <v>204</v>
      </c>
      <c r="E19" s="32" t="s">
        <v>44</v>
      </c>
      <c r="F19" s="31"/>
      <c r="G19" s="33">
        <f>G22+G20</f>
        <v>3600</v>
      </c>
      <c r="H19" s="33">
        <f>H22</f>
        <v>0</v>
      </c>
      <c r="I19" s="6"/>
    </row>
    <row r="20" spans="1:9" s="4" customFormat="1" ht="15.75">
      <c r="A20" s="158" t="s">
        <v>45</v>
      </c>
      <c r="B20" s="31" t="s">
        <v>151</v>
      </c>
      <c r="C20" s="32" t="s">
        <v>156</v>
      </c>
      <c r="D20" s="31" t="s">
        <v>206</v>
      </c>
      <c r="E20" s="32" t="s">
        <v>44</v>
      </c>
      <c r="F20" s="31"/>
      <c r="G20" s="33">
        <f>G21</f>
        <v>2210</v>
      </c>
      <c r="H20" s="33"/>
      <c r="I20" s="6"/>
    </row>
    <row r="21" spans="1:9" s="4" customFormat="1" ht="15.75">
      <c r="A21" s="158" t="s">
        <v>115</v>
      </c>
      <c r="B21" s="31" t="s">
        <v>151</v>
      </c>
      <c r="C21" s="32" t="s">
        <v>156</v>
      </c>
      <c r="D21" s="31" t="s">
        <v>206</v>
      </c>
      <c r="E21" s="32" t="s">
        <v>205</v>
      </c>
      <c r="F21" s="31"/>
      <c r="G21" s="33">
        <f>'Прилож №5'!H361</f>
        <v>2210</v>
      </c>
      <c r="H21" s="33"/>
      <c r="I21" s="6"/>
    </row>
    <row r="22" spans="1:9" s="4" customFormat="1" ht="29.25">
      <c r="A22" s="157" t="s">
        <v>218</v>
      </c>
      <c r="B22" s="31" t="s">
        <v>151</v>
      </c>
      <c r="C22" s="32" t="s">
        <v>156</v>
      </c>
      <c r="D22" s="31" t="s">
        <v>219</v>
      </c>
      <c r="E22" s="32" t="s">
        <v>44</v>
      </c>
      <c r="F22" s="31"/>
      <c r="G22" s="33">
        <f>G23</f>
        <v>1390</v>
      </c>
      <c r="H22" s="33">
        <f>H23</f>
        <v>0</v>
      </c>
      <c r="I22" s="6"/>
    </row>
    <row r="23" spans="1:9" s="4" customFormat="1" ht="15.75">
      <c r="A23" s="158" t="s">
        <v>115</v>
      </c>
      <c r="B23" s="31" t="s">
        <v>151</v>
      </c>
      <c r="C23" s="32" t="s">
        <v>156</v>
      </c>
      <c r="D23" s="31" t="s">
        <v>219</v>
      </c>
      <c r="E23" s="32" t="s">
        <v>205</v>
      </c>
      <c r="F23" s="31"/>
      <c r="G23" s="33">
        <f>'Прилож №5'!H363</f>
        <v>1390</v>
      </c>
      <c r="H23" s="33">
        <f>'Прилож №5'!I363</f>
        <v>0</v>
      </c>
      <c r="I23" s="6"/>
    </row>
    <row r="24" spans="1:9" s="4" customFormat="1" ht="42" customHeight="1">
      <c r="A24" s="34" t="s">
        <v>80</v>
      </c>
      <c r="B24" s="35" t="s">
        <v>151</v>
      </c>
      <c r="C24" s="36" t="s">
        <v>153</v>
      </c>
      <c r="D24" s="35" t="s">
        <v>42</v>
      </c>
      <c r="E24" s="36" t="s">
        <v>44</v>
      </c>
      <c r="F24" s="35"/>
      <c r="G24" s="37">
        <f aca="true" t="shared" si="1" ref="G24:H26">G25</f>
        <v>71657.5</v>
      </c>
      <c r="H24" s="37">
        <f t="shared" si="1"/>
        <v>4724</v>
      </c>
      <c r="I24" s="6"/>
    </row>
    <row r="25" spans="1:9" s="4" customFormat="1" ht="18.75" customHeight="1">
      <c r="A25" s="156" t="s">
        <v>116</v>
      </c>
      <c r="B25" s="31" t="s">
        <v>151</v>
      </c>
      <c r="C25" s="32" t="s">
        <v>153</v>
      </c>
      <c r="D25" s="31" t="s">
        <v>204</v>
      </c>
      <c r="E25" s="32" t="s">
        <v>44</v>
      </c>
      <c r="F25" s="31"/>
      <c r="G25" s="33">
        <f t="shared" si="1"/>
        <v>71657.5</v>
      </c>
      <c r="H25" s="33">
        <f t="shared" si="1"/>
        <v>4724</v>
      </c>
      <c r="I25" s="6"/>
    </row>
    <row r="26" spans="1:9" s="4" customFormat="1" ht="15.75">
      <c r="A26" s="158" t="s">
        <v>45</v>
      </c>
      <c r="B26" s="31" t="s">
        <v>151</v>
      </c>
      <c r="C26" s="32" t="s">
        <v>153</v>
      </c>
      <c r="D26" s="31" t="s">
        <v>206</v>
      </c>
      <c r="E26" s="32" t="s">
        <v>44</v>
      </c>
      <c r="F26" s="31"/>
      <c r="G26" s="33">
        <f t="shared" si="1"/>
        <v>71657.5</v>
      </c>
      <c r="H26" s="33">
        <f t="shared" si="1"/>
        <v>4724</v>
      </c>
      <c r="I26" s="6"/>
    </row>
    <row r="27" spans="1:9" s="4" customFormat="1" ht="15.75">
      <c r="A27" s="158" t="s">
        <v>115</v>
      </c>
      <c r="B27" s="31" t="s">
        <v>151</v>
      </c>
      <c r="C27" s="32" t="s">
        <v>153</v>
      </c>
      <c r="D27" s="31" t="s">
        <v>206</v>
      </c>
      <c r="E27" s="32" t="s">
        <v>205</v>
      </c>
      <c r="F27" s="31"/>
      <c r="G27" s="33">
        <f>'Прилож №5'!H20</f>
        <v>71657.5</v>
      </c>
      <c r="H27" s="33">
        <f>'Прилож №5'!I20</f>
        <v>4724</v>
      </c>
      <c r="I27" s="6"/>
    </row>
    <row r="28" spans="1:9" s="4" customFormat="1" ht="45">
      <c r="A28" s="27" t="s">
        <v>248</v>
      </c>
      <c r="B28" s="35" t="s">
        <v>151</v>
      </c>
      <c r="C28" s="36" t="s">
        <v>170</v>
      </c>
      <c r="D28" s="35" t="s">
        <v>42</v>
      </c>
      <c r="E28" s="36" t="s">
        <v>44</v>
      </c>
      <c r="F28" s="35"/>
      <c r="G28" s="37">
        <f>G29</f>
        <v>10726.7</v>
      </c>
      <c r="H28" s="37">
        <f>H29</f>
        <v>0</v>
      </c>
      <c r="I28" s="6"/>
    </row>
    <row r="29" spans="1:9" s="4" customFormat="1" ht="15.75">
      <c r="A29" s="158" t="s">
        <v>45</v>
      </c>
      <c r="B29" s="31" t="s">
        <v>151</v>
      </c>
      <c r="C29" s="32" t="s">
        <v>170</v>
      </c>
      <c r="D29" s="31" t="s">
        <v>206</v>
      </c>
      <c r="E29" s="32" t="s">
        <v>44</v>
      </c>
      <c r="F29" s="31"/>
      <c r="G29" s="33">
        <f>G30</f>
        <v>10726.7</v>
      </c>
      <c r="H29" s="33">
        <f>H30</f>
        <v>0</v>
      </c>
      <c r="I29" s="6"/>
    </row>
    <row r="30" spans="1:9" s="4" customFormat="1" ht="15.75">
      <c r="A30" s="158" t="s">
        <v>115</v>
      </c>
      <c r="B30" s="31" t="s">
        <v>151</v>
      </c>
      <c r="C30" s="32" t="s">
        <v>170</v>
      </c>
      <c r="D30" s="31" t="s">
        <v>206</v>
      </c>
      <c r="E30" s="32" t="s">
        <v>205</v>
      </c>
      <c r="F30" s="31"/>
      <c r="G30" s="33">
        <f>'Прилож №5'!H299</f>
        <v>10726.7</v>
      </c>
      <c r="H30" s="33"/>
      <c r="I30" s="6"/>
    </row>
    <row r="31" spans="1:9" s="4" customFormat="1" ht="15.75">
      <c r="A31" s="38" t="s">
        <v>14</v>
      </c>
      <c r="B31" s="35" t="s">
        <v>151</v>
      </c>
      <c r="C31" s="36" t="s">
        <v>154</v>
      </c>
      <c r="D31" s="39" t="s">
        <v>42</v>
      </c>
      <c r="E31" s="36" t="s">
        <v>44</v>
      </c>
      <c r="F31" s="35" t="s">
        <v>2</v>
      </c>
      <c r="G31" s="37">
        <f aca="true" t="shared" si="2" ref="G31:H33">G32</f>
        <v>5000</v>
      </c>
      <c r="H31" s="37">
        <f t="shared" si="2"/>
        <v>0</v>
      </c>
      <c r="I31" s="6"/>
    </row>
    <row r="32" spans="1:9" s="4" customFormat="1" ht="15.75">
      <c r="A32" s="159" t="s">
        <v>14</v>
      </c>
      <c r="B32" s="40" t="s">
        <v>151</v>
      </c>
      <c r="C32" s="41" t="s">
        <v>269</v>
      </c>
      <c r="D32" s="40" t="s">
        <v>17</v>
      </c>
      <c r="E32" s="32" t="s">
        <v>44</v>
      </c>
      <c r="F32" s="40"/>
      <c r="G32" s="42">
        <f t="shared" si="2"/>
        <v>5000</v>
      </c>
      <c r="H32" s="42">
        <f t="shared" si="2"/>
        <v>0</v>
      </c>
      <c r="I32" s="6"/>
    </row>
    <row r="33" spans="1:9" s="4" customFormat="1" ht="29.25">
      <c r="A33" s="156" t="s">
        <v>118</v>
      </c>
      <c r="B33" s="40" t="s">
        <v>151</v>
      </c>
      <c r="C33" s="41" t="s">
        <v>269</v>
      </c>
      <c r="D33" s="40" t="s">
        <v>119</v>
      </c>
      <c r="E33" s="32" t="s">
        <v>44</v>
      </c>
      <c r="F33" s="40"/>
      <c r="G33" s="42">
        <f t="shared" si="2"/>
        <v>5000</v>
      </c>
      <c r="H33" s="42">
        <f t="shared" si="2"/>
        <v>0</v>
      </c>
      <c r="I33" s="6"/>
    </row>
    <row r="34" spans="1:9" s="4" customFormat="1" ht="15.75">
      <c r="A34" s="158" t="s">
        <v>117</v>
      </c>
      <c r="B34" s="31" t="s">
        <v>151</v>
      </c>
      <c r="C34" s="32" t="s">
        <v>269</v>
      </c>
      <c r="D34" s="31" t="s">
        <v>119</v>
      </c>
      <c r="E34" s="32" t="s">
        <v>97</v>
      </c>
      <c r="F34" s="31"/>
      <c r="G34" s="33">
        <f>'Прилож №5'!H24</f>
        <v>5000</v>
      </c>
      <c r="H34" s="33">
        <f>'Прилож №5'!I24</f>
        <v>0</v>
      </c>
      <c r="I34" s="6"/>
    </row>
    <row r="35" spans="1:9" s="4" customFormat="1" ht="15.75">
      <c r="A35" s="38" t="s">
        <v>62</v>
      </c>
      <c r="B35" s="35" t="s">
        <v>151</v>
      </c>
      <c r="C35" s="36" t="s">
        <v>268</v>
      </c>
      <c r="D35" s="35" t="s">
        <v>42</v>
      </c>
      <c r="E35" s="36" t="s">
        <v>44</v>
      </c>
      <c r="F35" s="35"/>
      <c r="G35" s="37">
        <f>G36+G39+G42</f>
        <v>43351.1</v>
      </c>
      <c r="H35" s="37">
        <f>H36+H39+H42</f>
        <v>0</v>
      </c>
      <c r="I35" s="6"/>
    </row>
    <row r="36" spans="1:9" s="4" customFormat="1" ht="43.5">
      <c r="A36" s="156" t="s">
        <v>214</v>
      </c>
      <c r="B36" s="31" t="s">
        <v>151</v>
      </c>
      <c r="C36" s="32" t="s">
        <v>268</v>
      </c>
      <c r="D36" s="31" t="s">
        <v>204</v>
      </c>
      <c r="E36" s="32" t="s">
        <v>44</v>
      </c>
      <c r="F36" s="31"/>
      <c r="G36" s="33">
        <f>G37</f>
        <v>18649.3</v>
      </c>
      <c r="H36" s="33">
        <f>H37</f>
        <v>0</v>
      </c>
      <c r="I36" s="6"/>
    </row>
    <row r="37" spans="1:9" s="4" customFormat="1" ht="15.75">
      <c r="A37" s="55" t="s">
        <v>45</v>
      </c>
      <c r="B37" s="31" t="s">
        <v>151</v>
      </c>
      <c r="C37" s="32" t="s">
        <v>268</v>
      </c>
      <c r="D37" s="31" t="s">
        <v>206</v>
      </c>
      <c r="E37" s="32" t="s">
        <v>44</v>
      </c>
      <c r="F37" s="31"/>
      <c r="G37" s="33">
        <f>G38</f>
        <v>18649.3</v>
      </c>
      <c r="H37" s="33">
        <f>H38</f>
        <v>0</v>
      </c>
      <c r="I37" s="6"/>
    </row>
    <row r="38" spans="1:9" s="4" customFormat="1" ht="15.75">
      <c r="A38" s="158" t="s">
        <v>115</v>
      </c>
      <c r="B38" s="31" t="s">
        <v>151</v>
      </c>
      <c r="C38" s="32" t="s">
        <v>268</v>
      </c>
      <c r="D38" s="31" t="s">
        <v>206</v>
      </c>
      <c r="E38" s="32" t="s">
        <v>205</v>
      </c>
      <c r="F38" s="31"/>
      <c r="G38" s="33">
        <f>'Прилож №5'!H282+'Прилож №5'!H309</f>
        <v>18649.3</v>
      </c>
      <c r="H38" s="33">
        <f>'Прилож №5'!I282+'Прилож №5'!I309</f>
        <v>0</v>
      </c>
      <c r="I38" s="6"/>
    </row>
    <row r="39" spans="1:9" s="4" customFormat="1" ht="29.25">
      <c r="A39" s="156" t="s">
        <v>169</v>
      </c>
      <c r="B39" s="31" t="s">
        <v>151</v>
      </c>
      <c r="C39" s="32" t="s">
        <v>268</v>
      </c>
      <c r="D39" s="31" t="s">
        <v>107</v>
      </c>
      <c r="E39" s="32" t="s">
        <v>44</v>
      </c>
      <c r="F39" s="31"/>
      <c r="G39" s="33">
        <f>G40</f>
        <v>2316</v>
      </c>
      <c r="H39" s="33">
        <f>H40</f>
        <v>0</v>
      </c>
      <c r="I39" s="6"/>
    </row>
    <row r="40" spans="1:9" s="4" customFormat="1" ht="15.75">
      <c r="A40" s="156" t="s">
        <v>59</v>
      </c>
      <c r="B40" s="31" t="s">
        <v>151</v>
      </c>
      <c r="C40" s="32" t="s">
        <v>268</v>
      </c>
      <c r="D40" s="31" t="s">
        <v>168</v>
      </c>
      <c r="E40" s="32" t="s">
        <v>44</v>
      </c>
      <c r="F40" s="31"/>
      <c r="G40" s="33">
        <f>G41</f>
        <v>2316</v>
      </c>
      <c r="H40" s="33">
        <f>H41</f>
        <v>0</v>
      </c>
      <c r="I40" s="6"/>
    </row>
    <row r="41" spans="1:9" s="4" customFormat="1" ht="15.75">
      <c r="A41" s="55" t="s">
        <v>115</v>
      </c>
      <c r="B41" s="40" t="s">
        <v>151</v>
      </c>
      <c r="C41" s="41" t="s">
        <v>268</v>
      </c>
      <c r="D41" s="40" t="s">
        <v>168</v>
      </c>
      <c r="E41" s="41" t="s">
        <v>205</v>
      </c>
      <c r="F41" s="40"/>
      <c r="G41" s="42">
        <f>'Прилож №5'!H312+'Прилож №5'!H28</f>
        <v>2316</v>
      </c>
      <c r="H41" s="42">
        <f>'Прилож №5'!I312</f>
        <v>0</v>
      </c>
      <c r="I41" s="8"/>
    </row>
    <row r="42" spans="1:9" s="4" customFormat="1" ht="15.75">
      <c r="A42" s="139" t="s">
        <v>100</v>
      </c>
      <c r="B42" s="41" t="s">
        <v>151</v>
      </c>
      <c r="C42" s="40" t="s">
        <v>268</v>
      </c>
      <c r="D42" s="41" t="s">
        <v>101</v>
      </c>
      <c r="E42" s="32" t="s">
        <v>44</v>
      </c>
      <c r="F42" s="103"/>
      <c r="G42" s="33">
        <f>G44+G46</f>
        <v>22385.8</v>
      </c>
      <c r="H42" s="33"/>
      <c r="I42" s="8"/>
    </row>
    <row r="43" spans="1:9" s="4" customFormat="1" ht="43.5">
      <c r="A43" s="141" t="s">
        <v>286</v>
      </c>
      <c r="B43" s="32" t="s">
        <v>151</v>
      </c>
      <c r="C43" s="31" t="s">
        <v>268</v>
      </c>
      <c r="D43" s="41" t="s">
        <v>285</v>
      </c>
      <c r="E43" s="32" t="s">
        <v>44</v>
      </c>
      <c r="F43" s="103"/>
      <c r="G43" s="33">
        <f>G44</f>
        <v>15885.8</v>
      </c>
      <c r="H43" s="33"/>
      <c r="I43" s="8"/>
    </row>
    <row r="44" spans="1:9" s="4" customFormat="1" ht="15.75">
      <c r="A44" s="139" t="s">
        <v>115</v>
      </c>
      <c r="B44" s="32" t="s">
        <v>151</v>
      </c>
      <c r="C44" s="31" t="s">
        <v>268</v>
      </c>
      <c r="D44" s="41" t="s">
        <v>285</v>
      </c>
      <c r="E44" s="106" t="s">
        <v>205</v>
      </c>
      <c r="F44" s="103" t="s">
        <v>205</v>
      </c>
      <c r="G44" s="33">
        <f>'Прилож №5'!H31+'Прилож №5'!H145+'Прилож №5'!H303+'Прилож №5'!H285+'Прилож №5'!H315+'Прилож №5'!H367</f>
        <v>15885.8</v>
      </c>
      <c r="H44" s="33"/>
      <c r="I44" s="8"/>
    </row>
    <row r="45" spans="1:9" s="4" customFormat="1" ht="85.5">
      <c r="A45" s="144" t="s">
        <v>288</v>
      </c>
      <c r="B45" s="32" t="s">
        <v>151</v>
      </c>
      <c r="C45" s="31" t="s">
        <v>268</v>
      </c>
      <c r="D45" s="32" t="s">
        <v>287</v>
      </c>
      <c r="E45" s="32" t="s">
        <v>44</v>
      </c>
      <c r="F45" s="103"/>
      <c r="G45" s="33">
        <f>G46</f>
        <v>6500</v>
      </c>
      <c r="H45" s="33"/>
      <c r="I45" s="8"/>
    </row>
    <row r="46" spans="1:9" s="4" customFormat="1" ht="16.5" thickBot="1">
      <c r="A46" s="140" t="s">
        <v>115</v>
      </c>
      <c r="B46" s="41" t="s">
        <v>151</v>
      </c>
      <c r="C46" s="40" t="s">
        <v>268</v>
      </c>
      <c r="D46" s="41" t="s">
        <v>287</v>
      </c>
      <c r="E46" s="106" t="s">
        <v>205</v>
      </c>
      <c r="F46" s="126" t="s">
        <v>205</v>
      </c>
      <c r="G46" s="42">
        <f>'Прилож №5'!H33+'Прилож №5'!H287</f>
        <v>6500</v>
      </c>
      <c r="H46" s="42"/>
      <c r="I46" s="8"/>
    </row>
    <row r="47" spans="1:9" s="4" customFormat="1" ht="16.5" thickBot="1">
      <c r="A47" s="80" t="s">
        <v>63</v>
      </c>
      <c r="B47" s="23" t="s">
        <v>152</v>
      </c>
      <c r="C47" s="25" t="s">
        <v>96</v>
      </c>
      <c r="D47" s="23" t="s">
        <v>42</v>
      </c>
      <c r="E47" s="25" t="s">
        <v>44</v>
      </c>
      <c r="F47" s="23"/>
      <c r="G47" s="26">
        <f aca="true" t="shared" si="3" ref="G47:H50">G48</f>
        <v>1120</v>
      </c>
      <c r="H47" s="26">
        <f t="shared" si="3"/>
        <v>0</v>
      </c>
      <c r="I47" s="6"/>
    </row>
    <row r="48" spans="1:9" s="4" customFormat="1" ht="15.75">
      <c r="A48" s="49" t="s">
        <v>64</v>
      </c>
      <c r="B48" s="28" t="s">
        <v>152</v>
      </c>
      <c r="C48" s="29" t="s">
        <v>153</v>
      </c>
      <c r="D48" s="28" t="s">
        <v>42</v>
      </c>
      <c r="E48" s="67" t="s">
        <v>44</v>
      </c>
      <c r="F48" s="28"/>
      <c r="G48" s="30">
        <f t="shared" si="3"/>
        <v>1120</v>
      </c>
      <c r="H48" s="30">
        <f t="shared" si="3"/>
        <v>0</v>
      </c>
      <c r="I48" s="6"/>
    </row>
    <row r="49" spans="1:9" s="4" customFormat="1" ht="29.25">
      <c r="A49" s="156" t="s">
        <v>81</v>
      </c>
      <c r="B49" s="31" t="s">
        <v>152</v>
      </c>
      <c r="C49" s="32" t="s">
        <v>153</v>
      </c>
      <c r="D49" s="31" t="s">
        <v>65</v>
      </c>
      <c r="E49" s="32" t="s">
        <v>44</v>
      </c>
      <c r="F49" s="31"/>
      <c r="G49" s="33">
        <f t="shared" si="3"/>
        <v>1120</v>
      </c>
      <c r="H49" s="33">
        <f t="shared" si="3"/>
        <v>0</v>
      </c>
      <c r="I49" s="6"/>
    </row>
    <row r="50" spans="1:9" s="4" customFormat="1" ht="15" customHeight="1">
      <c r="A50" s="156" t="s">
        <v>82</v>
      </c>
      <c r="B50" s="31" t="s">
        <v>152</v>
      </c>
      <c r="C50" s="32" t="s">
        <v>153</v>
      </c>
      <c r="D50" s="31" t="s">
        <v>120</v>
      </c>
      <c r="E50" s="32" t="s">
        <v>44</v>
      </c>
      <c r="F50" s="50"/>
      <c r="G50" s="42">
        <f t="shared" si="3"/>
        <v>1120</v>
      </c>
      <c r="H50" s="42">
        <f t="shared" si="3"/>
        <v>0</v>
      </c>
      <c r="I50" s="6"/>
    </row>
    <row r="51" spans="1:9" s="4" customFormat="1" ht="15" customHeight="1" thickBot="1">
      <c r="A51" s="158" t="s">
        <v>115</v>
      </c>
      <c r="B51" s="40" t="s">
        <v>152</v>
      </c>
      <c r="C51" s="41" t="s">
        <v>153</v>
      </c>
      <c r="D51" s="40" t="s">
        <v>120</v>
      </c>
      <c r="E51" s="41" t="s">
        <v>205</v>
      </c>
      <c r="F51" s="50"/>
      <c r="G51" s="42">
        <f>'Прилож №5'!H38</f>
        <v>1120</v>
      </c>
      <c r="H51" s="42">
        <f>'Прилож №5'!I38</f>
        <v>0</v>
      </c>
      <c r="I51" s="6"/>
    </row>
    <row r="52" spans="1:9" s="15" customFormat="1" ht="32.25" customHeight="1" thickBot="1">
      <c r="A52" s="128" t="s">
        <v>90</v>
      </c>
      <c r="B52" s="52" t="s">
        <v>156</v>
      </c>
      <c r="C52" s="52" t="s">
        <v>96</v>
      </c>
      <c r="D52" s="51" t="s">
        <v>42</v>
      </c>
      <c r="E52" s="25" t="s">
        <v>44</v>
      </c>
      <c r="F52" s="53" t="s">
        <v>3</v>
      </c>
      <c r="G52" s="54">
        <f>G53+G69+G76</f>
        <v>27707</v>
      </c>
      <c r="H52" s="54">
        <f>H53+H69+H76</f>
        <v>1065</v>
      </c>
      <c r="I52" s="8"/>
    </row>
    <row r="53" spans="1:9" s="3" customFormat="1" ht="15.75">
      <c r="A53" s="18" t="s">
        <v>18</v>
      </c>
      <c r="B53" s="29" t="s">
        <v>156</v>
      </c>
      <c r="C53" s="29" t="s">
        <v>152</v>
      </c>
      <c r="D53" s="28" t="s">
        <v>42</v>
      </c>
      <c r="E53" s="67" t="s">
        <v>44</v>
      </c>
      <c r="F53" s="28"/>
      <c r="G53" s="30">
        <f>G54</f>
        <v>17832</v>
      </c>
      <c r="H53" s="30">
        <f>H54</f>
        <v>1065</v>
      </c>
      <c r="I53" s="6"/>
    </row>
    <row r="54" spans="1:9" s="4" customFormat="1" ht="15.75">
      <c r="A54" s="139" t="s">
        <v>67</v>
      </c>
      <c r="B54" s="32" t="s">
        <v>156</v>
      </c>
      <c r="C54" s="32" t="s">
        <v>152</v>
      </c>
      <c r="D54" s="31" t="s">
        <v>47</v>
      </c>
      <c r="E54" s="32" t="s">
        <v>44</v>
      </c>
      <c r="F54" s="31"/>
      <c r="G54" s="33">
        <f>G55+G57+G59+G67+G64</f>
        <v>17832</v>
      </c>
      <c r="H54" s="33">
        <f>H55+H57+H59+H67+H64</f>
        <v>1065</v>
      </c>
      <c r="I54" s="6"/>
    </row>
    <row r="55" spans="1:9" s="4" customFormat="1" ht="57.75">
      <c r="A55" s="141" t="s">
        <v>122</v>
      </c>
      <c r="B55" s="32" t="s">
        <v>156</v>
      </c>
      <c r="C55" s="32" t="s">
        <v>152</v>
      </c>
      <c r="D55" s="31" t="s">
        <v>121</v>
      </c>
      <c r="E55" s="32" t="s">
        <v>44</v>
      </c>
      <c r="F55" s="31"/>
      <c r="G55" s="33">
        <f>G56</f>
        <v>1065</v>
      </c>
      <c r="H55" s="33">
        <f>H56</f>
        <v>1065</v>
      </c>
      <c r="I55" s="6"/>
    </row>
    <row r="56" spans="1:9" s="4" customFormat="1" ht="30" customHeight="1">
      <c r="A56" s="141" t="s">
        <v>123</v>
      </c>
      <c r="B56" s="32" t="s">
        <v>156</v>
      </c>
      <c r="C56" s="32" t="s">
        <v>152</v>
      </c>
      <c r="D56" s="31" t="s">
        <v>121</v>
      </c>
      <c r="E56" s="32" t="s">
        <v>98</v>
      </c>
      <c r="F56" s="31"/>
      <c r="G56" s="33">
        <f>'Прилож №5'!H339</f>
        <v>1065</v>
      </c>
      <c r="H56" s="33">
        <f>'Прилож №5'!I339</f>
        <v>1065</v>
      </c>
      <c r="I56" s="6"/>
    </row>
    <row r="57" spans="1:9" s="4" customFormat="1" ht="15.75">
      <c r="A57" s="139" t="s">
        <v>124</v>
      </c>
      <c r="B57" s="32" t="s">
        <v>156</v>
      </c>
      <c r="C57" s="32" t="s">
        <v>152</v>
      </c>
      <c r="D57" s="31" t="s">
        <v>125</v>
      </c>
      <c r="E57" s="32" t="s">
        <v>44</v>
      </c>
      <c r="F57" s="31"/>
      <c r="G57" s="33">
        <f>G58</f>
        <v>11972.4</v>
      </c>
      <c r="H57" s="33">
        <f>H58</f>
        <v>0</v>
      </c>
      <c r="I57" s="6"/>
    </row>
    <row r="58" spans="1:9" s="4" customFormat="1" ht="30" customHeight="1">
      <c r="A58" s="141" t="s">
        <v>123</v>
      </c>
      <c r="B58" s="32" t="s">
        <v>156</v>
      </c>
      <c r="C58" s="32" t="s">
        <v>152</v>
      </c>
      <c r="D58" s="31" t="s">
        <v>126</v>
      </c>
      <c r="E58" s="32" t="s">
        <v>98</v>
      </c>
      <c r="F58" s="31"/>
      <c r="G58" s="33">
        <f>'Прилож №5'!H341</f>
        <v>11972.4</v>
      </c>
      <c r="H58" s="33">
        <f>'Прилож №5'!I341</f>
        <v>0</v>
      </c>
      <c r="I58" s="6"/>
    </row>
    <row r="59" spans="1:9" s="4" customFormat="1" ht="29.25">
      <c r="A59" s="141" t="s">
        <v>127</v>
      </c>
      <c r="B59" s="32" t="s">
        <v>156</v>
      </c>
      <c r="C59" s="32" t="s">
        <v>152</v>
      </c>
      <c r="D59" s="31" t="s">
        <v>128</v>
      </c>
      <c r="E59" s="32" t="s">
        <v>44</v>
      </c>
      <c r="F59" s="31"/>
      <c r="G59" s="33">
        <f>G60+G62</f>
        <v>4294.6</v>
      </c>
      <c r="H59" s="33">
        <f>H60+H62</f>
        <v>0</v>
      </c>
      <c r="I59" s="6"/>
    </row>
    <row r="60" spans="1:9" s="4" customFormat="1" ht="15.75">
      <c r="A60" s="139" t="s">
        <v>129</v>
      </c>
      <c r="B60" s="32" t="s">
        <v>156</v>
      </c>
      <c r="C60" s="32" t="s">
        <v>152</v>
      </c>
      <c r="D60" s="31" t="s">
        <v>130</v>
      </c>
      <c r="E60" s="32" t="s">
        <v>44</v>
      </c>
      <c r="F60" s="31"/>
      <c r="G60" s="33">
        <f>G61</f>
        <v>763.9000000000001</v>
      </c>
      <c r="H60" s="33">
        <f>H61</f>
        <v>0</v>
      </c>
      <c r="I60" s="6"/>
    </row>
    <row r="61" spans="1:9" s="4" customFormat="1" ht="32.25" customHeight="1">
      <c r="A61" s="141" t="s">
        <v>123</v>
      </c>
      <c r="B61" s="32" t="s">
        <v>156</v>
      </c>
      <c r="C61" s="32" t="s">
        <v>152</v>
      </c>
      <c r="D61" s="31" t="s">
        <v>130</v>
      </c>
      <c r="E61" s="32" t="s">
        <v>98</v>
      </c>
      <c r="F61" s="31"/>
      <c r="G61" s="33">
        <f>'Прилож №5'!H344</f>
        <v>763.9000000000001</v>
      </c>
      <c r="H61" s="33">
        <f>'Прилож №5'!I344</f>
        <v>0</v>
      </c>
      <c r="I61" s="6"/>
    </row>
    <row r="62" spans="1:9" s="4" customFormat="1" ht="29.25" customHeight="1">
      <c r="A62" s="141" t="s">
        <v>132</v>
      </c>
      <c r="B62" s="32" t="s">
        <v>156</v>
      </c>
      <c r="C62" s="32" t="s">
        <v>152</v>
      </c>
      <c r="D62" s="31" t="s">
        <v>131</v>
      </c>
      <c r="E62" s="32" t="s">
        <v>44</v>
      </c>
      <c r="F62" s="31"/>
      <c r="G62" s="33">
        <f>G63</f>
        <v>3530.7</v>
      </c>
      <c r="H62" s="33">
        <f>H63</f>
        <v>0</v>
      </c>
      <c r="I62" s="6"/>
    </row>
    <row r="63" spans="1:9" s="4" customFormat="1" ht="31.5" customHeight="1">
      <c r="A63" s="141" t="s">
        <v>123</v>
      </c>
      <c r="B63" s="32" t="s">
        <v>156</v>
      </c>
      <c r="C63" s="32" t="s">
        <v>152</v>
      </c>
      <c r="D63" s="31" t="s">
        <v>131</v>
      </c>
      <c r="E63" s="32" t="s">
        <v>98</v>
      </c>
      <c r="F63" s="31"/>
      <c r="G63" s="33">
        <f>'Прилож №5'!H346</f>
        <v>3530.7</v>
      </c>
      <c r="H63" s="33">
        <f>'Прилож №5'!I346</f>
        <v>0</v>
      </c>
      <c r="I63" s="6"/>
    </row>
    <row r="64" spans="1:9" s="4" customFormat="1" ht="17.25" customHeight="1">
      <c r="A64" s="139" t="s">
        <v>350</v>
      </c>
      <c r="B64" s="32" t="s">
        <v>156</v>
      </c>
      <c r="C64" s="32" t="s">
        <v>152</v>
      </c>
      <c r="D64" s="31" t="s">
        <v>346</v>
      </c>
      <c r="E64" s="32" t="s">
        <v>44</v>
      </c>
      <c r="F64" s="66"/>
      <c r="G64" s="33">
        <f>'Прилож №5'!H347</f>
        <v>100</v>
      </c>
      <c r="H64" s="33"/>
      <c r="I64" s="6"/>
    </row>
    <row r="65" spans="1:9" s="4" customFormat="1" ht="17.25" customHeight="1">
      <c r="A65" s="141" t="s">
        <v>349</v>
      </c>
      <c r="B65" s="32" t="s">
        <v>156</v>
      </c>
      <c r="C65" s="32" t="s">
        <v>152</v>
      </c>
      <c r="D65" s="31" t="s">
        <v>347</v>
      </c>
      <c r="E65" s="32" t="s">
        <v>44</v>
      </c>
      <c r="F65" s="66"/>
      <c r="G65" s="33">
        <f>'Прилож №5'!H348</f>
        <v>100</v>
      </c>
      <c r="H65" s="33"/>
      <c r="I65" s="6"/>
    </row>
    <row r="66" spans="1:9" s="4" customFormat="1" ht="31.5" customHeight="1">
      <c r="A66" s="141" t="s">
        <v>123</v>
      </c>
      <c r="B66" s="32" t="s">
        <v>156</v>
      </c>
      <c r="C66" s="32" t="s">
        <v>152</v>
      </c>
      <c r="D66" s="31" t="s">
        <v>348</v>
      </c>
      <c r="E66" s="32" t="s">
        <v>98</v>
      </c>
      <c r="F66" s="66" t="s">
        <v>98</v>
      </c>
      <c r="G66" s="33">
        <f>'Прилож №5'!H349</f>
        <v>100</v>
      </c>
      <c r="H66" s="33"/>
      <c r="I66" s="6"/>
    </row>
    <row r="67" spans="1:9" s="4" customFormat="1" ht="29.25">
      <c r="A67" s="141" t="s">
        <v>83</v>
      </c>
      <c r="B67" s="32" t="s">
        <v>156</v>
      </c>
      <c r="C67" s="32" t="s">
        <v>152</v>
      </c>
      <c r="D67" s="31" t="s">
        <v>133</v>
      </c>
      <c r="E67" s="32" t="s">
        <v>44</v>
      </c>
      <c r="F67" s="31"/>
      <c r="G67" s="33">
        <f>G68</f>
        <v>400</v>
      </c>
      <c r="H67" s="33">
        <f>H68</f>
        <v>0</v>
      </c>
      <c r="I67" s="6"/>
    </row>
    <row r="68" spans="1:9" s="4" customFormat="1" ht="15.75">
      <c r="A68" s="140" t="s">
        <v>134</v>
      </c>
      <c r="B68" s="41" t="s">
        <v>156</v>
      </c>
      <c r="C68" s="41" t="s">
        <v>152</v>
      </c>
      <c r="D68" s="40" t="s">
        <v>133</v>
      </c>
      <c r="E68" s="41" t="s">
        <v>46</v>
      </c>
      <c r="F68" s="40"/>
      <c r="G68" s="42">
        <f>'Прилож №5'!H351</f>
        <v>400</v>
      </c>
      <c r="H68" s="42">
        <f>'Прилож №5'!I351</f>
        <v>0</v>
      </c>
      <c r="I68" s="6"/>
    </row>
    <row r="69" spans="1:9" s="4" customFormat="1" ht="30" customHeight="1">
      <c r="A69" s="81" t="s">
        <v>135</v>
      </c>
      <c r="B69" s="36" t="s">
        <v>156</v>
      </c>
      <c r="C69" s="36" t="s">
        <v>157</v>
      </c>
      <c r="D69" s="35" t="s">
        <v>42</v>
      </c>
      <c r="E69" s="36" t="s">
        <v>44</v>
      </c>
      <c r="F69" s="35"/>
      <c r="G69" s="37">
        <f>G72+G75</f>
        <v>4701</v>
      </c>
      <c r="H69" s="37">
        <f>H73+H70</f>
        <v>0</v>
      </c>
      <c r="I69" s="6"/>
    </row>
    <row r="70" spans="1:9" s="4" customFormat="1" ht="27" customHeight="1">
      <c r="A70" s="142" t="s">
        <v>108</v>
      </c>
      <c r="B70" s="57" t="s">
        <v>156</v>
      </c>
      <c r="C70" s="57" t="s">
        <v>157</v>
      </c>
      <c r="D70" s="56" t="s">
        <v>109</v>
      </c>
      <c r="E70" s="32" t="s">
        <v>44</v>
      </c>
      <c r="F70" s="56"/>
      <c r="G70" s="58">
        <f>G71</f>
        <v>1807</v>
      </c>
      <c r="H70" s="58">
        <f>H71</f>
        <v>0</v>
      </c>
      <c r="I70" s="6"/>
    </row>
    <row r="71" spans="1:9" s="4" customFormat="1" ht="27" customHeight="1">
      <c r="A71" s="142" t="s">
        <v>110</v>
      </c>
      <c r="B71" s="57" t="s">
        <v>156</v>
      </c>
      <c r="C71" s="57" t="s">
        <v>157</v>
      </c>
      <c r="D71" s="56" t="s">
        <v>136</v>
      </c>
      <c r="E71" s="32" t="s">
        <v>44</v>
      </c>
      <c r="F71" s="56"/>
      <c r="G71" s="58">
        <f>G72</f>
        <v>1807</v>
      </c>
      <c r="H71" s="58">
        <f>H72</f>
        <v>0</v>
      </c>
      <c r="I71" s="6"/>
    </row>
    <row r="72" spans="1:9" s="4" customFormat="1" ht="18" customHeight="1">
      <c r="A72" s="139" t="s">
        <v>115</v>
      </c>
      <c r="B72" s="32" t="s">
        <v>156</v>
      </c>
      <c r="C72" s="32" t="s">
        <v>157</v>
      </c>
      <c r="D72" s="31" t="s">
        <v>136</v>
      </c>
      <c r="E72" s="32" t="s">
        <v>205</v>
      </c>
      <c r="F72" s="31"/>
      <c r="G72" s="33">
        <f>'Прилож №5'!H43</f>
        <v>1807</v>
      </c>
      <c r="H72" s="33">
        <f>'Прилож №5'!I43</f>
        <v>0</v>
      </c>
      <c r="I72" s="6"/>
    </row>
    <row r="73" spans="1:9" s="4" customFormat="1" ht="15.75">
      <c r="A73" s="139" t="s">
        <v>19</v>
      </c>
      <c r="B73" s="32" t="s">
        <v>156</v>
      </c>
      <c r="C73" s="32" t="s">
        <v>157</v>
      </c>
      <c r="D73" s="31" t="s">
        <v>20</v>
      </c>
      <c r="E73" s="32" t="s">
        <v>44</v>
      </c>
      <c r="F73" s="31"/>
      <c r="G73" s="33">
        <f>G74</f>
        <v>2894</v>
      </c>
      <c r="H73" s="33">
        <f>H74</f>
        <v>0</v>
      </c>
      <c r="I73" s="6"/>
    </row>
    <row r="74" spans="1:9" s="4" customFormat="1" ht="29.25">
      <c r="A74" s="141" t="s">
        <v>91</v>
      </c>
      <c r="B74" s="41" t="s">
        <v>156</v>
      </c>
      <c r="C74" s="32" t="s">
        <v>157</v>
      </c>
      <c r="D74" s="31" t="s">
        <v>137</v>
      </c>
      <c r="E74" s="32" t="s">
        <v>44</v>
      </c>
      <c r="F74" s="31" t="s">
        <v>4</v>
      </c>
      <c r="G74" s="33">
        <f>G75</f>
        <v>2894</v>
      </c>
      <c r="H74" s="33">
        <f>H75</f>
        <v>0</v>
      </c>
      <c r="I74" s="6"/>
    </row>
    <row r="75" spans="1:9" s="4" customFormat="1" ht="15.75">
      <c r="A75" s="139" t="s">
        <v>115</v>
      </c>
      <c r="B75" s="41" t="s">
        <v>156</v>
      </c>
      <c r="C75" s="32" t="s">
        <v>157</v>
      </c>
      <c r="D75" s="31" t="s">
        <v>137</v>
      </c>
      <c r="E75" s="32" t="s">
        <v>205</v>
      </c>
      <c r="F75" s="31"/>
      <c r="G75" s="33">
        <f>'Прилож №5'!H46</f>
        <v>2894</v>
      </c>
      <c r="H75" s="33">
        <f>'Прилож №5'!I46</f>
        <v>0</v>
      </c>
      <c r="I75" s="6"/>
    </row>
    <row r="76" spans="1:9" s="4" customFormat="1" ht="30">
      <c r="A76" s="81" t="s">
        <v>84</v>
      </c>
      <c r="B76" s="36" t="s">
        <v>156</v>
      </c>
      <c r="C76" s="36" t="s">
        <v>155</v>
      </c>
      <c r="D76" s="35" t="s">
        <v>42</v>
      </c>
      <c r="E76" s="36" t="s">
        <v>44</v>
      </c>
      <c r="F76" s="35"/>
      <c r="G76" s="37">
        <f>G80+G81</f>
        <v>5174</v>
      </c>
      <c r="H76" s="37">
        <f>H77+H81</f>
        <v>0</v>
      </c>
      <c r="I76" s="6"/>
    </row>
    <row r="77" spans="1:9" s="4" customFormat="1" ht="51.75" customHeight="1">
      <c r="A77" s="148" t="s">
        <v>139</v>
      </c>
      <c r="B77" s="41" t="s">
        <v>156</v>
      </c>
      <c r="C77" s="32" t="s">
        <v>155</v>
      </c>
      <c r="D77" s="31" t="s">
        <v>66</v>
      </c>
      <c r="E77" s="32" t="s">
        <v>44</v>
      </c>
      <c r="F77" s="31"/>
      <c r="G77" s="33">
        <f>G78</f>
        <v>1098</v>
      </c>
      <c r="H77" s="33">
        <f>H78</f>
        <v>0</v>
      </c>
      <c r="I77" s="6"/>
    </row>
    <row r="78" spans="1:9" s="4" customFormat="1" ht="14.25" customHeight="1">
      <c r="A78" s="140" t="s">
        <v>25</v>
      </c>
      <c r="B78" s="41" t="s">
        <v>156</v>
      </c>
      <c r="C78" s="41" t="s">
        <v>155</v>
      </c>
      <c r="D78" s="40" t="s">
        <v>140</v>
      </c>
      <c r="E78" s="32" t="s">
        <v>44</v>
      </c>
      <c r="F78" s="40"/>
      <c r="G78" s="42">
        <f>G80+G79</f>
        <v>1098</v>
      </c>
      <c r="H78" s="42">
        <f>H80</f>
        <v>0</v>
      </c>
      <c r="I78" s="6"/>
    </row>
    <row r="79" spans="1:9" s="4" customFormat="1" ht="14.25" customHeight="1">
      <c r="A79" s="140" t="s">
        <v>138</v>
      </c>
      <c r="B79" s="41" t="s">
        <v>156</v>
      </c>
      <c r="C79" s="41" t="s">
        <v>155</v>
      </c>
      <c r="D79" s="40" t="s">
        <v>140</v>
      </c>
      <c r="E79" s="41" t="s">
        <v>68</v>
      </c>
      <c r="F79" s="40"/>
      <c r="G79" s="42"/>
      <c r="H79" s="42"/>
      <c r="I79" s="6"/>
    </row>
    <row r="80" spans="1:9" s="4" customFormat="1" ht="14.25" customHeight="1">
      <c r="A80" s="139" t="s">
        <v>115</v>
      </c>
      <c r="B80" s="41" t="s">
        <v>156</v>
      </c>
      <c r="C80" s="41" t="s">
        <v>155</v>
      </c>
      <c r="D80" s="40" t="s">
        <v>140</v>
      </c>
      <c r="E80" s="41" t="s">
        <v>205</v>
      </c>
      <c r="F80" s="40"/>
      <c r="G80" s="42">
        <f>'Прилож №5'!H50</f>
        <v>1098</v>
      </c>
      <c r="H80" s="42">
        <f>'Прилож №5'!I50</f>
        <v>0</v>
      </c>
      <c r="I80" s="8"/>
    </row>
    <row r="81" spans="1:9" s="4" customFormat="1" ht="13.5" customHeight="1">
      <c r="A81" s="139" t="s">
        <v>100</v>
      </c>
      <c r="B81" s="32" t="s">
        <v>156</v>
      </c>
      <c r="C81" s="32" t="s">
        <v>155</v>
      </c>
      <c r="D81" s="31" t="s">
        <v>101</v>
      </c>
      <c r="E81" s="32" t="s">
        <v>44</v>
      </c>
      <c r="F81" s="31"/>
      <c r="G81" s="33">
        <f>G82+G85</f>
        <v>4076</v>
      </c>
      <c r="H81" s="33">
        <f>H82</f>
        <v>0</v>
      </c>
      <c r="I81" s="8"/>
    </row>
    <row r="82" spans="1:9" s="4" customFormat="1" ht="48.75" customHeight="1">
      <c r="A82" s="155" t="s">
        <v>289</v>
      </c>
      <c r="B82" s="32" t="s">
        <v>156</v>
      </c>
      <c r="C82" s="32" t="s">
        <v>155</v>
      </c>
      <c r="D82" s="31" t="s">
        <v>199</v>
      </c>
      <c r="E82" s="32" t="s">
        <v>44</v>
      </c>
      <c r="F82" s="31"/>
      <c r="G82" s="33">
        <f>G83+G84</f>
        <v>3680.8</v>
      </c>
      <c r="H82" s="33">
        <f>H84</f>
        <v>0</v>
      </c>
      <c r="I82" s="8"/>
    </row>
    <row r="83" spans="1:9" s="4" customFormat="1" ht="30.75" customHeight="1">
      <c r="A83" s="141" t="s">
        <v>123</v>
      </c>
      <c r="B83" s="32" t="s">
        <v>156</v>
      </c>
      <c r="C83" s="32" t="s">
        <v>155</v>
      </c>
      <c r="D83" s="31" t="s">
        <v>199</v>
      </c>
      <c r="E83" s="32" t="s">
        <v>98</v>
      </c>
      <c r="F83" s="31"/>
      <c r="G83" s="33">
        <f>'Прилож №5'!H355</f>
        <v>840</v>
      </c>
      <c r="H83" s="33"/>
      <c r="I83" s="8"/>
    </row>
    <row r="84" spans="1:9" s="4" customFormat="1" ht="15" customHeight="1">
      <c r="A84" s="139" t="s">
        <v>115</v>
      </c>
      <c r="B84" s="32" t="s">
        <v>156</v>
      </c>
      <c r="C84" s="32" t="s">
        <v>155</v>
      </c>
      <c r="D84" s="31" t="s">
        <v>199</v>
      </c>
      <c r="E84" s="32" t="s">
        <v>205</v>
      </c>
      <c r="F84" s="31"/>
      <c r="G84" s="33">
        <f>'Прилож №5'!H53</f>
        <v>2840.8</v>
      </c>
      <c r="H84" s="33">
        <f>'Прилож №5'!I53</f>
        <v>0</v>
      </c>
      <c r="I84" s="8"/>
    </row>
    <row r="85" spans="1:9" s="4" customFormat="1" ht="43.5" customHeight="1">
      <c r="A85" s="155" t="s">
        <v>290</v>
      </c>
      <c r="B85" s="32" t="s">
        <v>156</v>
      </c>
      <c r="C85" s="32" t="s">
        <v>155</v>
      </c>
      <c r="D85" s="31" t="s">
        <v>291</v>
      </c>
      <c r="E85" s="32" t="s">
        <v>44</v>
      </c>
      <c r="F85" s="31"/>
      <c r="G85" s="33">
        <f>G86</f>
        <v>395.2</v>
      </c>
      <c r="H85" s="33"/>
      <c r="I85" s="8"/>
    </row>
    <row r="86" spans="1:9" s="4" customFormat="1" ht="15" customHeight="1" thickBot="1">
      <c r="A86" s="143" t="s">
        <v>115</v>
      </c>
      <c r="B86" s="44" t="s">
        <v>156</v>
      </c>
      <c r="C86" s="32" t="s">
        <v>155</v>
      </c>
      <c r="D86" s="31" t="s">
        <v>291</v>
      </c>
      <c r="E86" s="41" t="s">
        <v>205</v>
      </c>
      <c r="F86" s="31"/>
      <c r="G86" s="33">
        <f>'Прилож №5'!H55+'Прилож №5'!H149</f>
        <v>395.2</v>
      </c>
      <c r="H86" s="33"/>
      <c r="I86" s="8"/>
    </row>
    <row r="87" spans="1:9" s="4" customFormat="1" ht="16.5" thickBot="1">
      <c r="A87" s="59" t="s">
        <v>51</v>
      </c>
      <c r="B87" s="25" t="s">
        <v>153</v>
      </c>
      <c r="C87" s="25" t="s">
        <v>96</v>
      </c>
      <c r="D87" s="23" t="s">
        <v>42</v>
      </c>
      <c r="E87" s="25" t="s">
        <v>44</v>
      </c>
      <c r="F87" s="60"/>
      <c r="G87" s="26">
        <f>G88+G93+G98</f>
        <v>75081.1</v>
      </c>
      <c r="H87" s="26">
        <f>H88+H93+H98</f>
        <v>0</v>
      </c>
      <c r="I87" s="6"/>
    </row>
    <row r="88" spans="1:9" s="2" customFormat="1" ht="15.75" customHeight="1">
      <c r="A88" s="61" t="s">
        <v>77</v>
      </c>
      <c r="B88" s="36" t="s">
        <v>153</v>
      </c>
      <c r="C88" s="36" t="s">
        <v>160</v>
      </c>
      <c r="D88" s="35" t="s">
        <v>42</v>
      </c>
      <c r="E88" s="67" t="s">
        <v>44</v>
      </c>
      <c r="F88" s="35"/>
      <c r="G88" s="37">
        <f>G89</f>
        <v>9476</v>
      </c>
      <c r="H88" s="37">
        <f>H89</f>
        <v>0</v>
      </c>
      <c r="I88" s="9"/>
    </row>
    <row r="89" spans="1:9" s="1" customFormat="1" ht="15.75" customHeight="1">
      <c r="A89" s="139" t="s">
        <v>141</v>
      </c>
      <c r="B89" s="32" t="s">
        <v>153</v>
      </c>
      <c r="C89" s="32" t="s">
        <v>160</v>
      </c>
      <c r="D89" s="31" t="s">
        <v>142</v>
      </c>
      <c r="E89" s="32" t="s">
        <v>44</v>
      </c>
      <c r="F89" s="31"/>
      <c r="G89" s="33">
        <f aca="true" t="shared" si="4" ref="G89:H91">G90</f>
        <v>9476</v>
      </c>
      <c r="H89" s="33">
        <f t="shared" si="4"/>
        <v>0</v>
      </c>
      <c r="I89" s="6"/>
    </row>
    <row r="90" spans="1:9" s="1" customFormat="1" ht="15.75" customHeight="1">
      <c r="A90" s="139" t="s">
        <v>143</v>
      </c>
      <c r="B90" s="32" t="s">
        <v>153</v>
      </c>
      <c r="C90" s="32" t="s">
        <v>160</v>
      </c>
      <c r="D90" s="31" t="s">
        <v>144</v>
      </c>
      <c r="E90" s="32" t="s">
        <v>44</v>
      </c>
      <c r="F90" s="31"/>
      <c r="G90" s="33">
        <f t="shared" si="4"/>
        <v>9476</v>
      </c>
      <c r="H90" s="33">
        <f t="shared" si="4"/>
        <v>0</v>
      </c>
      <c r="I90" s="6"/>
    </row>
    <row r="91" spans="1:9" s="1" customFormat="1" ht="49.5" customHeight="1">
      <c r="A91" s="141" t="s">
        <v>145</v>
      </c>
      <c r="B91" s="32" t="s">
        <v>153</v>
      </c>
      <c r="C91" s="32" t="s">
        <v>160</v>
      </c>
      <c r="D91" s="31" t="s">
        <v>146</v>
      </c>
      <c r="E91" s="32" t="s">
        <v>44</v>
      </c>
      <c r="F91" s="31"/>
      <c r="G91" s="33">
        <f t="shared" si="4"/>
        <v>9476</v>
      </c>
      <c r="H91" s="33">
        <f t="shared" si="4"/>
        <v>0</v>
      </c>
      <c r="I91" s="6"/>
    </row>
    <row r="92" spans="1:9" s="1" customFormat="1" ht="15.75" customHeight="1">
      <c r="A92" s="158" t="s">
        <v>115</v>
      </c>
      <c r="B92" s="32" t="s">
        <v>153</v>
      </c>
      <c r="C92" s="32" t="s">
        <v>160</v>
      </c>
      <c r="D92" s="31" t="s">
        <v>146</v>
      </c>
      <c r="E92" s="32" t="s">
        <v>205</v>
      </c>
      <c r="F92" s="31"/>
      <c r="G92" s="33">
        <f>'Прилож №5'!H61</f>
        <v>9476</v>
      </c>
      <c r="H92" s="33">
        <f>'Прилож №5'!I61</f>
        <v>0</v>
      </c>
      <c r="I92" s="6"/>
    </row>
    <row r="93" spans="1:9" s="2" customFormat="1" ht="15.75" customHeight="1">
      <c r="A93" s="18" t="s">
        <v>78</v>
      </c>
      <c r="B93" s="36" t="s">
        <v>153</v>
      </c>
      <c r="C93" s="36" t="s">
        <v>157</v>
      </c>
      <c r="D93" s="35" t="s">
        <v>42</v>
      </c>
      <c r="E93" s="36" t="s">
        <v>44</v>
      </c>
      <c r="F93" s="35"/>
      <c r="G93" s="37">
        <f>G94</f>
        <v>27933.2</v>
      </c>
      <c r="H93" s="37">
        <f>H94</f>
        <v>0</v>
      </c>
      <c r="I93" s="6"/>
    </row>
    <row r="94" spans="1:9" s="1" customFormat="1" ht="15.75" customHeight="1">
      <c r="A94" s="143" t="s">
        <v>78</v>
      </c>
      <c r="B94" s="32" t="s">
        <v>153</v>
      </c>
      <c r="C94" s="32" t="s">
        <v>157</v>
      </c>
      <c r="D94" s="31" t="s">
        <v>161</v>
      </c>
      <c r="E94" s="32" t="s">
        <v>44</v>
      </c>
      <c r="F94" s="31"/>
      <c r="G94" s="33">
        <f>G95</f>
        <v>27933.2</v>
      </c>
      <c r="H94" s="33">
        <f>H95</f>
        <v>0</v>
      </c>
      <c r="I94" s="6"/>
    </row>
    <row r="95" spans="1:9" s="1" customFormat="1" ht="15.75" customHeight="1">
      <c r="A95" s="143" t="s">
        <v>162</v>
      </c>
      <c r="B95" s="32" t="s">
        <v>153</v>
      </c>
      <c r="C95" s="32" t="s">
        <v>157</v>
      </c>
      <c r="D95" s="31" t="s">
        <v>163</v>
      </c>
      <c r="E95" s="32" t="s">
        <v>44</v>
      </c>
      <c r="F95" s="31"/>
      <c r="G95" s="33">
        <f>G96</f>
        <v>27933.2</v>
      </c>
      <c r="H95" s="33">
        <f>H97</f>
        <v>0</v>
      </c>
      <c r="I95" s="6"/>
    </row>
    <row r="96" spans="1:9" s="1" customFormat="1" ht="15.75" customHeight="1">
      <c r="A96" s="143" t="s">
        <v>220</v>
      </c>
      <c r="B96" s="32" t="s">
        <v>153</v>
      </c>
      <c r="C96" s="32" t="s">
        <v>157</v>
      </c>
      <c r="D96" s="31" t="s">
        <v>222</v>
      </c>
      <c r="E96" s="32" t="s">
        <v>44</v>
      </c>
      <c r="F96" s="31"/>
      <c r="G96" s="33">
        <f>G97</f>
        <v>27933.2</v>
      </c>
      <c r="H96" s="33"/>
      <c r="I96" s="6"/>
    </row>
    <row r="97" spans="1:9" s="1" customFormat="1" ht="15.75" customHeight="1">
      <c r="A97" s="158" t="s">
        <v>115</v>
      </c>
      <c r="B97" s="32" t="s">
        <v>153</v>
      </c>
      <c r="C97" s="32" t="s">
        <v>157</v>
      </c>
      <c r="D97" s="31" t="s">
        <v>221</v>
      </c>
      <c r="E97" s="32" t="s">
        <v>205</v>
      </c>
      <c r="F97" s="31"/>
      <c r="G97" s="33">
        <f>'Прилож №5'!H66</f>
        <v>27933.2</v>
      </c>
      <c r="H97" s="33">
        <f>'Прилож №5'!I66</f>
        <v>0</v>
      </c>
      <c r="I97" s="6"/>
    </row>
    <row r="98" spans="1:9" s="3" customFormat="1" ht="15.75">
      <c r="A98" s="18" t="s">
        <v>52</v>
      </c>
      <c r="B98" s="36" t="s">
        <v>153</v>
      </c>
      <c r="C98" s="36" t="s">
        <v>154</v>
      </c>
      <c r="D98" s="35" t="s">
        <v>42</v>
      </c>
      <c r="E98" s="36" t="s">
        <v>44</v>
      </c>
      <c r="F98" s="35"/>
      <c r="G98" s="37">
        <f>G104+G105+G99</f>
        <v>37671.9</v>
      </c>
      <c r="H98" s="37">
        <f>H102</f>
        <v>0</v>
      </c>
      <c r="I98" s="6"/>
    </row>
    <row r="99" spans="1:9" s="3" customFormat="1" ht="29.25">
      <c r="A99" s="141" t="s">
        <v>81</v>
      </c>
      <c r="B99" s="57" t="s">
        <v>153</v>
      </c>
      <c r="C99" s="56" t="s">
        <v>154</v>
      </c>
      <c r="D99" s="32" t="s">
        <v>107</v>
      </c>
      <c r="E99" s="32" t="s">
        <v>44</v>
      </c>
      <c r="F99" s="112"/>
      <c r="G99" s="33">
        <f>G100</f>
        <v>32351.9</v>
      </c>
      <c r="H99" s="37"/>
      <c r="I99" s="6"/>
    </row>
    <row r="100" spans="1:9" s="3" customFormat="1" ht="15.75">
      <c r="A100" s="139" t="s">
        <v>25</v>
      </c>
      <c r="B100" s="57" t="s">
        <v>153</v>
      </c>
      <c r="C100" s="56" t="s">
        <v>154</v>
      </c>
      <c r="D100" s="32" t="s">
        <v>321</v>
      </c>
      <c r="E100" s="32" t="s">
        <v>44</v>
      </c>
      <c r="F100" s="123"/>
      <c r="G100" s="33">
        <f>G101</f>
        <v>32351.9</v>
      </c>
      <c r="H100" s="37"/>
      <c r="I100" s="6"/>
    </row>
    <row r="101" spans="1:9" s="3" customFormat="1" ht="15.75">
      <c r="A101" s="139" t="s">
        <v>253</v>
      </c>
      <c r="B101" s="57" t="s">
        <v>153</v>
      </c>
      <c r="C101" s="56" t="s">
        <v>154</v>
      </c>
      <c r="D101" s="32" t="s">
        <v>321</v>
      </c>
      <c r="E101" s="31" t="s">
        <v>69</v>
      </c>
      <c r="F101" s="123" t="s">
        <v>69</v>
      </c>
      <c r="G101" s="33">
        <f>'Прилож №5'!H70</f>
        <v>32351.9</v>
      </c>
      <c r="H101" s="37"/>
      <c r="I101" s="6"/>
    </row>
    <row r="102" spans="1:9" s="4" customFormat="1" ht="29.25">
      <c r="A102" s="141" t="s">
        <v>86</v>
      </c>
      <c r="B102" s="32" t="s">
        <v>153</v>
      </c>
      <c r="C102" s="32" t="s">
        <v>154</v>
      </c>
      <c r="D102" s="31" t="s">
        <v>58</v>
      </c>
      <c r="E102" s="32" t="s">
        <v>44</v>
      </c>
      <c r="F102" s="31"/>
      <c r="G102" s="33">
        <f>G103</f>
        <v>3200</v>
      </c>
      <c r="H102" s="33">
        <f>H104</f>
        <v>0</v>
      </c>
      <c r="I102" s="6"/>
    </row>
    <row r="103" spans="1:9" s="4" customFormat="1" ht="15.75">
      <c r="A103" s="141" t="s">
        <v>243</v>
      </c>
      <c r="B103" s="32" t="s">
        <v>153</v>
      </c>
      <c r="C103" s="32" t="s">
        <v>154</v>
      </c>
      <c r="D103" s="31" t="s">
        <v>244</v>
      </c>
      <c r="E103" s="32" t="s">
        <v>44</v>
      </c>
      <c r="F103" s="40"/>
      <c r="G103" s="42">
        <f>G104</f>
        <v>3200</v>
      </c>
      <c r="H103" s="42"/>
      <c r="I103" s="6"/>
    </row>
    <row r="104" spans="1:9" s="4" customFormat="1" ht="15.75">
      <c r="A104" s="149" t="s">
        <v>115</v>
      </c>
      <c r="B104" s="32" t="s">
        <v>153</v>
      </c>
      <c r="C104" s="41" t="s">
        <v>154</v>
      </c>
      <c r="D104" s="40" t="s">
        <v>244</v>
      </c>
      <c r="E104" s="41" t="s">
        <v>205</v>
      </c>
      <c r="F104" s="40"/>
      <c r="G104" s="42">
        <f>'Прилож №5'!H73+'Прилож №5'!H320</f>
        <v>3200</v>
      </c>
      <c r="H104" s="42">
        <f>'Прилож №5'!I73</f>
        <v>0</v>
      </c>
      <c r="I104" s="6"/>
    </row>
    <row r="105" spans="1:9" s="4" customFormat="1" ht="15.75">
      <c r="A105" s="139" t="s">
        <v>100</v>
      </c>
      <c r="B105" s="57" t="s">
        <v>153</v>
      </c>
      <c r="C105" s="40" t="s">
        <v>154</v>
      </c>
      <c r="D105" s="41" t="s">
        <v>101</v>
      </c>
      <c r="E105" s="32" t="s">
        <v>44</v>
      </c>
      <c r="F105" s="65"/>
      <c r="G105" s="42">
        <f>G106+G108</f>
        <v>2120</v>
      </c>
      <c r="H105" s="42"/>
      <c r="I105" s="6"/>
    </row>
    <row r="106" spans="1:9" s="4" customFormat="1" ht="43.5">
      <c r="A106" s="145" t="s">
        <v>293</v>
      </c>
      <c r="B106" s="57" t="s">
        <v>153</v>
      </c>
      <c r="C106" s="40" t="s">
        <v>154</v>
      </c>
      <c r="D106" s="41" t="s">
        <v>292</v>
      </c>
      <c r="E106" s="32" t="s">
        <v>44</v>
      </c>
      <c r="F106" s="65"/>
      <c r="G106" s="42">
        <f>G107</f>
        <v>1810</v>
      </c>
      <c r="H106" s="42"/>
      <c r="I106" s="6"/>
    </row>
    <row r="107" spans="1:9" s="4" customFormat="1" ht="15.75">
      <c r="A107" s="143" t="s">
        <v>115</v>
      </c>
      <c r="B107" s="57" t="s">
        <v>153</v>
      </c>
      <c r="C107" s="40" t="s">
        <v>154</v>
      </c>
      <c r="D107" s="41" t="s">
        <v>292</v>
      </c>
      <c r="E107" s="40" t="s">
        <v>205</v>
      </c>
      <c r="F107" s="65" t="s">
        <v>205</v>
      </c>
      <c r="G107" s="42">
        <f>'Прилож №5'!H76</f>
        <v>1810</v>
      </c>
      <c r="H107" s="42"/>
      <c r="I107" s="6"/>
    </row>
    <row r="108" spans="1:9" s="4" customFormat="1" ht="29.25">
      <c r="A108" s="156" t="s">
        <v>315</v>
      </c>
      <c r="B108" s="41" t="s">
        <v>153</v>
      </c>
      <c r="C108" s="41" t="s">
        <v>154</v>
      </c>
      <c r="D108" s="31" t="s">
        <v>194</v>
      </c>
      <c r="E108" s="32" t="s">
        <v>44</v>
      </c>
      <c r="F108" s="62"/>
      <c r="G108" s="42">
        <f>G109</f>
        <v>310</v>
      </c>
      <c r="H108" s="42"/>
      <c r="I108" s="6"/>
    </row>
    <row r="109" spans="1:9" s="4" customFormat="1" ht="16.5" thickBot="1">
      <c r="A109" s="159" t="s">
        <v>115</v>
      </c>
      <c r="B109" s="32" t="s">
        <v>153</v>
      </c>
      <c r="C109" s="32" t="s">
        <v>154</v>
      </c>
      <c r="D109" s="31" t="s">
        <v>194</v>
      </c>
      <c r="E109" s="41" t="s">
        <v>205</v>
      </c>
      <c r="F109" s="62"/>
      <c r="G109" s="42">
        <f>'Прилож №5'!H78</f>
        <v>310</v>
      </c>
      <c r="H109" s="42"/>
      <c r="I109" s="6"/>
    </row>
    <row r="110" spans="1:9" s="4" customFormat="1" ht="16.5" thickBot="1">
      <c r="A110" s="59" t="s">
        <v>21</v>
      </c>
      <c r="B110" s="25" t="s">
        <v>165</v>
      </c>
      <c r="C110" s="25" t="s">
        <v>96</v>
      </c>
      <c r="D110" s="23" t="s">
        <v>42</v>
      </c>
      <c r="E110" s="25" t="s">
        <v>44</v>
      </c>
      <c r="F110" s="60"/>
      <c r="G110" s="26">
        <f>G111+G127</f>
        <v>180786.90000000002</v>
      </c>
      <c r="H110" s="26">
        <f>H111+H127</f>
        <v>0</v>
      </c>
      <c r="I110" s="6"/>
    </row>
    <row r="111" spans="1:9" s="4" customFormat="1" ht="15.75">
      <c r="A111" s="63" t="s">
        <v>54</v>
      </c>
      <c r="B111" s="29" t="s">
        <v>165</v>
      </c>
      <c r="C111" s="29" t="s">
        <v>151</v>
      </c>
      <c r="D111" s="28" t="s">
        <v>42</v>
      </c>
      <c r="E111" s="67" t="s">
        <v>44</v>
      </c>
      <c r="F111" s="28"/>
      <c r="G111" s="30">
        <f>G119+G122+G112+G118</f>
        <v>133492.40000000002</v>
      </c>
      <c r="H111" s="30">
        <f>H119+H122</f>
        <v>0</v>
      </c>
      <c r="I111" s="6"/>
    </row>
    <row r="112" spans="1:9" s="4" customFormat="1" ht="29.25">
      <c r="A112" s="156" t="s">
        <v>342</v>
      </c>
      <c r="B112" s="57" t="s">
        <v>165</v>
      </c>
      <c r="C112" s="56" t="s">
        <v>151</v>
      </c>
      <c r="D112" s="57" t="s">
        <v>337</v>
      </c>
      <c r="E112" s="32" t="s">
        <v>44</v>
      </c>
      <c r="F112" s="65"/>
      <c r="G112" s="58">
        <f>'Прилож №5'!H81</f>
        <v>21464.4</v>
      </c>
      <c r="H112" s="58"/>
      <c r="I112" s="6"/>
    </row>
    <row r="113" spans="1:9" s="4" customFormat="1" ht="29.25">
      <c r="A113" s="156" t="s">
        <v>343</v>
      </c>
      <c r="B113" s="57" t="s">
        <v>165</v>
      </c>
      <c r="C113" s="56" t="s">
        <v>151</v>
      </c>
      <c r="D113" s="57" t="s">
        <v>338</v>
      </c>
      <c r="E113" s="32" t="s">
        <v>44</v>
      </c>
      <c r="F113" s="65"/>
      <c r="G113" s="58">
        <f>'Прилож №5'!H82</f>
        <v>21464.4</v>
      </c>
      <c r="H113" s="58"/>
      <c r="I113" s="6"/>
    </row>
    <row r="114" spans="1:9" s="4" customFormat="1" ht="29.25">
      <c r="A114" s="156" t="s">
        <v>342</v>
      </c>
      <c r="B114" s="57" t="s">
        <v>165</v>
      </c>
      <c r="C114" s="56" t="s">
        <v>151</v>
      </c>
      <c r="D114" s="57" t="s">
        <v>339</v>
      </c>
      <c r="E114" s="32" t="s">
        <v>44</v>
      </c>
      <c r="F114" s="65"/>
      <c r="G114" s="58">
        <f>'Прилож №5'!H83</f>
        <v>21464.4</v>
      </c>
      <c r="H114" s="58"/>
      <c r="I114" s="6"/>
    </row>
    <row r="115" spans="1:9" s="4" customFormat="1" ht="15.75">
      <c r="A115" s="139" t="s">
        <v>253</v>
      </c>
      <c r="B115" s="57" t="s">
        <v>165</v>
      </c>
      <c r="C115" s="56" t="s">
        <v>151</v>
      </c>
      <c r="D115" s="57" t="s">
        <v>339</v>
      </c>
      <c r="E115" s="56" t="s">
        <v>69</v>
      </c>
      <c r="F115" s="65" t="s">
        <v>69</v>
      </c>
      <c r="G115" s="58">
        <f>'Прилож №5'!H84</f>
        <v>21464.4</v>
      </c>
      <c r="H115" s="58"/>
      <c r="I115" s="6"/>
    </row>
    <row r="116" spans="1:9" s="4" customFormat="1" ht="15.75">
      <c r="A116" s="55" t="s">
        <v>344</v>
      </c>
      <c r="B116" s="57" t="s">
        <v>165</v>
      </c>
      <c r="C116" s="56" t="s">
        <v>151</v>
      </c>
      <c r="D116" s="57" t="s">
        <v>340</v>
      </c>
      <c r="E116" s="32" t="s">
        <v>44</v>
      </c>
      <c r="F116" s="65"/>
      <c r="G116" s="58">
        <f>'Прилож №5'!H85</f>
        <v>50424.3</v>
      </c>
      <c r="H116" s="58"/>
      <c r="I116" s="6"/>
    </row>
    <row r="117" spans="1:9" s="4" customFormat="1" ht="29.25">
      <c r="A117" s="167" t="s">
        <v>345</v>
      </c>
      <c r="B117" s="57" t="s">
        <v>165</v>
      </c>
      <c r="C117" s="56" t="s">
        <v>151</v>
      </c>
      <c r="D117" s="57" t="s">
        <v>341</v>
      </c>
      <c r="E117" s="32" t="s">
        <v>44</v>
      </c>
      <c r="F117" s="65"/>
      <c r="G117" s="58">
        <f>'Прилож №5'!H86</f>
        <v>50424.3</v>
      </c>
      <c r="H117" s="58"/>
      <c r="I117" s="6"/>
    </row>
    <row r="118" spans="1:9" s="4" customFormat="1" ht="15.75">
      <c r="A118" s="139" t="s">
        <v>253</v>
      </c>
      <c r="B118" s="57" t="s">
        <v>165</v>
      </c>
      <c r="C118" s="56" t="s">
        <v>151</v>
      </c>
      <c r="D118" s="57" t="s">
        <v>341</v>
      </c>
      <c r="E118" s="56" t="s">
        <v>69</v>
      </c>
      <c r="F118" s="65" t="s">
        <v>69</v>
      </c>
      <c r="G118" s="58">
        <f>'Прилож №5'!H87</f>
        <v>50424.3</v>
      </c>
      <c r="H118" s="58"/>
      <c r="I118" s="6"/>
    </row>
    <row r="119" spans="1:9" s="4" customFormat="1" ht="15.75">
      <c r="A119" s="139" t="s">
        <v>22</v>
      </c>
      <c r="B119" s="57" t="s">
        <v>165</v>
      </c>
      <c r="C119" s="57" t="s">
        <v>151</v>
      </c>
      <c r="D119" s="56" t="s">
        <v>23</v>
      </c>
      <c r="E119" s="32" t="s">
        <v>44</v>
      </c>
      <c r="F119" s="56"/>
      <c r="G119" s="58">
        <f>G120</f>
        <v>45523.299999999996</v>
      </c>
      <c r="H119" s="58">
        <f>H120</f>
        <v>0</v>
      </c>
      <c r="I119" s="6"/>
    </row>
    <row r="120" spans="1:9" s="4" customFormat="1" ht="15.75">
      <c r="A120" s="143" t="s">
        <v>166</v>
      </c>
      <c r="B120" s="57" t="s">
        <v>165</v>
      </c>
      <c r="C120" s="57" t="s">
        <v>151</v>
      </c>
      <c r="D120" s="56" t="s">
        <v>167</v>
      </c>
      <c r="E120" s="32" t="s">
        <v>44</v>
      </c>
      <c r="F120" s="56"/>
      <c r="G120" s="58">
        <f>G121</f>
        <v>45523.299999999996</v>
      </c>
      <c r="H120" s="58">
        <f>H121</f>
        <v>0</v>
      </c>
      <c r="I120" s="6"/>
    </row>
    <row r="121" spans="1:9" s="4" customFormat="1" ht="15.75">
      <c r="A121" s="143" t="s">
        <v>115</v>
      </c>
      <c r="B121" s="32" t="s">
        <v>165</v>
      </c>
      <c r="C121" s="57" t="s">
        <v>151</v>
      </c>
      <c r="D121" s="56" t="s">
        <v>167</v>
      </c>
      <c r="E121" s="57" t="s">
        <v>205</v>
      </c>
      <c r="F121" s="56"/>
      <c r="G121" s="58">
        <f>'Прилож №5'!H325+'Прилож №5'!H90</f>
        <v>45523.299999999996</v>
      </c>
      <c r="H121" s="58">
        <f>'Прилож №5'!I325</f>
        <v>0</v>
      </c>
      <c r="I121" s="8"/>
    </row>
    <row r="122" spans="1:9" s="4" customFormat="1" ht="15.75">
      <c r="A122" s="139" t="s">
        <v>100</v>
      </c>
      <c r="B122" s="32" t="s">
        <v>165</v>
      </c>
      <c r="C122" s="57" t="s">
        <v>151</v>
      </c>
      <c r="D122" s="56" t="s">
        <v>101</v>
      </c>
      <c r="E122" s="32" t="s">
        <v>44</v>
      </c>
      <c r="F122" s="56"/>
      <c r="G122" s="58">
        <f>G124+G126</f>
        <v>16080.4</v>
      </c>
      <c r="H122" s="58"/>
      <c r="I122" s="6"/>
    </row>
    <row r="123" spans="1:9" s="4" customFormat="1" ht="51.75" customHeight="1">
      <c r="A123" s="142" t="s">
        <v>260</v>
      </c>
      <c r="B123" s="32" t="s">
        <v>165</v>
      </c>
      <c r="C123" s="57" t="s">
        <v>151</v>
      </c>
      <c r="D123" s="56" t="s">
        <v>213</v>
      </c>
      <c r="E123" s="32" t="s">
        <v>44</v>
      </c>
      <c r="F123" s="56"/>
      <c r="G123" s="58">
        <f>G124</f>
        <v>900</v>
      </c>
      <c r="H123" s="58"/>
      <c r="I123" s="6"/>
    </row>
    <row r="124" spans="1:9" s="4" customFormat="1" ht="15.75">
      <c r="A124" s="143" t="s">
        <v>115</v>
      </c>
      <c r="B124" s="32" t="s">
        <v>165</v>
      </c>
      <c r="C124" s="57" t="s">
        <v>151</v>
      </c>
      <c r="D124" s="56" t="s">
        <v>309</v>
      </c>
      <c r="E124" s="57" t="s">
        <v>205</v>
      </c>
      <c r="F124" s="56"/>
      <c r="G124" s="58">
        <f>'Прилож №5'!H93</f>
        <v>900</v>
      </c>
      <c r="H124" s="58"/>
      <c r="I124" s="6"/>
    </row>
    <row r="125" spans="1:9" s="4" customFormat="1" ht="72">
      <c r="A125" s="142" t="s">
        <v>258</v>
      </c>
      <c r="B125" s="32" t="s">
        <v>165</v>
      </c>
      <c r="C125" s="57" t="s">
        <v>151</v>
      </c>
      <c r="D125" s="56" t="s">
        <v>295</v>
      </c>
      <c r="E125" s="32" t="s">
        <v>44</v>
      </c>
      <c r="F125" s="56"/>
      <c r="G125" s="58">
        <f>G126</f>
        <v>15180.4</v>
      </c>
      <c r="H125" s="58"/>
      <c r="I125" s="6"/>
    </row>
    <row r="126" spans="1:9" s="4" customFormat="1" ht="15.75">
      <c r="A126" s="143" t="s">
        <v>115</v>
      </c>
      <c r="B126" s="32" t="s">
        <v>165</v>
      </c>
      <c r="C126" s="57" t="s">
        <v>151</v>
      </c>
      <c r="D126" s="56" t="s">
        <v>295</v>
      </c>
      <c r="E126" s="57" t="s">
        <v>205</v>
      </c>
      <c r="F126" s="56"/>
      <c r="G126" s="58">
        <f>'Прилож №5'!H95</f>
        <v>15180.4</v>
      </c>
      <c r="H126" s="58"/>
      <c r="I126" s="6"/>
    </row>
    <row r="127" spans="1:9" s="3" customFormat="1" ht="15.75">
      <c r="A127" s="38" t="s">
        <v>103</v>
      </c>
      <c r="B127" s="36" t="s">
        <v>165</v>
      </c>
      <c r="C127" s="36" t="s">
        <v>156</v>
      </c>
      <c r="D127" s="35" t="s">
        <v>42</v>
      </c>
      <c r="E127" s="36" t="s">
        <v>44</v>
      </c>
      <c r="F127" s="35"/>
      <c r="G127" s="37">
        <f>G128+G139</f>
        <v>47294.5</v>
      </c>
      <c r="H127" s="37">
        <f>H128</f>
        <v>0</v>
      </c>
      <c r="I127" s="6"/>
    </row>
    <row r="128" spans="1:9" s="4" customFormat="1" ht="15.75">
      <c r="A128" s="139" t="s">
        <v>103</v>
      </c>
      <c r="B128" s="32" t="s">
        <v>165</v>
      </c>
      <c r="C128" s="32" t="s">
        <v>156</v>
      </c>
      <c r="D128" s="40" t="s">
        <v>212</v>
      </c>
      <c r="E128" s="32" t="s">
        <v>44</v>
      </c>
      <c r="F128" s="31"/>
      <c r="G128" s="33">
        <f>G130+G134+G136+G138+G132</f>
        <v>38294.5</v>
      </c>
      <c r="H128" s="33">
        <f>H130+H134+H136+H138+H132</f>
        <v>0</v>
      </c>
      <c r="I128" s="6"/>
    </row>
    <row r="129" spans="1:9" s="4" customFormat="1" ht="15.75">
      <c r="A129" s="139" t="s">
        <v>223</v>
      </c>
      <c r="B129" s="32" t="s">
        <v>165</v>
      </c>
      <c r="C129" s="32" t="s">
        <v>156</v>
      </c>
      <c r="D129" s="40" t="s">
        <v>224</v>
      </c>
      <c r="E129" s="32" t="s">
        <v>44</v>
      </c>
      <c r="F129" s="31"/>
      <c r="G129" s="33">
        <f>G130</f>
        <v>14311.2</v>
      </c>
      <c r="H129" s="33">
        <f>H130</f>
        <v>0</v>
      </c>
      <c r="I129" s="6"/>
    </row>
    <row r="130" spans="1:9" s="4" customFormat="1" ht="15.75">
      <c r="A130" s="143" t="s">
        <v>115</v>
      </c>
      <c r="B130" s="32" t="s">
        <v>165</v>
      </c>
      <c r="C130" s="32" t="s">
        <v>156</v>
      </c>
      <c r="D130" s="40" t="s">
        <v>224</v>
      </c>
      <c r="E130" s="32" t="s">
        <v>205</v>
      </c>
      <c r="F130" s="31"/>
      <c r="G130" s="33">
        <f>'Прилож №5'!H99</f>
        <v>14311.2</v>
      </c>
      <c r="H130" s="33">
        <f>'Прилож №5'!I99</f>
        <v>0</v>
      </c>
      <c r="I130" s="6"/>
    </row>
    <row r="131" spans="1:9" s="4" customFormat="1" ht="43.5">
      <c r="A131" s="201" t="s">
        <v>0</v>
      </c>
      <c r="B131" s="32" t="s">
        <v>165</v>
      </c>
      <c r="C131" s="31" t="s">
        <v>156</v>
      </c>
      <c r="D131" s="41" t="s">
        <v>351</v>
      </c>
      <c r="E131" s="87" t="s">
        <v>44</v>
      </c>
      <c r="F131" s="103" t="s">
        <v>44</v>
      </c>
      <c r="G131" s="33">
        <f>G132</f>
        <v>300</v>
      </c>
      <c r="H131" s="33"/>
      <c r="I131" s="6"/>
    </row>
    <row r="132" spans="1:9" s="4" customFormat="1" ht="15.75">
      <c r="A132" s="158" t="s">
        <v>115</v>
      </c>
      <c r="B132" s="32" t="s">
        <v>165</v>
      </c>
      <c r="C132" s="31" t="s">
        <v>156</v>
      </c>
      <c r="D132" s="41" t="s">
        <v>351</v>
      </c>
      <c r="E132" s="87" t="s">
        <v>205</v>
      </c>
      <c r="F132" s="103" t="s">
        <v>205</v>
      </c>
      <c r="G132" s="33">
        <f>'Прилож №5'!H101</f>
        <v>300</v>
      </c>
      <c r="H132" s="33">
        <f>'Прилож №5'!I101</f>
        <v>0</v>
      </c>
      <c r="I132" s="6"/>
    </row>
    <row r="133" spans="1:9" s="4" customFormat="1" ht="15.75">
      <c r="A133" s="139" t="s">
        <v>106</v>
      </c>
      <c r="B133" s="32" t="s">
        <v>165</v>
      </c>
      <c r="C133" s="32" t="s">
        <v>156</v>
      </c>
      <c r="D133" s="40" t="s">
        <v>225</v>
      </c>
      <c r="E133" s="32" t="s">
        <v>44</v>
      </c>
      <c r="F133" s="31"/>
      <c r="G133" s="33">
        <f>G134</f>
        <v>4700</v>
      </c>
      <c r="H133" s="33">
        <f>H134</f>
        <v>0</v>
      </c>
      <c r="I133" s="6"/>
    </row>
    <row r="134" spans="1:9" s="4" customFormat="1" ht="15.75">
      <c r="A134" s="143" t="s">
        <v>115</v>
      </c>
      <c r="B134" s="32" t="s">
        <v>165</v>
      </c>
      <c r="C134" s="32" t="s">
        <v>156</v>
      </c>
      <c r="D134" s="40" t="s">
        <v>225</v>
      </c>
      <c r="E134" s="32" t="s">
        <v>205</v>
      </c>
      <c r="F134" s="31"/>
      <c r="G134" s="33">
        <f>'Прилож №5'!H103+'Прилож №5'!H291</f>
        <v>4700</v>
      </c>
      <c r="H134" s="33">
        <f>H135</f>
        <v>0</v>
      </c>
      <c r="I134" s="6"/>
    </row>
    <row r="135" spans="1:9" s="4" customFormat="1" ht="15.75">
      <c r="A135" s="139" t="s">
        <v>114</v>
      </c>
      <c r="B135" s="32" t="s">
        <v>165</v>
      </c>
      <c r="C135" s="32" t="s">
        <v>156</v>
      </c>
      <c r="D135" s="40" t="s">
        <v>226</v>
      </c>
      <c r="E135" s="32" t="s">
        <v>44</v>
      </c>
      <c r="F135" s="31"/>
      <c r="G135" s="33">
        <f>G136</f>
        <v>701.8</v>
      </c>
      <c r="H135" s="33">
        <f>H136</f>
        <v>0</v>
      </c>
      <c r="I135" s="6"/>
    </row>
    <row r="136" spans="1:9" s="4" customFormat="1" ht="15.75">
      <c r="A136" s="143" t="s">
        <v>115</v>
      </c>
      <c r="B136" s="32" t="s">
        <v>165</v>
      </c>
      <c r="C136" s="32" t="s">
        <v>156</v>
      </c>
      <c r="D136" s="40" t="s">
        <v>226</v>
      </c>
      <c r="E136" s="32" t="s">
        <v>205</v>
      </c>
      <c r="F136" s="31" t="s">
        <v>104</v>
      </c>
      <c r="G136" s="33">
        <f>'Прилож №5'!H105</f>
        <v>701.8</v>
      </c>
      <c r="H136" s="33">
        <f>H137</f>
        <v>0</v>
      </c>
      <c r="I136" s="6"/>
    </row>
    <row r="137" spans="1:9" s="4" customFormat="1" ht="17.25" customHeight="1">
      <c r="A137" s="139" t="s">
        <v>227</v>
      </c>
      <c r="B137" s="41" t="s">
        <v>165</v>
      </c>
      <c r="C137" s="41" t="s">
        <v>156</v>
      </c>
      <c r="D137" s="40" t="s">
        <v>228</v>
      </c>
      <c r="E137" s="32" t="s">
        <v>44</v>
      </c>
      <c r="F137" s="40" t="s">
        <v>105</v>
      </c>
      <c r="G137" s="42">
        <f>G138</f>
        <v>18281.5</v>
      </c>
      <c r="H137" s="42">
        <f>H138</f>
        <v>0</v>
      </c>
      <c r="I137" s="6"/>
    </row>
    <row r="138" spans="1:9" s="4" customFormat="1" ht="17.25" customHeight="1">
      <c r="A138" s="143" t="s">
        <v>115</v>
      </c>
      <c r="B138" s="32" t="s">
        <v>165</v>
      </c>
      <c r="C138" s="32" t="s">
        <v>156</v>
      </c>
      <c r="D138" s="40" t="s">
        <v>228</v>
      </c>
      <c r="E138" s="32" t="s">
        <v>205</v>
      </c>
      <c r="F138" s="31"/>
      <c r="G138" s="33">
        <f>'Прилож №5'!H294+'Прилож №5'!H107</f>
        <v>18281.5</v>
      </c>
      <c r="H138" s="33"/>
      <c r="I138" s="6"/>
    </row>
    <row r="139" spans="1:9" s="4" customFormat="1" ht="19.5" customHeight="1">
      <c r="A139" s="141" t="s">
        <v>100</v>
      </c>
      <c r="B139" s="32" t="s">
        <v>165</v>
      </c>
      <c r="C139" s="32" t="s">
        <v>156</v>
      </c>
      <c r="D139" s="31" t="s">
        <v>101</v>
      </c>
      <c r="E139" s="32" t="s">
        <v>44</v>
      </c>
      <c r="F139" s="31"/>
      <c r="G139" s="33">
        <f>G140</f>
        <v>9000</v>
      </c>
      <c r="H139" s="42"/>
      <c r="I139" s="6"/>
    </row>
    <row r="140" spans="1:9" s="4" customFormat="1" ht="47.25" customHeight="1">
      <c r="A140" s="147" t="s">
        <v>320</v>
      </c>
      <c r="B140" s="32" t="s">
        <v>165</v>
      </c>
      <c r="C140" s="32" t="s">
        <v>156</v>
      </c>
      <c r="D140" s="31" t="s">
        <v>296</v>
      </c>
      <c r="E140" s="32" t="s">
        <v>44</v>
      </c>
      <c r="F140" s="31"/>
      <c r="G140" s="33">
        <f>G141</f>
        <v>9000</v>
      </c>
      <c r="H140" s="42"/>
      <c r="I140" s="6"/>
    </row>
    <row r="141" spans="1:9" s="4" customFormat="1" ht="17.25" customHeight="1" thickBot="1">
      <c r="A141" s="149" t="s">
        <v>115</v>
      </c>
      <c r="B141" s="41" t="s">
        <v>165</v>
      </c>
      <c r="C141" s="41" t="s">
        <v>156</v>
      </c>
      <c r="D141" s="40" t="s">
        <v>296</v>
      </c>
      <c r="E141" s="41" t="s">
        <v>205</v>
      </c>
      <c r="F141" s="40"/>
      <c r="G141" s="42">
        <f>'Прилож №5'!H110</f>
        <v>9000</v>
      </c>
      <c r="H141" s="42"/>
      <c r="I141" s="6"/>
    </row>
    <row r="142" spans="1:9" s="4" customFormat="1" ht="16.5" thickBot="1">
      <c r="A142" s="59" t="s">
        <v>39</v>
      </c>
      <c r="B142" s="25" t="s">
        <v>170</v>
      </c>
      <c r="C142" s="25" t="s">
        <v>96</v>
      </c>
      <c r="D142" s="23" t="s">
        <v>42</v>
      </c>
      <c r="E142" s="25" t="s">
        <v>44</v>
      </c>
      <c r="F142" s="60"/>
      <c r="G142" s="26">
        <f aca="true" t="shared" si="5" ref="G142:H145">G143</f>
        <v>360</v>
      </c>
      <c r="H142" s="26">
        <f t="shared" si="5"/>
        <v>0</v>
      </c>
      <c r="I142" s="6"/>
    </row>
    <row r="143" spans="1:9" s="4" customFormat="1" ht="15.75">
      <c r="A143" s="18" t="s">
        <v>40</v>
      </c>
      <c r="B143" s="67" t="s">
        <v>170</v>
      </c>
      <c r="C143" s="67" t="s">
        <v>165</v>
      </c>
      <c r="D143" s="39" t="s">
        <v>42</v>
      </c>
      <c r="E143" s="67" t="s">
        <v>44</v>
      </c>
      <c r="F143" s="68"/>
      <c r="G143" s="69">
        <f t="shared" si="5"/>
        <v>360</v>
      </c>
      <c r="H143" s="69">
        <f t="shared" si="5"/>
        <v>0</v>
      </c>
      <c r="I143" s="6"/>
    </row>
    <row r="144" spans="1:9" s="4" customFormat="1" ht="15.75">
      <c r="A144" s="139" t="s">
        <v>100</v>
      </c>
      <c r="B144" s="57" t="s">
        <v>170</v>
      </c>
      <c r="C144" s="57" t="s">
        <v>165</v>
      </c>
      <c r="D144" s="56" t="s">
        <v>101</v>
      </c>
      <c r="E144" s="32" t="s">
        <v>44</v>
      </c>
      <c r="F144" s="70"/>
      <c r="G144" s="58">
        <f t="shared" si="5"/>
        <v>360</v>
      </c>
      <c r="H144" s="58">
        <f t="shared" si="5"/>
        <v>0</v>
      </c>
      <c r="I144" s="6"/>
    </row>
    <row r="145" spans="1:9" s="4" customFormat="1" ht="34.5" customHeight="1">
      <c r="A145" s="141" t="s">
        <v>246</v>
      </c>
      <c r="B145" s="57" t="s">
        <v>170</v>
      </c>
      <c r="C145" s="57" t="s">
        <v>165</v>
      </c>
      <c r="D145" s="56" t="s">
        <v>198</v>
      </c>
      <c r="E145" s="32" t="s">
        <v>44</v>
      </c>
      <c r="F145" s="70"/>
      <c r="G145" s="58">
        <f t="shared" si="5"/>
        <v>360</v>
      </c>
      <c r="H145" s="58">
        <f t="shared" si="5"/>
        <v>0</v>
      </c>
      <c r="I145" s="6"/>
    </row>
    <row r="146" spans="1:9" s="4" customFormat="1" ht="16.5" thickBot="1">
      <c r="A146" s="149" t="s">
        <v>115</v>
      </c>
      <c r="B146" s="57" t="s">
        <v>170</v>
      </c>
      <c r="C146" s="57" t="s">
        <v>165</v>
      </c>
      <c r="D146" s="56" t="s">
        <v>198</v>
      </c>
      <c r="E146" s="71" t="s">
        <v>205</v>
      </c>
      <c r="F146" s="70"/>
      <c r="G146" s="58">
        <f>'Прилож №5'!H115</f>
        <v>360</v>
      </c>
      <c r="H146" s="58">
        <f>'Прилож №5'!I115</f>
        <v>0</v>
      </c>
      <c r="I146" s="6"/>
    </row>
    <row r="147" spans="1:9" s="4" customFormat="1" ht="16.5" thickBot="1">
      <c r="A147" s="59" t="s">
        <v>6</v>
      </c>
      <c r="B147" s="25" t="s">
        <v>159</v>
      </c>
      <c r="C147" s="25" t="s">
        <v>96</v>
      </c>
      <c r="D147" s="23" t="s">
        <v>42</v>
      </c>
      <c r="E147" s="25" t="s">
        <v>44</v>
      </c>
      <c r="F147" s="60"/>
      <c r="G147" s="26">
        <f>G148+G153+G170+G180</f>
        <v>798818.1</v>
      </c>
      <c r="H147" s="26">
        <f>H148+H153+H170+H180</f>
        <v>252515</v>
      </c>
      <c r="I147" s="6"/>
    </row>
    <row r="148" spans="1:9" s="4" customFormat="1" ht="15.75">
      <c r="A148" s="18" t="s">
        <v>7</v>
      </c>
      <c r="B148" s="29" t="s">
        <v>159</v>
      </c>
      <c r="C148" s="29" t="s">
        <v>151</v>
      </c>
      <c r="D148" s="28" t="s">
        <v>42</v>
      </c>
      <c r="E148" s="67" t="s">
        <v>44</v>
      </c>
      <c r="F148" s="28"/>
      <c r="G148" s="30">
        <f aca="true" t="shared" si="6" ref="G148:H150">G149</f>
        <v>312269</v>
      </c>
      <c r="H148" s="30">
        <f t="shared" si="6"/>
        <v>0</v>
      </c>
      <c r="I148" s="6"/>
    </row>
    <row r="149" spans="1:9" s="4" customFormat="1" ht="15.75">
      <c r="A149" s="139" t="s">
        <v>8</v>
      </c>
      <c r="B149" s="41" t="s">
        <v>159</v>
      </c>
      <c r="C149" s="32" t="s">
        <v>151</v>
      </c>
      <c r="D149" s="31" t="s">
        <v>24</v>
      </c>
      <c r="E149" s="32" t="s">
        <v>44</v>
      </c>
      <c r="F149" s="31"/>
      <c r="G149" s="33">
        <f t="shared" si="6"/>
        <v>312269</v>
      </c>
      <c r="H149" s="33">
        <f t="shared" si="6"/>
        <v>0</v>
      </c>
      <c r="I149" s="6"/>
    </row>
    <row r="150" spans="1:9" s="4" customFormat="1" ht="15.75">
      <c r="A150" s="140" t="s">
        <v>25</v>
      </c>
      <c r="B150" s="41" t="s">
        <v>159</v>
      </c>
      <c r="C150" s="41" t="s">
        <v>151</v>
      </c>
      <c r="D150" s="40" t="s">
        <v>172</v>
      </c>
      <c r="E150" s="32" t="s">
        <v>44</v>
      </c>
      <c r="F150" s="40"/>
      <c r="G150" s="33">
        <f>G151+G152</f>
        <v>312269</v>
      </c>
      <c r="H150" s="33">
        <f t="shared" si="6"/>
        <v>0</v>
      </c>
      <c r="I150" s="6"/>
    </row>
    <row r="151" spans="1:9" s="4" customFormat="1" ht="15.75">
      <c r="A151" s="140" t="s">
        <v>138</v>
      </c>
      <c r="B151" s="41" t="s">
        <v>159</v>
      </c>
      <c r="C151" s="41" t="s">
        <v>151</v>
      </c>
      <c r="D151" s="40" t="s">
        <v>172</v>
      </c>
      <c r="E151" s="41" t="s">
        <v>68</v>
      </c>
      <c r="F151" s="40"/>
      <c r="G151" s="33">
        <f>'Прилож №5'!H154</f>
        <v>290922.4</v>
      </c>
      <c r="H151" s="33">
        <f>'Прилож №5'!I154</f>
        <v>0</v>
      </c>
      <c r="I151" s="6"/>
    </row>
    <row r="152" spans="1:9" s="4" customFormat="1" ht="15.75">
      <c r="A152" s="140" t="s">
        <v>253</v>
      </c>
      <c r="B152" s="41" t="s">
        <v>159</v>
      </c>
      <c r="C152" s="41" t="s">
        <v>151</v>
      </c>
      <c r="D152" s="40" t="s">
        <v>172</v>
      </c>
      <c r="E152" s="41" t="s">
        <v>69</v>
      </c>
      <c r="F152" s="40"/>
      <c r="G152" s="33">
        <f>'Прилож №5'!H155</f>
        <v>21346.6</v>
      </c>
      <c r="H152" s="33"/>
      <c r="I152" s="6"/>
    </row>
    <row r="153" spans="1:9" s="4" customFormat="1" ht="15.75">
      <c r="A153" s="61" t="s">
        <v>9</v>
      </c>
      <c r="B153" s="72" t="s">
        <v>159</v>
      </c>
      <c r="C153" s="72" t="s">
        <v>152</v>
      </c>
      <c r="D153" s="35" t="s">
        <v>42</v>
      </c>
      <c r="E153" s="36" t="s">
        <v>44</v>
      </c>
      <c r="F153" s="73"/>
      <c r="G153" s="37">
        <f>G154+G160+G166+G163</f>
        <v>405288.69999999995</v>
      </c>
      <c r="H153" s="37">
        <f>H154+H160+H166+H163</f>
        <v>247654</v>
      </c>
      <c r="I153" s="6"/>
    </row>
    <row r="154" spans="1:9" s="4" customFormat="1" ht="33.75" customHeight="1">
      <c r="A154" s="148" t="s">
        <v>261</v>
      </c>
      <c r="B154" s="32" t="s">
        <v>159</v>
      </c>
      <c r="C154" s="41" t="s">
        <v>152</v>
      </c>
      <c r="D154" s="40" t="s">
        <v>26</v>
      </c>
      <c r="E154" s="32" t="s">
        <v>44</v>
      </c>
      <c r="F154" s="40"/>
      <c r="G154" s="42">
        <f>G157+G156</f>
        <v>316994.3</v>
      </c>
      <c r="H154" s="42">
        <f>H157+H156</f>
        <v>242782</v>
      </c>
      <c r="I154" s="1"/>
    </row>
    <row r="155" spans="1:9" s="4" customFormat="1" ht="33.75" customHeight="1">
      <c r="A155" s="148" t="s">
        <v>336</v>
      </c>
      <c r="B155" s="32" t="s">
        <v>159</v>
      </c>
      <c r="C155" s="31" t="s">
        <v>152</v>
      </c>
      <c r="D155" s="41" t="s">
        <v>335</v>
      </c>
      <c r="E155" s="32" t="s">
        <v>44</v>
      </c>
      <c r="F155" s="79"/>
      <c r="G155" s="42">
        <f>G156</f>
        <v>6675.5</v>
      </c>
      <c r="H155" s="42">
        <f>H156</f>
        <v>6675.5</v>
      </c>
      <c r="I155" s="1"/>
    </row>
    <row r="156" spans="1:9" s="4" customFormat="1" ht="18" customHeight="1">
      <c r="A156" s="139" t="s">
        <v>202</v>
      </c>
      <c r="B156" s="32" t="s">
        <v>159</v>
      </c>
      <c r="C156" s="31" t="s">
        <v>152</v>
      </c>
      <c r="D156" s="32" t="s">
        <v>335</v>
      </c>
      <c r="E156" s="56" t="s">
        <v>203</v>
      </c>
      <c r="F156" s="79" t="s">
        <v>203</v>
      </c>
      <c r="G156" s="42">
        <f>'Прилож №5'!H162</f>
        <v>6675.5</v>
      </c>
      <c r="H156" s="42">
        <f>'Прилож №5'!I162</f>
        <v>6675.5</v>
      </c>
      <c r="I156" s="1"/>
    </row>
    <row r="157" spans="1:9" s="4" customFormat="1" ht="15.75">
      <c r="A157" s="140" t="s">
        <v>25</v>
      </c>
      <c r="B157" s="32" t="s">
        <v>159</v>
      </c>
      <c r="C157" s="32" t="s">
        <v>152</v>
      </c>
      <c r="D157" s="31" t="s">
        <v>173</v>
      </c>
      <c r="E157" s="32" t="s">
        <v>44</v>
      </c>
      <c r="F157" s="31"/>
      <c r="G157" s="33">
        <f>G158+G159</f>
        <v>310318.8</v>
      </c>
      <c r="H157" s="33">
        <f>H158+H159</f>
        <v>236106.5</v>
      </c>
      <c r="I157" s="1"/>
    </row>
    <row r="158" spans="1:9" s="4" customFormat="1" ht="15.75">
      <c r="A158" s="140" t="s">
        <v>138</v>
      </c>
      <c r="B158" s="32" t="s">
        <v>159</v>
      </c>
      <c r="C158" s="32" t="s">
        <v>152</v>
      </c>
      <c r="D158" s="31" t="s">
        <v>173</v>
      </c>
      <c r="E158" s="32" t="s">
        <v>68</v>
      </c>
      <c r="F158" s="31"/>
      <c r="G158" s="33">
        <f>'Прилож №5'!H159</f>
        <v>257312</v>
      </c>
      <c r="H158" s="33">
        <f>'Прилож №5'!I159</f>
        <v>195579</v>
      </c>
      <c r="I158" s="1"/>
    </row>
    <row r="159" spans="1:9" s="4" customFormat="1" ht="15.75">
      <c r="A159" s="140" t="s">
        <v>253</v>
      </c>
      <c r="B159" s="32" t="s">
        <v>159</v>
      </c>
      <c r="C159" s="32" t="s">
        <v>152</v>
      </c>
      <c r="D159" s="31" t="s">
        <v>173</v>
      </c>
      <c r="E159" s="32" t="s">
        <v>69</v>
      </c>
      <c r="F159" s="31"/>
      <c r="G159" s="33">
        <f>'Прилож №5'!H160</f>
        <v>53006.8</v>
      </c>
      <c r="H159" s="33">
        <f>'Прилож №5'!I160</f>
        <v>40527.5</v>
      </c>
      <c r="I159" s="1"/>
    </row>
    <row r="160" spans="1:9" s="4" customFormat="1" ht="15.75">
      <c r="A160" s="139" t="s">
        <v>29</v>
      </c>
      <c r="B160" s="32" t="s">
        <v>159</v>
      </c>
      <c r="C160" s="32" t="s">
        <v>152</v>
      </c>
      <c r="D160" s="31" t="s">
        <v>30</v>
      </c>
      <c r="E160" s="32" t="s">
        <v>44</v>
      </c>
      <c r="F160" s="31"/>
      <c r="G160" s="33">
        <f>G161</f>
        <v>83422.4</v>
      </c>
      <c r="H160" s="33">
        <f>H161</f>
        <v>0</v>
      </c>
      <c r="I160" s="1"/>
    </row>
    <row r="161" spans="1:9" s="4" customFormat="1" ht="15.75">
      <c r="A161" s="139" t="s">
        <v>25</v>
      </c>
      <c r="B161" s="32" t="s">
        <v>159</v>
      </c>
      <c r="C161" s="32" t="s">
        <v>152</v>
      </c>
      <c r="D161" s="31" t="s">
        <v>174</v>
      </c>
      <c r="E161" s="32" t="s">
        <v>44</v>
      </c>
      <c r="F161" s="31"/>
      <c r="G161" s="33">
        <f>G162</f>
        <v>83422.4</v>
      </c>
      <c r="H161" s="33">
        <f>H162</f>
        <v>0</v>
      </c>
      <c r="I161" s="1"/>
    </row>
    <row r="162" spans="1:9" s="4" customFormat="1" ht="15.75">
      <c r="A162" s="140" t="s">
        <v>138</v>
      </c>
      <c r="B162" s="32" t="s">
        <v>159</v>
      </c>
      <c r="C162" s="32" t="s">
        <v>152</v>
      </c>
      <c r="D162" s="31" t="s">
        <v>174</v>
      </c>
      <c r="E162" s="32" t="s">
        <v>68</v>
      </c>
      <c r="F162" s="31"/>
      <c r="G162" s="33">
        <f>'Прилож №5'!H165+'Прилож №5'!H197</f>
        <v>83422.4</v>
      </c>
      <c r="H162" s="33">
        <f>'Прилож №5'!I165+'Прилож №5'!I197</f>
        <v>0</v>
      </c>
      <c r="I162" s="1"/>
    </row>
    <row r="163" spans="1:9" s="4" customFormat="1" ht="15.75">
      <c r="A163" s="150" t="s">
        <v>257</v>
      </c>
      <c r="B163" s="32" t="s">
        <v>159</v>
      </c>
      <c r="C163" s="32" t="s">
        <v>152</v>
      </c>
      <c r="D163" s="32" t="s">
        <v>352</v>
      </c>
      <c r="E163" s="32" t="s">
        <v>44</v>
      </c>
      <c r="F163" s="74"/>
      <c r="G163" s="33">
        <f>G164+G165</f>
        <v>228</v>
      </c>
      <c r="H163" s="33">
        <f>H164+H165</f>
        <v>228</v>
      </c>
      <c r="I163" s="1"/>
    </row>
    <row r="164" spans="1:9" s="4" customFormat="1" ht="15.75">
      <c r="A164" s="150" t="s">
        <v>138</v>
      </c>
      <c r="B164" s="71" t="s">
        <v>159</v>
      </c>
      <c r="C164" s="41" t="s">
        <v>152</v>
      </c>
      <c r="D164" s="71" t="s">
        <v>352</v>
      </c>
      <c r="E164" s="50" t="s">
        <v>68</v>
      </c>
      <c r="F164" s="166" t="s">
        <v>68</v>
      </c>
      <c r="G164" s="78">
        <f>'Прилож №5'!H167</f>
        <v>193</v>
      </c>
      <c r="H164" s="78">
        <f>'Прилож №5'!I167</f>
        <v>193</v>
      </c>
      <c r="I164" s="1"/>
    </row>
    <row r="165" spans="1:9" s="4" customFormat="1" ht="15.75">
      <c r="A165" s="140" t="s">
        <v>253</v>
      </c>
      <c r="B165" s="32" t="s">
        <v>159</v>
      </c>
      <c r="C165" s="32" t="s">
        <v>152</v>
      </c>
      <c r="D165" s="32" t="s">
        <v>352</v>
      </c>
      <c r="E165" s="31" t="s">
        <v>69</v>
      </c>
      <c r="F165" s="74"/>
      <c r="G165" s="33">
        <f>'Прилож №5'!H168</f>
        <v>35</v>
      </c>
      <c r="H165" s="33">
        <f>'Прилож №5'!I168</f>
        <v>35</v>
      </c>
      <c r="I165" s="1"/>
    </row>
    <row r="166" spans="1:9" s="4" customFormat="1" ht="15.75">
      <c r="A166" s="140" t="s">
        <v>95</v>
      </c>
      <c r="B166" s="32" t="s">
        <v>159</v>
      </c>
      <c r="C166" s="32" t="s">
        <v>152</v>
      </c>
      <c r="D166" s="32" t="s">
        <v>75</v>
      </c>
      <c r="E166" s="32" t="s">
        <v>44</v>
      </c>
      <c r="F166" s="74"/>
      <c r="G166" s="33">
        <f>G167</f>
        <v>4644</v>
      </c>
      <c r="H166" s="33">
        <f>H167</f>
        <v>4644</v>
      </c>
      <c r="I166" s="1"/>
    </row>
    <row r="167" spans="1:9" s="4" customFormat="1" ht="29.25">
      <c r="A167" s="148" t="s">
        <v>255</v>
      </c>
      <c r="B167" s="57" t="s">
        <v>159</v>
      </c>
      <c r="C167" s="32" t="s">
        <v>152</v>
      </c>
      <c r="D167" s="57" t="s">
        <v>256</v>
      </c>
      <c r="E167" s="32" t="s">
        <v>44</v>
      </c>
      <c r="F167" s="75"/>
      <c r="G167" s="58">
        <f>G168+G169</f>
        <v>4644</v>
      </c>
      <c r="H167" s="58">
        <f>H168+H169</f>
        <v>4644</v>
      </c>
      <c r="I167" s="1"/>
    </row>
    <row r="168" spans="1:9" s="4" customFormat="1" ht="15.75">
      <c r="A168" s="151" t="s">
        <v>138</v>
      </c>
      <c r="B168" s="32" t="s">
        <v>159</v>
      </c>
      <c r="C168" s="32" t="s">
        <v>152</v>
      </c>
      <c r="D168" s="32" t="s">
        <v>256</v>
      </c>
      <c r="E168" s="31" t="s">
        <v>68</v>
      </c>
      <c r="F168" s="74" t="s">
        <v>68</v>
      </c>
      <c r="G168" s="33">
        <f>'Прилож №5'!H171</f>
        <v>3854.9</v>
      </c>
      <c r="H168" s="33">
        <f>'Прилож №5'!I171</f>
        <v>3854.9</v>
      </c>
      <c r="I168" s="1"/>
    </row>
    <row r="169" spans="1:9" s="4" customFormat="1" ht="15.75">
      <c r="A169" s="140" t="s">
        <v>253</v>
      </c>
      <c r="B169" s="57" t="s">
        <v>159</v>
      </c>
      <c r="C169" s="57" t="s">
        <v>152</v>
      </c>
      <c r="D169" s="71" t="s">
        <v>256</v>
      </c>
      <c r="E169" s="50" t="s">
        <v>69</v>
      </c>
      <c r="F169" s="161"/>
      <c r="G169" s="58">
        <f>'Прилож №5'!H172</f>
        <v>789.1</v>
      </c>
      <c r="H169" s="58">
        <f>'Прилож №5'!I172</f>
        <v>789.1</v>
      </c>
      <c r="I169" s="1"/>
    </row>
    <row r="170" spans="1:9" s="4" customFormat="1" ht="15.75">
      <c r="A170" s="61" t="s">
        <v>27</v>
      </c>
      <c r="B170" s="36" t="s">
        <v>159</v>
      </c>
      <c r="C170" s="36" t="s">
        <v>159</v>
      </c>
      <c r="D170" s="35" t="s">
        <v>42</v>
      </c>
      <c r="E170" s="36" t="s">
        <v>44</v>
      </c>
      <c r="F170" s="35"/>
      <c r="G170" s="37">
        <f>G174+G171+G177</f>
        <v>10667.5</v>
      </c>
      <c r="H170" s="37">
        <f>H174+H171</f>
        <v>3971</v>
      </c>
      <c r="I170" s="1"/>
    </row>
    <row r="171" spans="1:9" s="4" customFormat="1" ht="15.75">
      <c r="A171" s="139" t="s">
        <v>72</v>
      </c>
      <c r="B171" s="32" t="s">
        <v>159</v>
      </c>
      <c r="C171" s="32" t="s">
        <v>159</v>
      </c>
      <c r="D171" s="31" t="s">
        <v>73</v>
      </c>
      <c r="E171" s="32" t="s">
        <v>44</v>
      </c>
      <c r="F171" s="31"/>
      <c r="G171" s="33">
        <f>G172</f>
        <v>3033.7</v>
      </c>
      <c r="H171" s="33">
        <f>H172</f>
        <v>0</v>
      </c>
      <c r="I171" s="1"/>
    </row>
    <row r="172" spans="1:9" s="4" customFormat="1" ht="15.75">
      <c r="A172" s="139" t="s">
        <v>74</v>
      </c>
      <c r="B172" s="32" t="s">
        <v>159</v>
      </c>
      <c r="C172" s="32" t="s">
        <v>159</v>
      </c>
      <c r="D172" s="31" t="s">
        <v>250</v>
      </c>
      <c r="E172" s="32" t="s">
        <v>44</v>
      </c>
      <c r="F172" s="31"/>
      <c r="G172" s="33">
        <f>G173</f>
        <v>3033.7</v>
      </c>
      <c r="H172" s="55">
        <f>H173</f>
        <v>0</v>
      </c>
      <c r="I172" s="1"/>
    </row>
    <row r="173" spans="1:9" s="4" customFormat="1" ht="15.75">
      <c r="A173" s="140" t="s">
        <v>138</v>
      </c>
      <c r="B173" s="32" t="s">
        <v>159</v>
      </c>
      <c r="C173" s="32" t="s">
        <v>159</v>
      </c>
      <c r="D173" s="31" t="s">
        <v>250</v>
      </c>
      <c r="E173" s="32" t="s">
        <v>68</v>
      </c>
      <c r="F173" s="31" t="s">
        <v>13</v>
      </c>
      <c r="G173" s="33">
        <f>'Прилож №5'!H201</f>
        <v>3033.7</v>
      </c>
      <c r="H173" s="33"/>
      <c r="I173" s="1"/>
    </row>
    <row r="174" spans="1:9" s="4" customFormat="1" ht="15.75">
      <c r="A174" s="141" t="s">
        <v>319</v>
      </c>
      <c r="B174" s="32" t="s">
        <v>159</v>
      </c>
      <c r="C174" s="32" t="s">
        <v>159</v>
      </c>
      <c r="D174" s="31" t="s">
        <v>28</v>
      </c>
      <c r="E174" s="32" t="s">
        <v>44</v>
      </c>
      <c r="F174" s="31"/>
      <c r="G174" s="33">
        <f>G175</f>
        <v>6633.8</v>
      </c>
      <c r="H174" s="33">
        <f>H175</f>
        <v>3971</v>
      </c>
      <c r="I174" s="1"/>
    </row>
    <row r="175" spans="1:9" s="4" customFormat="1" ht="15.75">
      <c r="A175" s="139" t="s">
        <v>175</v>
      </c>
      <c r="B175" s="32" t="s">
        <v>159</v>
      </c>
      <c r="C175" s="32" t="s">
        <v>159</v>
      </c>
      <c r="D175" s="31" t="s">
        <v>176</v>
      </c>
      <c r="E175" s="32" t="s">
        <v>44</v>
      </c>
      <c r="F175" s="31"/>
      <c r="G175" s="33">
        <f>G176</f>
        <v>6633.8</v>
      </c>
      <c r="H175" s="33">
        <f>H176</f>
        <v>3971</v>
      </c>
      <c r="I175" s="1"/>
    </row>
    <row r="176" spans="1:9" s="4" customFormat="1" ht="15.75">
      <c r="A176" s="140" t="s">
        <v>138</v>
      </c>
      <c r="B176" s="32" t="s">
        <v>159</v>
      </c>
      <c r="C176" s="32" t="s">
        <v>159</v>
      </c>
      <c r="D176" s="31" t="s">
        <v>176</v>
      </c>
      <c r="E176" s="32" t="s">
        <v>68</v>
      </c>
      <c r="F176" s="31"/>
      <c r="G176" s="33">
        <f>'Прилож №5'!H176+'Прилож №5'!H204</f>
        <v>6633.8</v>
      </c>
      <c r="H176" s="33">
        <f>'Прилож №5'!I176</f>
        <v>3971</v>
      </c>
      <c r="I176" s="1"/>
    </row>
    <row r="177" spans="1:9" s="4" customFormat="1" ht="15.75">
      <c r="A177" s="139" t="s">
        <v>100</v>
      </c>
      <c r="B177" s="109" t="s">
        <v>159</v>
      </c>
      <c r="C177" s="41" t="s">
        <v>159</v>
      </c>
      <c r="D177" s="41" t="s">
        <v>101</v>
      </c>
      <c r="E177" s="32" t="s">
        <v>44</v>
      </c>
      <c r="F177" s="120"/>
      <c r="G177" s="42">
        <f>G178</f>
        <v>1000</v>
      </c>
      <c r="H177" s="42"/>
      <c r="I177" s="1"/>
    </row>
    <row r="178" spans="1:9" s="4" customFormat="1" ht="29.25">
      <c r="A178" s="152" t="s">
        <v>300</v>
      </c>
      <c r="B178" s="109" t="s">
        <v>159</v>
      </c>
      <c r="C178" s="32" t="s">
        <v>159</v>
      </c>
      <c r="D178" s="32" t="s">
        <v>301</v>
      </c>
      <c r="E178" s="32" t="s">
        <v>44</v>
      </c>
      <c r="F178" s="66"/>
      <c r="G178" s="33">
        <f>G179</f>
        <v>1000</v>
      </c>
      <c r="H178" s="33"/>
      <c r="I178" s="1"/>
    </row>
    <row r="179" spans="1:9" s="4" customFormat="1" ht="15.75">
      <c r="A179" s="139" t="s">
        <v>138</v>
      </c>
      <c r="B179" s="77" t="s">
        <v>159</v>
      </c>
      <c r="C179" s="71" t="s">
        <v>159</v>
      </c>
      <c r="D179" s="71" t="s">
        <v>301</v>
      </c>
      <c r="E179" s="50" t="s">
        <v>68</v>
      </c>
      <c r="F179" s="129" t="s">
        <v>68</v>
      </c>
      <c r="G179" s="58">
        <f>'Прилож №5'!H207</f>
        <v>1000</v>
      </c>
      <c r="H179" s="58"/>
      <c r="I179" s="1"/>
    </row>
    <row r="180" spans="1:9" s="4" customFormat="1" ht="15.75">
      <c r="A180" s="61" t="s">
        <v>31</v>
      </c>
      <c r="B180" s="36" t="s">
        <v>159</v>
      </c>
      <c r="C180" s="36" t="s">
        <v>157</v>
      </c>
      <c r="D180" s="35" t="s">
        <v>42</v>
      </c>
      <c r="E180" s="36" t="s">
        <v>44</v>
      </c>
      <c r="F180" s="35"/>
      <c r="G180" s="37">
        <f>G181+G184+G187</f>
        <v>70592.9</v>
      </c>
      <c r="H180" s="37">
        <f>H181+H184+H187</f>
        <v>890</v>
      </c>
      <c r="I180" s="6"/>
    </row>
    <row r="181" spans="1:9" s="4" customFormat="1" ht="15.75">
      <c r="A181" s="141" t="s">
        <v>116</v>
      </c>
      <c r="B181" s="32" t="s">
        <v>159</v>
      </c>
      <c r="C181" s="32" t="s">
        <v>157</v>
      </c>
      <c r="D181" s="31" t="s">
        <v>204</v>
      </c>
      <c r="E181" s="32" t="s">
        <v>44</v>
      </c>
      <c r="F181" s="31"/>
      <c r="G181" s="33">
        <f>G182</f>
        <v>9348.9</v>
      </c>
      <c r="H181" s="33">
        <f>H182</f>
        <v>0</v>
      </c>
      <c r="I181" s="6"/>
    </row>
    <row r="182" spans="1:9" s="4" customFormat="1" ht="15.75">
      <c r="A182" s="143" t="s">
        <v>45</v>
      </c>
      <c r="B182" s="32" t="s">
        <v>159</v>
      </c>
      <c r="C182" s="32" t="s">
        <v>157</v>
      </c>
      <c r="D182" s="31" t="s">
        <v>206</v>
      </c>
      <c r="E182" s="32" t="s">
        <v>44</v>
      </c>
      <c r="F182" s="31"/>
      <c r="G182" s="33">
        <f>G183</f>
        <v>9348.9</v>
      </c>
      <c r="H182" s="33">
        <f>H183</f>
        <v>0</v>
      </c>
      <c r="I182" s="6"/>
    </row>
    <row r="183" spans="1:9" s="4" customFormat="1" ht="15.75">
      <c r="A183" s="143" t="s">
        <v>115</v>
      </c>
      <c r="B183" s="32" t="s">
        <v>159</v>
      </c>
      <c r="C183" s="32" t="s">
        <v>157</v>
      </c>
      <c r="D183" s="31" t="s">
        <v>206</v>
      </c>
      <c r="E183" s="32" t="s">
        <v>205</v>
      </c>
      <c r="F183" s="31"/>
      <c r="G183" s="33">
        <f>'Прилож №5'!H180</f>
        <v>9348.9</v>
      </c>
      <c r="H183" s="76">
        <f>'Прилож №5'!I180</f>
        <v>0</v>
      </c>
      <c r="I183" s="6"/>
    </row>
    <row r="184" spans="1:9" s="4" customFormat="1" ht="57.75">
      <c r="A184" s="148" t="s">
        <v>87</v>
      </c>
      <c r="B184" s="32" t="s">
        <v>159</v>
      </c>
      <c r="C184" s="32" t="s">
        <v>157</v>
      </c>
      <c r="D184" s="31" t="s">
        <v>37</v>
      </c>
      <c r="E184" s="32" t="s">
        <v>44</v>
      </c>
      <c r="F184" s="31"/>
      <c r="G184" s="33">
        <f>G185</f>
        <v>17744</v>
      </c>
      <c r="H184" s="33">
        <f>H185</f>
        <v>890</v>
      </c>
      <c r="I184" s="6"/>
    </row>
    <row r="185" spans="1:9" s="4" customFormat="1" ht="15.75">
      <c r="A185" s="139" t="s">
        <v>25</v>
      </c>
      <c r="B185" s="32" t="s">
        <v>159</v>
      </c>
      <c r="C185" s="32" t="s">
        <v>157</v>
      </c>
      <c r="D185" s="31" t="s">
        <v>177</v>
      </c>
      <c r="E185" s="32" t="s">
        <v>44</v>
      </c>
      <c r="F185" s="31"/>
      <c r="G185" s="33">
        <f>G186</f>
        <v>17744</v>
      </c>
      <c r="H185" s="33">
        <f>H186</f>
        <v>890</v>
      </c>
      <c r="I185" s="6"/>
    </row>
    <row r="186" spans="1:9" s="4" customFormat="1" ht="15.75">
      <c r="A186" s="140" t="s">
        <v>253</v>
      </c>
      <c r="B186" s="32" t="s">
        <v>159</v>
      </c>
      <c r="C186" s="32" t="s">
        <v>157</v>
      </c>
      <c r="D186" s="31" t="s">
        <v>177</v>
      </c>
      <c r="E186" s="32" t="s">
        <v>69</v>
      </c>
      <c r="F186" s="31"/>
      <c r="G186" s="33">
        <f>'Прилож №5'!H183</f>
        <v>17744</v>
      </c>
      <c r="H186" s="33">
        <f>'Прилож №5'!I183</f>
        <v>890</v>
      </c>
      <c r="I186" s="6"/>
    </row>
    <row r="187" spans="1:9" s="4" customFormat="1" ht="15.75">
      <c r="A187" s="139" t="s">
        <v>100</v>
      </c>
      <c r="B187" s="57" t="s">
        <v>159</v>
      </c>
      <c r="C187" s="57" t="s">
        <v>157</v>
      </c>
      <c r="D187" s="56" t="s">
        <v>101</v>
      </c>
      <c r="E187" s="32" t="s">
        <v>44</v>
      </c>
      <c r="F187" s="56"/>
      <c r="G187" s="58">
        <f>G188+G190</f>
        <v>43500</v>
      </c>
      <c r="H187" s="58">
        <f>H188</f>
        <v>0</v>
      </c>
      <c r="I187" s="6"/>
    </row>
    <row r="188" spans="1:9" s="4" customFormat="1" ht="29.25">
      <c r="A188" s="141" t="s">
        <v>178</v>
      </c>
      <c r="B188" s="32" t="s">
        <v>159</v>
      </c>
      <c r="C188" s="32" t="s">
        <v>157</v>
      </c>
      <c r="D188" s="31" t="s">
        <v>179</v>
      </c>
      <c r="E188" s="32" t="s">
        <v>44</v>
      </c>
      <c r="F188" s="31"/>
      <c r="G188" s="33">
        <f>G189</f>
        <v>43000</v>
      </c>
      <c r="H188" s="33">
        <f>H189</f>
        <v>0</v>
      </c>
      <c r="I188" s="6"/>
    </row>
    <row r="189" spans="1:9" s="4" customFormat="1" ht="15.75">
      <c r="A189" s="55" t="s">
        <v>115</v>
      </c>
      <c r="B189" s="99" t="s">
        <v>159</v>
      </c>
      <c r="C189" s="32" t="s">
        <v>157</v>
      </c>
      <c r="D189" s="31" t="s">
        <v>179</v>
      </c>
      <c r="E189" s="32" t="s">
        <v>205</v>
      </c>
      <c r="F189" s="31"/>
      <c r="G189" s="33">
        <f>'Прилож №5'!H186</f>
        <v>43000</v>
      </c>
      <c r="H189" s="33">
        <f>'Прилож №5'!I186</f>
        <v>0</v>
      </c>
      <c r="I189" s="6"/>
    </row>
    <row r="190" spans="1:9" s="4" customFormat="1" ht="16.5" thickBot="1">
      <c r="A190" s="139" t="s">
        <v>138</v>
      </c>
      <c r="B190" s="99" t="s">
        <v>159</v>
      </c>
      <c r="C190" s="32" t="s">
        <v>157</v>
      </c>
      <c r="D190" s="31" t="s">
        <v>179</v>
      </c>
      <c r="E190" s="71" t="s">
        <v>68</v>
      </c>
      <c r="F190" s="50"/>
      <c r="G190" s="78">
        <f>'Прилож №5'!H211</f>
        <v>500</v>
      </c>
      <c r="H190" s="78"/>
      <c r="I190" s="6"/>
    </row>
    <row r="191" spans="1:9" s="4" customFormat="1" ht="16.5" thickBot="1">
      <c r="A191" s="61" t="s">
        <v>334</v>
      </c>
      <c r="B191" s="93" t="s">
        <v>160</v>
      </c>
      <c r="C191" s="25" t="s">
        <v>96</v>
      </c>
      <c r="D191" s="23" t="s">
        <v>42</v>
      </c>
      <c r="E191" s="25" t="s">
        <v>44</v>
      </c>
      <c r="F191" s="60"/>
      <c r="G191" s="162">
        <f>G192</f>
        <v>91781.50000000003</v>
      </c>
      <c r="H191" s="26">
        <f>H192</f>
        <v>197</v>
      </c>
      <c r="I191" s="6"/>
    </row>
    <row r="192" spans="1:9" s="4" customFormat="1" ht="16.5" thickBot="1">
      <c r="A192" s="59" t="s">
        <v>32</v>
      </c>
      <c r="B192" s="93" t="s">
        <v>160</v>
      </c>
      <c r="C192" s="93" t="s">
        <v>151</v>
      </c>
      <c r="D192" s="25" t="s">
        <v>42</v>
      </c>
      <c r="E192" s="47" t="s">
        <v>44</v>
      </c>
      <c r="F192" s="23" t="s">
        <v>10</v>
      </c>
      <c r="G192" s="162">
        <f>G199+G202+G205+G208+G193</f>
        <v>91781.50000000003</v>
      </c>
      <c r="H192" s="26">
        <f>H199+H202+H205+H208+H193</f>
        <v>197</v>
      </c>
      <c r="I192" s="6"/>
    </row>
    <row r="193" spans="1:9" s="4" customFormat="1" ht="29.25">
      <c r="A193" s="142" t="s">
        <v>92</v>
      </c>
      <c r="B193" s="160" t="s">
        <v>160</v>
      </c>
      <c r="C193" s="56" t="s">
        <v>151</v>
      </c>
      <c r="D193" s="57" t="s">
        <v>33</v>
      </c>
      <c r="E193" s="57" t="s">
        <v>44</v>
      </c>
      <c r="F193" s="110"/>
      <c r="G193" s="163">
        <f>G197+G194</f>
        <v>66179.10000000002</v>
      </c>
      <c r="H193" s="58">
        <f>H197+H194</f>
        <v>197</v>
      </c>
      <c r="I193" s="6"/>
    </row>
    <row r="194" spans="1:9" s="4" customFormat="1" ht="29.25">
      <c r="A194" s="157" t="s">
        <v>322</v>
      </c>
      <c r="B194" s="57" t="s">
        <v>160</v>
      </c>
      <c r="C194" s="56" t="s">
        <v>151</v>
      </c>
      <c r="D194" s="32" t="s">
        <v>331</v>
      </c>
      <c r="E194" s="31" t="s">
        <v>44</v>
      </c>
      <c r="F194" s="79" t="s">
        <v>44</v>
      </c>
      <c r="G194" s="163">
        <f>G195</f>
        <v>197</v>
      </c>
      <c r="H194" s="58">
        <f>H195</f>
        <v>197</v>
      </c>
      <c r="I194" s="6"/>
    </row>
    <row r="195" spans="1:9" s="4" customFormat="1" ht="15.75">
      <c r="A195" s="158" t="s">
        <v>332</v>
      </c>
      <c r="B195" s="57" t="s">
        <v>160</v>
      </c>
      <c r="C195" s="56" t="s">
        <v>151</v>
      </c>
      <c r="D195" s="32" t="s">
        <v>333</v>
      </c>
      <c r="E195" s="31" t="s">
        <v>44</v>
      </c>
      <c r="F195" s="79" t="s">
        <v>44</v>
      </c>
      <c r="G195" s="163">
        <f>G196</f>
        <v>197</v>
      </c>
      <c r="H195" s="58">
        <f>H196</f>
        <v>197</v>
      </c>
      <c r="I195" s="6"/>
    </row>
    <row r="196" spans="1:9" s="4" customFormat="1" ht="15.75">
      <c r="A196" s="55" t="s">
        <v>138</v>
      </c>
      <c r="B196" s="57" t="s">
        <v>160</v>
      </c>
      <c r="C196" s="56" t="s">
        <v>151</v>
      </c>
      <c r="D196" s="32" t="s">
        <v>333</v>
      </c>
      <c r="E196" s="31" t="s">
        <v>44</v>
      </c>
      <c r="F196" s="66" t="s">
        <v>68</v>
      </c>
      <c r="G196" s="163">
        <f>'Прилож №5'!H217</f>
        <v>197</v>
      </c>
      <c r="H196" s="58">
        <f>'Прилож №5'!I217</f>
        <v>197</v>
      </c>
      <c r="I196" s="6"/>
    </row>
    <row r="197" spans="1:9" s="4" customFormat="1" ht="15.75">
      <c r="A197" s="140" t="s">
        <v>25</v>
      </c>
      <c r="B197" s="57" t="s">
        <v>160</v>
      </c>
      <c r="C197" s="56" t="s">
        <v>151</v>
      </c>
      <c r="D197" s="32" t="s">
        <v>180</v>
      </c>
      <c r="E197" s="32" t="s">
        <v>44</v>
      </c>
      <c r="F197" s="79"/>
      <c r="G197" s="163">
        <f>G198</f>
        <v>65982.10000000002</v>
      </c>
      <c r="H197" s="69"/>
      <c r="I197" s="6"/>
    </row>
    <row r="198" spans="1:9" s="4" customFormat="1" ht="15.75">
      <c r="A198" s="139" t="s">
        <v>138</v>
      </c>
      <c r="B198" s="57" t="s">
        <v>160</v>
      </c>
      <c r="C198" s="56" t="s">
        <v>151</v>
      </c>
      <c r="D198" s="32" t="s">
        <v>180</v>
      </c>
      <c r="E198" s="32" t="s">
        <v>68</v>
      </c>
      <c r="F198" s="79" t="s">
        <v>68</v>
      </c>
      <c r="G198" s="163">
        <f>'Прилож №5'!H219</f>
        <v>65982.10000000002</v>
      </c>
      <c r="H198" s="69"/>
      <c r="I198" s="6"/>
    </row>
    <row r="199" spans="1:9" s="4" customFormat="1" ht="15.75">
      <c r="A199" s="139" t="s">
        <v>11</v>
      </c>
      <c r="B199" s="32" t="s">
        <v>160</v>
      </c>
      <c r="C199" s="31" t="s">
        <v>151</v>
      </c>
      <c r="D199" s="32" t="s">
        <v>34</v>
      </c>
      <c r="E199" s="32" t="s">
        <v>44</v>
      </c>
      <c r="F199" s="31"/>
      <c r="G199" s="164">
        <f>G200</f>
        <v>2981.2</v>
      </c>
      <c r="H199" s="33">
        <f>H200</f>
        <v>0</v>
      </c>
      <c r="I199" s="6"/>
    </row>
    <row r="200" spans="1:9" s="4" customFormat="1" ht="15.75">
      <c r="A200" s="140" t="s">
        <v>25</v>
      </c>
      <c r="B200" s="32" t="s">
        <v>160</v>
      </c>
      <c r="C200" s="31" t="s">
        <v>151</v>
      </c>
      <c r="D200" s="32" t="s">
        <v>181</v>
      </c>
      <c r="E200" s="32" t="s">
        <v>44</v>
      </c>
      <c r="F200" s="31"/>
      <c r="G200" s="164">
        <f>G201</f>
        <v>2981.2</v>
      </c>
      <c r="H200" s="33">
        <f>H201</f>
        <v>0</v>
      </c>
      <c r="I200" s="6"/>
    </row>
    <row r="201" spans="1:9" s="4" customFormat="1" ht="15.75">
      <c r="A201" s="139" t="s">
        <v>138</v>
      </c>
      <c r="B201" s="32" t="s">
        <v>160</v>
      </c>
      <c r="C201" s="31" t="s">
        <v>151</v>
      </c>
      <c r="D201" s="32" t="s">
        <v>181</v>
      </c>
      <c r="E201" s="32" t="s">
        <v>68</v>
      </c>
      <c r="F201" s="31"/>
      <c r="G201" s="164">
        <f>'Прилож №5'!H222</f>
        <v>2981.2</v>
      </c>
      <c r="H201" s="33">
        <f>'Прилож №5'!I222</f>
        <v>0</v>
      </c>
      <c r="I201" s="6"/>
    </row>
    <row r="202" spans="1:9" s="4" customFormat="1" ht="15.75">
      <c r="A202" s="139" t="s">
        <v>12</v>
      </c>
      <c r="B202" s="32" t="s">
        <v>160</v>
      </c>
      <c r="C202" s="31" t="s">
        <v>151</v>
      </c>
      <c r="D202" s="32" t="s">
        <v>35</v>
      </c>
      <c r="E202" s="32" t="s">
        <v>44</v>
      </c>
      <c r="F202" s="31"/>
      <c r="G202" s="164">
        <f>G203</f>
        <v>8956.2</v>
      </c>
      <c r="H202" s="33">
        <f>H203</f>
        <v>0</v>
      </c>
      <c r="I202" s="6"/>
    </row>
    <row r="203" spans="1:9" s="4" customFormat="1" ht="15.75">
      <c r="A203" s="140" t="s">
        <v>25</v>
      </c>
      <c r="B203" s="32" t="s">
        <v>160</v>
      </c>
      <c r="C203" s="31" t="s">
        <v>151</v>
      </c>
      <c r="D203" s="32" t="s">
        <v>182</v>
      </c>
      <c r="E203" s="32" t="s">
        <v>44</v>
      </c>
      <c r="F203" s="31"/>
      <c r="G203" s="164">
        <f>G204</f>
        <v>8956.2</v>
      </c>
      <c r="H203" s="33">
        <f>H204</f>
        <v>0</v>
      </c>
      <c r="I203" s="6"/>
    </row>
    <row r="204" spans="1:9" s="4" customFormat="1" ht="15.75">
      <c r="A204" s="139" t="s">
        <v>138</v>
      </c>
      <c r="B204" s="32" t="s">
        <v>160</v>
      </c>
      <c r="C204" s="31" t="s">
        <v>151</v>
      </c>
      <c r="D204" s="32" t="s">
        <v>182</v>
      </c>
      <c r="E204" s="32" t="s">
        <v>68</v>
      </c>
      <c r="F204" s="31"/>
      <c r="G204" s="164">
        <f>'Прилож №5'!H225</f>
        <v>8956.2</v>
      </c>
      <c r="H204" s="33">
        <f>'Прилож №5'!I225</f>
        <v>0</v>
      </c>
      <c r="I204" s="6"/>
    </row>
    <row r="205" spans="1:9" s="4" customFormat="1" ht="29.25">
      <c r="A205" s="141" t="s">
        <v>88</v>
      </c>
      <c r="B205" s="32" t="s">
        <v>160</v>
      </c>
      <c r="C205" s="31" t="s">
        <v>151</v>
      </c>
      <c r="D205" s="32" t="s">
        <v>36</v>
      </c>
      <c r="E205" s="32" t="s">
        <v>44</v>
      </c>
      <c r="F205" s="31"/>
      <c r="G205" s="164">
        <f>G206</f>
        <v>12465</v>
      </c>
      <c r="H205" s="33">
        <f>H206</f>
        <v>0</v>
      </c>
      <c r="I205" s="6"/>
    </row>
    <row r="206" spans="1:9" s="4" customFormat="1" ht="15.75">
      <c r="A206" s="140" t="s">
        <v>25</v>
      </c>
      <c r="B206" s="32" t="s">
        <v>160</v>
      </c>
      <c r="C206" s="31" t="s">
        <v>151</v>
      </c>
      <c r="D206" s="32" t="s">
        <v>183</v>
      </c>
      <c r="E206" s="32" t="s">
        <v>44</v>
      </c>
      <c r="F206" s="31"/>
      <c r="G206" s="164">
        <f>G207</f>
        <v>12465</v>
      </c>
      <c r="H206" s="33">
        <f>H207</f>
        <v>0</v>
      </c>
      <c r="I206" s="6"/>
    </row>
    <row r="207" spans="1:9" s="4" customFormat="1" ht="15.75">
      <c r="A207" s="139" t="s">
        <v>138</v>
      </c>
      <c r="B207" s="32" t="s">
        <v>160</v>
      </c>
      <c r="C207" s="31" t="s">
        <v>151</v>
      </c>
      <c r="D207" s="32" t="s">
        <v>183</v>
      </c>
      <c r="E207" s="32" t="s">
        <v>68</v>
      </c>
      <c r="F207" s="31"/>
      <c r="G207" s="164">
        <f>'Прилож №5'!H228</f>
        <v>12465</v>
      </c>
      <c r="H207" s="33">
        <f>'Прилож №5'!I228</f>
        <v>0</v>
      </c>
      <c r="I207" s="6"/>
    </row>
    <row r="208" spans="1:9" s="4" customFormat="1" ht="15.75">
      <c r="A208" s="139" t="s">
        <v>100</v>
      </c>
      <c r="B208" s="57" t="s">
        <v>160</v>
      </c>
      <c r="C208" s="56" t="s">
        <v>151</v>
      </c>
      <c r="D208" s="57" t="s">
        <v>101</v>
      </c>
      <c r="E208" s="32" t="s">
        <v>44</v>
      </c>
      <c r="F208" s="110"/>
      <c r="G208" s="165">
        <f>G209</f>
        <v>1200</v>
      </c>
      <c r="H208" s="78"/>
      <c r="I208" s="6"/>
    </row>
    <row r="209" spans="1:9" s="4" customFormat="1" ht="29.25">
      <c r="A209" s="155" t="s">
        <v>298</v>
      </c>
      <c r="B209" s="41" t="s">
        <v>160</v>
      </c>
      <c r="C209" s="40" t="s">
        <v>151</v>
      </c>
      <c r="D209" s="41" t="s">
        <v>299</v>
      </c>
      <c r="E209" s="32" t="s">
        <v>44</v>
      </c>
      <c r="F209" s="79"/>
      <c r="G209" s="164">
        <f>G210</f>
        <v>1200</v>
      </c>
      <c r="H209" s="33"/>
      <c r="I209" s="6"/>
    </row>
    <row r="210" spans="1:9" s="4" customFormat="1" ht="16.5" thickBot="1">
      <c r="A210" s="139" t="s">
        <v>138</v>
      </c>
      <c r="B210" s="32" t="s">
        <v>160</v>
      </c>
      <c r="C210" s="31" t="s">
        <v>151</v>
      </c>
      <c r="D210" s="32" t="s">
        <v>299</v>
      </c>
      <c r="E210" s="32" t="s">
        <v>68</v>
      </c>
      <c r="F210" s="79" t="s">
        <v>68</v>
      </c>
      <c r="G210" s="164">
        <f>'Прилож №5'!H231</f>
        <v>1200</v>
      </c>
      <c r="H210" s="45"/>
      <c r="I210" s="6"/>
    </row>
    <row r="211" spans="1:9" s="4" customFormat="1" ht="16.5" thickBot="1">
      <c r="A211" s="80" t="s">
        <v>273</v>
      </c>
      <c r="B211" s="23" t="s">
        <v>157</v>
      </c>
      <c r="C211" s="25" t="s">
        <v>96</v>
      </c>
      <c r="D211" s="23" t="s">
        <v>42</v>
      </c>
      <c r="E211" s="25" t="s">
        <v>44</v>
      </c>
      <c r="F211" s="60"/>
      <c r="G211" s="26">
        <f>G212+G237+G222+G226+G230</f>
        <v>771898.4</v>
      </c>
      <c r="H211" s="26">
        <f>H212+H237+H222+H226+H230</f>
        <v>11002</v>
      </c>
      <c r="I211" s="6"/>
    </row>
    <row r="212" spans="1:9" s="4" customFormat="1" ht="16.5" thickBot="1">
      <c r="A212" s="80" t="s">
        <v>184</v>
      </c>
      <c r="B212" s="23" t="s">
        <v>157</v>
      </c>
      <c r="C212" s="25" t="s">
        <v>151</v>
      </c>
      <c r="D212" s="23" t="s">
        <v>42</v>
      </c>
      <c r="E212" s="25" t="s">
        <v>44</v>
      </c>
      <c r="F212" s="23"/>
      <c r="G212" s="26">
        <f>G213+G216+G219</f>
        <v>366531.6</v>
      </c>
      <c r="H212" s="26">
        <f>H213+H216+H219</f>
        <v>638</v>
      </c>
      <c r="I212" s="6"/>
    </row>
    <row r="213" spans="1:9" s="4" customFormat="1" ht="15.75">
      <c r="A213" s="143" t="s">
        <v>262</v>
      </c>
      <c r="B213" s="57" t="s">
        <v>157</v>
      </c>
      <c r="C213" s="57" t="s">
        <v>151</v>
      </c>
      <c r="D213" s="56" t="s">
        <v>38</v>
      </c>
      <c r="E213" s="57" t="s">
        <v>44</v>
      </c>
      <c r="F213" s="56"/>
      <c r="G213" s="58">
        <f>G214</f>
        <v>175640.8</v>
      </c>
      <c r="H213" s="58">
        <f>H214</f>
        <v>638</v>
      </c>
      <c r="I213" s="6"/>
    </row>
    <row r="214" spans="1:9" s="4" customFormat="1" ht="15.75">
      <c r="A214" s="140" t="s">
        <v>25</v>
      </c>
      <c r="B214" s="57" t="s">
        <v>157</v>
      </c>
      <c r="C214" s="57" t="s">
        <v>151</v>
      </c>
      <c r="D214" s="31" t="s">
        <v>185</v>
      </c>
      <c r="E214" s="32" t="s">
        <v>44</v>
      </c>
      <c r="F214" s="31"/>
      <c r="G214" s="33">
        <f>G215</f>
        <v>175640.8</v>
      </c>
      <c r="H214" s="33">
        <f>H215</f>
        <v>638</v>
      </c>
      <c r="I214" s="6"/>
    </row>
    <row r="215" spans="1:9" s="4" customFormat="1" ht="15.75">
      <c r="A215" s="140" t="s">
        <v>138</v>
      </c>
      <c r="B215" s="57" t="s">
        <v>157</v>
      </c>
      <c r="C215" s="57" t="s">
        <v>151</v>
      </c>
      <c r="D215" s="31" t="s">
        <v>185</v>
      </c>
      <c r="E215" s="32" t="s">
        <v>68</v>
      </c>
      <c r="F215" s="31"/>
      <c r="G215" s="33">
        <f>'Прилож №5'!H245</f>
        <v>175640.8</v>
      </c>
      <c r="H215" s="33">
        <f>'Прилож №5'!I245</f>
        <v>638</v>
      </c>
      <c r="I215" s="6"/>
    </row>
    <row r="216" spans="1:9" s="4" customFormat="1" ht="15.75">
      <c r="A216" s="140" t="s">
        <v>230</v>
      </c>
      <c r="B216" s="57" t="s">
        <v>157</v>
      </c>
      <c r="C216" s="57" t="s">
        <v>151</v>
      </c>
      <c r="D216" s="31" t="s">
        <v>231</v>
      </c>
      <c r="E216" s="32" t="s">
        <v>44</v>
      </c>
      <c r="F216" s="31"/>
      <c r="G216" s="33">
        <f>G217</f>
        <v>24190.2</v>
      </c>
      <c r="H216" s="33">
        <f>H217</f>
        <v>0</v>
      </c>
      <c r="I216" s="6"/>
    </row>
    <row r="217" spans="1:9" s="4" customFormat="1" ht="15.75">
      <c r="A217" s="140" t="s">
        <v>25</v>
      </c>
      <c r="B217" s="57" t="s">
        <v>157</v>
      </c>
      <c r="C217" s="57" t="s">
        <v>151</v>
      </c>
      <c r="D217" s="31" t="s">
        <v>232</v>
      </c>
      <c r="E217" s="32" t="s">
        <v>44</v>
      </c>
      <c r="F217" s="31"/>
      <c r="G217" s="33">
        <f>G218</f>
        <v>24190.2</v>
      </c>
      <c r="H217" s="33">
        <f>H218</f>
        <v>0</v>
      </c>
      <c r="I217" s="6"/>
    </row>
    <row r="218" spans="1:9" s="4" customFormat="1" ht="15.75">
      <c r="A218" s="140" t="s">
        <v>138</v>
      </c>
      <c r="B218" s="57" t="s">
        <v>157</v>
      </c>
      <c r="C218" s="57" t="s">
        <v>151</v>
      </c>
      <c r="D218" s="31" t="s">
        <v>232</v>
      </c>
      <c r="E218" s="32" t="s">
        <v>68</v>
      </c>
      <c r="F218" s="31"/>
      <c r="G218" s="33">
        <f>'Прилож №5'!H248</f>
        <v>24190.2</v>
      </c>
      <c r="H218" s="33">
        <f>'Прилож №5'!I248</f>
        <v>0</v>
      </c>
      <c r="I218" s="6"/>
    </row>
    <row r="219" spans="1:9" s="4" customFormat="1" ht="15.75">
      <c r="A219" s="139" t="s">
        <v>100</v>
      </c>
      <c r="B219" s="57" t="s">
        <v>157</v>
      </c>
      <c r="C219" s="57" t="s">
        <v>151</v>
      </c>
      <c r="D219" s="32" t="s">
        <v>101</v>
      </c>
      <c r="E219" s="32" t="s">
        <v>44</v>
      </c>
      <c r="F219" s="31"/>
      <c r="G219" s="33">
        <f>G220</f>
        <v>166700.6</v>
      </c>
      <c r="H219" s="33"/>
      <c r="I219" s="6"/>
    </row>
    <row r="220" spans="1:9" s="4" customFormat="1" ht="42.75">
      <c r="A220" s="154" t="s">
        <v>304</v>
      </c>
      <c r="B220" s="32" t="s">
        <v>157</v>
      </c>
      <c r="C220" s="56" t="s">
        <v>151</v>
      </c>
      <c r="D220" s="32" t="s">
        <v>305</v>
      </c>
      <c r="E220" s="32" t="s">
        <v>44</v>
      </c>
      <c r="F220" s="31"/>
      <c r="G220" s="33">
        <f>G221</f>
        <v>166700.6</v>
      </c>
      <c r="H220" s="33"/>
      <c r="I220" s="6"/>
    </row>
    <row r="221" spans="1:9" s="4" customFormat="1" ht="15.75">
      <c r="A221" s="142" t="s">
        <v>171</v>
      </c>
      <c r="B221" s="32" t="s">
        <v>157</v>
      </c>
      <c r="C221" s="56" t="s">
        <v>151</v>
      </c>
      <c r="D221" s="32" t="s">
        <v>305</v>
      </c>
      <c r="E221" s="32" t="s">
        <v>53</v>
      </c>
      <c r="F221" s="31"/>
      <c r="G221" s="33">
        <f>'Прилож №5'!H120</f>
        <v>166700.6</v>
      </c>
      <c r="H221" s="33"/>
      <c r="I221" s="6"/>
    </row>
    <row r="222" spans="1:9" s="3" customFormat="1" ht="15.75">
      <c r="A222" s="127" t="s">
        <v>233</v>
      </c>
      <c r="B222" s="67" t="s">
        <v>157</v>
      </c>
      <c r="C222" s="67" t="s">
        <v>152</v>
      </c>
      <c r="D222" s="35" t="s">
        <v>42</v>
      </c>
      <c r="E222" s="36" t="s">
        <v>44</v>
      </c>
      <c r="F222" s="35"/>
      <c r="G222" s="37">
        <f aca="true" t="shared" si="7" ref="G222:H224">G223</f>
        <v>299097.4</v>
      </c>
      <c r="H222" s="37">
        <f t="shared" si="7"/>
        <v>7755</v>
      </c>
      <c r="I222" s="9"/>
    </row>
    <row r="223" spans="1:9" s="4" customFormat="1" ht="15.75">
      <c r="A223" s="140" t="s">
        <v>234</v>
      </c>
      <c r="B223" s="57" t="s">
        <v>157</v>
      </c>
      <c r="C223" s="57" t="s">
        <v>152</v>
      </c>
      <c r="D223" s="31" t="s">
        <v>235</v>
      </c>
      <c r="E223" s="32" t="s">
        <v>44</v>
      </c>
      <c r="F223" s="31"/>
      <c r="G223" s="33">
        <f t="shared" si="7"/>
        <v>299097.4</v>
      </c>
      <c r="H223" s="33">
        <f t="shared" si="7"/>
        <v>7755</v>
      </c>
      <c r="I223" s="6"/>
    </row>
    <row r="224" spans="1:9" s="4" customFormat="1" ht="15.75">
      <c r="A224" s="140" t="s">
        <v>25</v>
      </c>
      <c r="B224" s="57" t="s">
        <v>157</v>
      </c>
      <c r="C224" s="57" t="s">
        <v>152</v>
      </c>
      <c r="D224" s="31" t="s">
        <v>236</v>
      </c>
      <c r="E224" s="32" t="s">
        <v>44</v>
      </c>
      <c r="F224" s="31"/>
      <c r="G224" s="33">
        <f t="shared" si="7"/>
        <v>299097.4</v>
      </c>
      <c r="H224" s="33">
        <f t="shared" si="7"/>
        <v>7755</v>
      </c>
      <c r="I224" s="6"/>
    </row>
    <row r="225" spans="1:9" s="4" customFormat="1" ht="15.75">
      <c r="A225" s="140" t="s">
        <v>138</v>
      </c>
      <c r="B225" s="57" t="s">
        <v>157</v>
      </c>
      <c r="C225" s="57" t="s">
        <v>152</v>
      </c>
      <c r="D225" s="31" t="s">
        <v>236</v>
      </c>
      <c r="E225" s="32" t="s">
        <v>68</v>
      </c>
      <c r="F225" s="31"/>
      <c r="G225" s="33">
        <f>'Прилож №5'!H252</f>
        <v>299097.4</v>
      </c>
      <c r="H225" s="33">
        <f>'Прилож №5'!I252</f>
        <v>7755</v>
      </c>
      <c r="I225" s="6"/>
    </row>
    <row r="226" spans="1:9" s="3" customFormat="1" ht="15.75">
      <c r="A226" s="127" t="s">
        <v>237</v>
      </c>
      <c r="B226" s="67" t="s">
        <v>157</v>
      </c>
      <c r="C226" s="67" t="s">
        <v>156</v>
      </c>
      <c r="D226" s="35" t="s">
        <v>42</v>
      </c>
      <c r="E226" s="36" t="s">
        <v>44</v>
      </c>
      <c r="F226" s="35"/>
      <c r="G226" s="37">
        <f aca="true" t="shared" si="8" ref="G226:H228">G227</f>
        <v>4493.5</v>
      </c>
      <c r="H226" s="37">
        <f t="shared" si="8"/>
        <v>0</v>
      </c>
      <c r="I226" s="9"/>
    </row>
    <row r="227" spans="1:9" s="4" customFormat="1" ht="15.75">
      <c r="A227" s="139" t="s">
        <v>262</v>
      </c>
      <c r="B227" s="57" t="s">
        <v>157</v>
      </c>
      <c r="C227" s="57" t="s">
        <v>156</v>
      </c>
      <c r="D227" s="31" t="s">
        <v>38</v>
      </c>
      <c r="E227" s="32" t="s">
        <v>44</v>
      </c>
      <c r="F227" s="31"/>
      <c r="G227" s="33">
        <f t="shared" si="8"/>
        <v>4493.5</v>
      </c>
      <c r="H227" s="33">
        <f t="shared" si="8"/>
        <v>0</v>
      </c>
      <c r="I227" s="6"/>
    </row>
    <row r="228" spans="1:9" s="4" customFormat="1" ht="15.75">
      <c r="A228" s="140" t="s">
        <v>25</v>
      </c>
      <c r="B228" s="57" t="s">
        <v>157</v>
      </c>
      <c r="C228" s="57" t="s">
        <v>156</v>
      </c>
      <c r="D228" s="31" t="s">
        <v>185</v>
      </c>
      <c r="E228" s="32" t="s">
        <v>44</v>
      </c>
      <c r="F228" s="31"/>
      <c r="G228" s="33">
        <f t="shared" si="8"/>
        <v>4493.5</v>
      </c>
      <c r="H228" s="33">
        <f t="shared" si="8"/>
        <v>0</v>
      </c>
      <c r="I228" s="6"/>
    </row>
    <row r="229" spans="1:9" s="4" customFormat="1" ht="15.75">
      <c r="A229" s="140" t="s">
        <v>138</v>
      </c>
      <c r="B229" s="57" t="s">
        <v>157</v>
      </c>
      <c r="C229" s="57" t="s">
        <v>156</v>
      </c>
      <c r="D229" s="31" t="s">
        <v>185</v>
      </c>
      <c r="E229" s="32" t="s">
        <v>68</v>
      </c>
      <c r="F229" s="31"/>
      <c r="G229" s="33">
        <f>'Прилож №5'!H256</f>
        <v>4493.5</v>
      </c>
      <c r="H229" s="33">
        <f>'Прилож №5'!I256</f>
        <v>0</v>
      </c>
      <c r="I229" s="6"/>
    </row>
    <row r="230" spans="1:9" s="3" customFormat="1" ht="15.75">
      <c r="A230" s="127" t="s">
        <v>238</v>
      </c>
      <c r="B230" s="67" t="s">
        <v>157</v>
      </c>
      <c r="C230" s="67" t="s">
        <v>153</v>
      </c>
      <c r="D230" s="35" t="s">
        <v>42</v>
      </c>
      <c r="E230" s="36" t="s">
        <v>44</v>
      </c>
      <c r="F230" s="35"/>
      <c r="G230" s="37">
        <f>G231+G234</f>
        <v>50707.9</v>
      </c>
      <c r="H230" s="37">
        <f>H231+H234</f>
        <v>2609</v>
      </c>
      <c r="I230" s="9"/>
    </row>
    <row r="231" spans="1:9" s="4" customFormat="1" ht="15.75">
      <c r="A231" s="140" t="s">
        <v>239</v>
      </c>
      <c r="B231" s="57" t="s">
        <v>157</v>
      </c>
      <c r="C231" s="57" t="s">
        <v>153</v>
      </c>
      <c r="D231" s="31" t="s">
        <v>240</v>
      </c>
      <c r="E231" s="32" t="s">
        <v>44</v>
      </c>
      <c r="F231" s="31"/>
      <c r="G231" s="33">
        <f>G232</f>
        <v>48098.9</v>
      </c>
      <c r="H231" s="33">
        <f>H232</f>
        <v>0</v>
      </c>
      <c r="I231" s="6"/>
    </row>
    <row r="232" spans="1:9" s="4" customFormat="1" ht="15.75">
      <c r="A232" s="140" t="s">
        <v>25</v>
      </c>
      <c r="B232" s="57" t="s">
        <v>157</v>
      </c>
      <c r="C232" s="57" t="s">
        <v>153</v>
      </c>
      <c r="D232" s="31" t="s">
        <v>241</v>
      </c>
      <c r="E232" s="32" t="s">
        <v>44</v>
      </c>
      <c r="F232" s="31"/>
      <c r="G232" s="33">
        <f>G233</f>
        <v>48098.9</v>
      </c>
      <c r="H232" s="33">
        <f>H233</f>
        <v>0</v>
      </c>
      <c r="I232" s="6"/>
    </row>
    <row r="233" spans="1:9" s="4" customFormat="1" ht="15.75">
      <c r="A233" s="140" t="s">
        <v>138</v>
      </c>
      <c r="B233" s="57" t="s">
        <v>157</v>
      </c>
      <c r="C233" s="57" t="s">
        <v>153</v>
      </c>
      <c r="D233" s="31" t="s">
        <v>241</v>
      </c>
      <c r="E233" s="32" t="s">
        <v>68</v>
      </c>
      <c r="F233" s="31"/>
      <c r="G233" s="33">
        <f>'Прилож №5'!H260</f>
        <v>48098.9</v>
      </c>
      <c r="H233" s="33"/>
      <c r="I233" s="6"/>
    </row>
    <row r="234" spans="1:9" s="4" customFormat="1" ht="15.75">
      <c r="A234" s="140" t="s">
        <v>95</v>
      </c>
      <c r="B234" s="57" t="s">
        <v>157</v>
      </c>
      <c r="C234" s="57" t="s">
        <v>153</v>
      </c>
      <c r="D234" s="31" t="s">
        <v>75</v>
      </c>
      <c r="E234" s="32" t="s">
        <v>44</v>
      </c>
      <c r="F234" s="31"/>
      <c r="G234" s="33">
        <f>G235</f>
        <v>2609</v>
      </c>
      <c r="H234" s="33">
        <f>H235</f>
        <v>2609</v>
      </c>
      <c r="I234" s="6"/>
    </row>
    <row r="235" spans="1:9" s="4" customFormat="1" ht="43.5">
      <c r="A235" s="148" t="s">
        <v>242</v>
      </c>
      <c r="B235" s="57" t="s">
        <v>157</v>
      </c>
      <c r="C235" s="57" t="s">
        <v>153</v>
      </c>
      <c r="D235" s="31" t="s">
        <v>207</v>
      </c>
      <c r="E235" s="32" t="s">
        <v>44</v>
      </c>
      <c r="F235" s="31"/>
      <c r="G235" s="33">
        <f>G236</f>
        <v>2609</v>
      </c>
      <c r="H235" s="33">
        <f>H236</f>
        <v>2609</v>
      </c>
      <c r="I235" s="6"/>
    </row>
    <row r="236" spans="1:9" s="4" customFormat="1" ht="15.75">
      <c r="A236" s="140" t="s">
        <v>138</v>
      </c>
      <c r="B236" s="57" t="s">
        <v>157</v>
      </c>
      <c r="C236" s="57" t="s">
        <v>153</v>
      </c>
      <c r="D236" s="31" t="s">
        <v>207</v>
      </c>
      <c r="E236" s="32" t="s">
        <v>68</v>
      </c>
      <c r="F236" s="31"/>
      <c r="G236" s="33">
        <f>'Прилож №5'!H263</f>
        <v>2609</v>
      </c>
      <c r="H236" s="33">
        <f>'Прилож №5'!I263</f>
        <v>2609</v>
      </c>
      <c r="I236" s="6"/>
    </row>
    <row r="237" spans="1:9" s="4" customFormat="1" ht="15.75">
      <c r="A237" s="81" t="s">
        <v>271</v>
      </c>
      <c r="B237" s="67" t="s">
        <v>157</v>
      </c>
      <c r="C237" s="36" t="s">
        <v>157</v>
      </c>
      <c r="D237" s="73" t="s">
        <v>42</v>
      </c>
      <c r="E237" s="36" t="s">
        <v>44</v>
      </c>
      <c r="F237" s="35"/>
      <c r="G237" s="37">
        <f>G238</f>
        <v>51068</v>
      </c>
      <c r="H237" s="37">
        <f>H238</f>
        <v>0</v>
      </c>
      <c r="I237" s="6"/>
    </row>
    <row r="238" spans="1:9" s="4" customFormat="1" ht="15.75">
      <c r="A238" s="139" t="s">
        <v>100</v>
      </c>
      <c r="B238" s="41" t="s">
        <v>157</v>
      </c>
      <c r="C238" s="41" t="s">
        <v>157</v>
      </c>
      <c r="D238" s="31" t="s">
        <v>101</v>
      </c>
      <c r="E238" s="32" t="s">
        <v>44</v>
      </c>
      <c r="F238" s="31"/>
      <c r="G238" s="33">
        <f>G240+G242+G244</f>
        <v>51068</v>
      </c>
      <c r="H238" s="33">
        <f>H241+H239+H243</f>
        <v>0</v>
      </c>
      <c r="I238" s="6"/>
    </row>
    <row r="239" spans="1:9" s="4" customFormat="1" ht="57">
      <c r="A239" s="146" t="s">
        <v>245</v>
      </c>
      <c r="B239" s="41" t="s">
        <v>157</v>
      </c>
      <c r="C239" s="41" t="s">
        <v>157</v>
      </c>
      <c r="D239" s="31" t="s">
        <v>211</v>
      </c>
      <c r="E239" s="32" t="s">
        <v>44</v>
      </c>
      <c r="F239" s="31"/>
      <c r="G239" s="33">
        <f>G240</f>
        <v>1000</v>
      </c>
      <c r="H239" s="33"/>
      <c r="I239" s="6"/>
    </row>
    <row r="240" spans="1:9" s="4" customFormat="1" ht="15.75">
      <c r="A240" s="140" t="s">
        <v>138</v>
      </c>
      <c r="B240" s="41" t="s">
        <v>157</v>
      </c>
      <c r="C240" s="41" t="s">
        <v>157</v>
      </c>
      <c r="D240" s="31" t="s">
        <v>211</v>
      </c>
      <c r="E240" s="32" t="s">
        <v>68</v>
      </c>
      <c r="F240" s="31"/>
      <c r="G240" s="33">
        <f>'Прилож №5'!H267</f>
        <v>1000</v>
      </c>
      <c r="H240" s="33"/>
      <c r="I240" s="6"/>
    </row>
    <row r="241" spans="1:9" s="4" customFormat="1" ht="42.75">
      <c r="A241" s="153" t="s">
        <v>303</v>
      </c>
      <c r="B241" s="41" t="s">
        <v>157</v>
      </c>
      <c r="C241" s="41" t="s">
        <v>157</v>
      </c>
      <c r="D241" s="31" t="s">
        <v>302</v>
      </c>
      <c r="E241" s="32" t="s">
        <v>44</v>
      </c>
      <c r="F241" s="64"/>
      <c r="G241" s="33">
        <f>G242</f>
        <v>2000</v>
      </c>
      <c r="H241" s="33"/>
      <c r="I241" s="6"/>
    </row>
    <row r="242" spans="1:9" s="4" customFormat="1" ht="15.75">
      <c r="A242" s="139" t="s">
        <v>138</v>
      </c>
      <c r="B242" s="32" t="s">
        <v>157</v>
      </c>
      <c r="C242" s="32" t="s">
        <v>157</v>
      </c>
      <c r="D242" s="31" t="s">
        <v>302</v>
      </c>
      <c r="E242" s="32" t="s">
        <v>68</v>
      </c>
      <c r="F242" s="64"/>
      <c r="G242" s="33">
        <f>'Прилож №5'!H269</f>
        <v>2000</v>
      </c>
      <c r="H242" s="33"/>
      <c r="I242" s="6"/>
    </row>
    <row r="243" spans="1:9" s="4" customFormat="1" ht="29.25" customHeight="1">
      <c r="A243" s="154" t="s">
        <v>304</v>
      </c>
      <c r="B243" s="32" t="s">
        <v>157</v>
      </c>
      <c r="C243" s="32" t="s">
        <v>157</v>
      </c>
      <c r="D243" s="31" t="s">
        <v>305</v>
      </c>
      <c r="E243" s="32" t="s">
        <v>44</v>
      </c>
      <c r="F243" s="64"/>
      <c r="G243" s="33">
        <f>G244</f>
        <v>48068</v>
      </c>
      <c r="H243" s="33">
        <f>H244</f>
        <v>0</v>
      </c>
      <c r="I243" s="6"/>
    </row>
    <row r="244" spans="1:9" s="4" customFormat="1" ht="16.5" thickBot="1">
      <c r="A244" s="140" t="s">
        <v>138</v>
      </c>
      <c r="B244" s="41" t="s">
        <v>157</v>
      </c>
      <c r="C244" s="41" t="s">
        <v>157</v>
      </c>
      <c r="D244" s="40" t="s">
        <v>305</v>
      </c>
      <c r="E244" s="41" t="s">
        <v>68</v>
      </c>
      <c r="F244" s="199"/>
      <c r="G244" s="42">
        <f>'Прилож №5'!H271</f>
        <v>48068</v>
      </c>
      <c r="H244" s="42">
        <f>'Прилож №5'!I271</f>
        <v>0</v>
      </c>
      <c r="I244" s="6"/>
    </row>
    <row r="245" spans="1:9" s="4" customFormat="1" ht="16.5" thickBot="1">
      <c r="A245" s="80" t="s">
        <v>5</v>
      </c>
      <c r="B245" s="23" t="s">
        <v>158</v>
      </c>
      <c r="C245" s="25" t="s">
        <v>96</v>
      </c>
      <c r="D245" s="23" t="s">
        <v>42</v>
      </c>
      <c r="E245" s="25" t="s">
        <v>44</v>
      </c>
      <c r="F245" s="200" t="s">
        <v>205</v>
      </c>
      <c r="G245" s="26">
        <f>G246+G250+G265+G261</f>
        <v>71897</v>
      </c>
      <c r="H245" s="26">
        <f>H246+H250+H265+H261</f>
        <v>63082</v>
      </c>
      <c r="I245" s="6"/>
    </row>
    <row r="246" spans="1:9" s="4" customFormat="1" ht="15.75">
      <c r="A246" s="18" t="s">
        <v>41</v>
      </c>
      <c r="B246" s="67" t="s">
        <v>158</v>
      </c>
      <c r="C246" s="67" t="s">
        <v>151</v>
      </c>
      <c r="D246" s="83" t="s">
        <v>42</v>
      </c>
      <c r="E246" s="67" t="s">
        <v>44</v>
      </c>
      <c r="F246" s="39"/>
      <c r="G246" s="69">
        <f aca="true" t="shared" si="9" ref="G246:H248">G247</f>
        <v>1390</v>
      </c>
      <c r="H246" s="69">
        <f t="shared" si="9"/>
        <v>0</v>
      </c>
      <c r="I246" s="6"/>
    </row>
    <row r="247" spans="1:9" s="4" customFormat="1" ht="15.75">
      <c r="A247" s="139" t="s">
        <v>188</v>
      </c>
      <c r="B247" s="32" t="s">
        <v>158</v>
      </c>
      <c r="C247" s="32" t="s">
        <v>151</v>
      </c>
      <c r="D247" s="31" t="s">
        <v>189</v>
      </c>
      <c r="E247" s="32" t="s">
        <v>44</v>
      </c>
      <c r="F247" s="31"/>
      <c r="G247" s="33">
        <f t="shared" si="9"/>
        <v>1390</v>
      </c>
      <c r="H247" s="33">
        <f t="shared" si="9"/>
        <v>0</v>
      </c>
      <c r="I247" s="6"/>
    </row>
    <row r="248" spans="1:9" s="4" customFormat="1" ht="29.25">
      <c r="A248" s="141" t="s">
        <v>89</v>
      </c>
      <c r="B248" s="32" t="s">
        <v>158</v>
      </c>
      <c r="C248" s="32" t="s">
        <v>151</v>
      </c>
      <c r="D248" s="31" t="s">
        <v>190</v>
      </c>
      <c r="E248" s="32" t="s">
        <v>44</v>
      </c>
      <c r="F248" s="31"/>
      <c r="G248" s="33">
        <f t="shared" si="9"/>
        <v>1390</v>
      </c>
      <c r="H248" s="33">
        <f t="shared" si="9"/>
        <v>0</v>
      </c>
      <c r="I248" s="6"/>
    </row>
    <row r="249" spans="1:9" s="4" customFormat="1" ht="15.75">
      <c r="A249" s="141" t="s">
        <v>134</v>
      </c>
      <c r="B249" s="32" t="s">
        <v>158</v>
      </c>
      <c r="C249" s="32" t="s">
        <v>151</v>
      </c>
      <c r="D249" s="31" t="s">
        <v>190</v>
      </c>
      <c r="E249" s="41" t="s">
        <v>46</v>
      </c>
      <c r="F249" s="31"/>
      <c r="G249" s="33">
        <f>'Прилож №5'!H125</f>
        <v>1390</v>
      </c>
      <c r="H249" s="33">
        <f>'Прилож №5'!I125</f>
        <v>0</v>
      </c>
      <c r="I249" s="6"/>
    </row>
    <row r="250" spans="1:9" s="4" customFormat="1" ht="15.75">
      <c r="A250" s="61" t="s">
        <v>76</v>
      </c>
      <c r="B250" s="36" t="s">
        <v>158</v>
      </c>
      <c r="C250" s="36" t="s">
        <v>156</v>
      </c>
      <c r="D250" s="35" t="s">
        <v>42</v>
      </c>
      <c r="E250" s="36" t="s">
        <v>44</v>
      </c>
      <c r="F250" s="85"/>
      <c r="G250" s="37">
        <f>G251+G258</f>
        <v>59258</v>
      </c>
      <c r="H250" s="37">
        <f>H251+H258</f>
        <v>54763</v>
      </c>
      <c r="I250" s="6"/>
    </row>
    <row r="251" spans="1:9" s="4" customFormat="1" ht="15.75">
      <c r="A251" s="139" t="s">
        <v>191</v>
      </c>
      <c r="B251" s="32" t="s">
        <v>158</v>
      </c>
      <c r="C251" s="32" t="s">
        <v>156</v>
      </c>
      <c r="D251" s="31" t="s">
        <v>70</v>
      </c>
      <c r="E251" s="32" t="s">
        <v>44</v>
      </c>
      <c r="F251" s="86"/>
      <c r="G251" s="33">
        <f>G255+G257+G252</f>
        <v>58894</v>
      </c>
      <c r="H251" s="33">
        <f>H255+H257+H252</f>
        <v>54763</v>
      </c>
      <c r="I251" s="6"/>
    </row>
    <row r="252" spans="1:9" s="4" customFormat="1" ht="15.75">
      <c r="A252" s="139" t="s">
        <v>308</v>
      </c>
      <c r="B252" s="57" t="s">
        <v>158</v>
      </c>
      <c r="C252" s="31" t="s">
        <v>156</v>
      </c>
      <c r="D252" s="32" t="s">
        <v>307</v>
      </c>
      <c r="E252" s="32" t="s">
        <v>44</v>
      </c>
      <c r="F252" s="64"/>
      <c r="G252" s="33">
        <f>G253</f>
        <v>2842</v>
      </c>
      <c r="H252" s="33">
        <f>H253</f>
        <v>2842</v>
      </c>
      <c r="I252" s="6"/>
    </row>
    <row r="253" spans="1:9" s="4" customFormat="1" ht="15.75">
      <c r="A253" s="143" t="s">
        <v>171</v>
      </c>
      <c r="B253" s="57" t="s">
        <v>158</v>
      </c>
      <c r="C253" s="31" t="s">
        <v>156</v>
      </c>
      <c r="D253" s="32" t="s">
        <v>307</v>
      </c>
      <c r="E253" s="31" t="s">
        <v>53</v>
      </c>
      <c r="F253" s="64" t="s">
        <v>205</v>
      </c>
      <c r="G253" s="33">
        <f>'Прилож №5'!H330</f>
        <v>2842</v>
      </c>
      <c r="H253" s="33">
        <f>'Прилож №5'!I330</f>
        <v>2842</v>
      </c>
      <c r="I253" s="6"/>
    </row>
    <row r="254" spans="1:9" s="4" customFormat="1" ht="15.75">
      <c r="A254" s="139" t="s">
        <v>192</v>
      </c>
      <c r="B254" s="32" t="s">
        <v>158</v>
      </c>
      <c r="C254" s="32" t="s">
        <v>156</v>
      </c>
      <c r="D254" s="31" t="s">
        <v>251</v>
      </c>
      <c r="E254" s="32" t="s">
        <v>44</v>
      </c>
      <c r="F254" s="86">
        <v>483</v>
      </c>
      <c r="G254" s="33">
        <f>G255</f>
        <v>4131</v>
      </c>
      <c r="H254" s="33">
        <f>H255</f>
        <v>0</v>
      </c>
      <c r="I254" s="6"/>
    </row>
    <row r="255" spans="1:9" s="4" customFormat="1" ht="15.75">
      <c r="A255" s="139" t="s">
        <v>134</v>
      </c>
      <c r="B255" s="32" t="s">
        <v>158</v>
      </c>
      <c r="C255" s="32" t="s">
        <v>156</v>
      </c>
      <c r="D255" s="31" t="s">
        <v>251</v>
      </c>
      <c r="E255" s="32" t="s">
        <v>46</v>
      </c>
      <c r="F255" s="86"/>
      <c r="G255" s="33">
        <f>'Прилож №5'!H129</f>
        <v>4131</v>
      </c>
      <c r="H255" s="33">
        <f>'Прилож №5'!I129</f>
        <v>0</v>
      </c>
      <c r="I255" s="6"/>
    </row>
    <row r="256" spans="1:9" s="4" customFormat="1" ht="29.25">
      <c r="A256" s="141" t="s">
        <v>113</v>
      </c>
      <c r="B256" s="32" t="s">
        <v>158</v>
      </c>
      <c r="C256" s="32" t="s">
        <v>156</v>
      </c>
      <c r="D256" s="31" t="s">
        <v>193</v>
      </c>
      <c r="E256" s="32" t="s">
        <v>44</v>
      </c>
      <c r="F256" s="86"/>
      <c r="G256" s="33">
        <f>G257</f>
        <v>51921</v>
      </c>
      <c r="H256" s="33">
        <f>H257</f>
        <v>51921</v>
      </c>
      <c r="I256" s="6"/>
    </row>
    <row r="257" spans="1:9" s="4" customFormat="1" ht="13.5" customHeight="1">
      <c r="A257" s="141" t="s">
        <v>134</v>
      </c>
      <c r="B257" s="32" t="s">
        <v>158</v>
      </c>
      <c r="C257" s="32" t="s">
        <v>156</v>
      </c>
      <c r="D257" s="31" t="s">
        <v>193</v>
      </c>
      <c r="E257" s="32" t="s">
        <v>46</v>
      </c>
      <c r="F257" s="86">
        <v>572</v>
      </c>
      <c r="G257" s="33">
        <f>'Прилож №5'!H131</f>
        <v>51921</v>
      </c>
      <c r="H257" s="33">
        <f>'Прилож №5'!I131</f>
        <v>51921</v>
      </c>
      <c r="I257" s="6"/>
    </row>
    <row r="258" spans="1:9" s="4" customFormat="1" ht="15" customHeight="1">
      <c r="A258" s="139" t="s">
        <v>100</v>
      </c>
      <c r="B258" s="32" t="s">
        <v>158</v>
      </c>
      <c r="C258" s="57" t="s">
        <v>156</v>
      </c>
      <c r="D258" s="56" t="s">
        <v>101</v>
      </c>
      <c r="E258" s="32" t="s">
        <v>44</v>
      </c>
      <c r="F258" s="70"/>
      <c r="G258" s="58">
        <f>G259</f>
        <v>364</v>
      </c>
      <c r="H258" s="58">
        <f>H259</f>
        <v>0</v>
      </c>
      <c r="I258" s="6"/>
    </row>
    <row r="259" spans="1:9" s="4" customFormat="1" ht="31.5" customHeight="1">
      <c r="A259" s="141" t="s">
        <v>263</v>
      </c>
      <c r="B259" s="32" t="s">
        <v>158</v>
      </c>
      <c r="C259" s="57" t="s">
        <v>156</v>
      </c>
      <c r="D259" s="56" t="s">
        <v>210</v>
      </c>
      <c r="E259" s="32" t="s">
        <v>44</v>
      </c>
      <c r="F259" s="70"/>
      <c r="G259" s="58">
        <f>G260</f>
        <v>364</v>
      </c>
      <c r="H259" s="33"/>
      <c r="I259" s="6"/>
    </row>
    <row r="260" spans="1:9" s="4" customFormat="1" ht="15" customHeight="1">
      <c r="A260" s="143" t="s">
        <v>115</v>
      </c>
      <c r="B260" s="32" t="s">
        <v>158</v>
      </c>
      <c r="C260" s="57" t="s">
        <v>156</v>
      </c>
      <c r="D260" s="56" t="s">
        <v>210</v>
      </c>
      <c r="E260" s="57" t="s">
        <v>205</v>
      </c>
      <c r="F260" s="70"/>
      <c r="G260" s="58">
        <f>'Прилож №5'!H333</f>
        <v>364</v>
      </c>
      <c r="H260" s="33"/>
      <c r="I260" s="6"/>
    </row>
    <row r="261" spans="1:9" s="4" customFormat="1" ht="15" customHeight="1">
      <c r="A261" s="61" t="s">
        <v>229</v>
      </c>
      <c r="B261" s="36" t="s">
        <v>158</v>
      </c>
      <c r="C261" s="67" t="s">
        <v>153</v>
      </c>
      <c r="D261" s="39" t="s">
        <v>42</v>
      </c>
      <c r="E261" s="36" t="s">
        <v>44</v>
      </c>
      <c r="F261" s="68"/>
      <c r="G261" s="37">
        <f aca="true" t="shared" si="10" ref="G261:H263">G262</f>
        <v>8319</v>
      </c>
      <c r="H261" s="37">
        <f t="shared" si="10"/>
        <v>8319</v>
      </c>
      <c r="I261" s="6"/>
    </row>
    <row r="262" spans="1:9" s="4" customFormat="1" ht="15" customHeight="1">
      <c r="A262" s="143" t="s">
        <v>95</v>
      </c>
      <c r="B262" s="32" t="s">
        <v>158</v>
      </c>
      <c r="C262" s="57" t="s">
        <v>153</v>
      </c>
      <c r="D262" s="56" t="s">
        <v>75</v>
      </c>
      <c r="E262" s="32" t="s">
        <v>44</v>
      </c>
      <c r="F262" s="70"/>
      <c r="G262" s="33">
        <f t="shared" si="10"/>
        <v>8319</v>
      </c>
      <c r="H262" s="33">
        <f t="shared" si="10"/>
        <v>8319</v>
      </c>
      <c r="I262" s="6"/>
    </row>
    <row r="263" spans="1:9" s="4" customFormat="1" ht="59.25" customHeight="1">
      <c r="A263" s="142" t="s">
        <v>209</v>
      </c>
      <c r="B263" s="32" t="s">
        <v>158</v>
      </c>
      <c r="C263" s="57" t="s">
        <v>153</v>
      </c>
      <c r="D263" s="56" t="s">
        <v>208</v>
      </c>
      <c r="E263" s="32" t="s">
        <v>44</v>
      </c>
      <c r="F263" s="70"/>
      <c r="G263" s="33">
        <f t="shared" si="10"/>
        <v>8319</v>
      </c>
      <c r="H263" s="33">
        <f t="shared" si="10"/>
        <v>8319</v>
      </c>
      <c r="I263" s="6"/>
    </row>
    <row r="264" spans="1:9" s="4" customFormat="1" ht="15" customHeight="1">
      <c r="A264" s="140" t="s">
        <v>134</v>
      </c>
      <c r="B264" s="32" t="s">
        <v>158</v>
      </c>
      <c r="C264" s="57" t="s">
        <v>153</v>
      </c>
      <c r="D264" s="56" t="s">
        <v>208</v>
      </c>
      <c r="E264" s="57" t="s">
        <v>46</v>
      </c>
      <c r="F264" s="70"/>
      <c r="G264" s="33">
        <f>'Прилож №5'!H191</f>
        <v>8319</v>
      </c>
      <c r="H264" s="76">
        <f>'Прилож №5'!I191</f>
        <v>8319</v>
      </c>
      <c r="I264" s="6"/>
    </row>
    <row r="265" spans="1:9" s="4" customFormat="1" ht="15.75">
      <c r="A265" s="61" t="s">
        <v>99</v>
      </c>
      <c r="B265" s="36" t="s">
        <v>158</v>
      </c>
      <c r="C265" s="36" t="s">
        <v>170</v>
      </c>
      <c r="D265" s="35" t="s">
        <v>42</v>
      </c>
      <c r="E265" s="36" t="s">
        <v>44</v>
      </c>
      <c r="F265" s="35"/>
      <c r="G265" s="37">
        <f>G266</f>
        <v>2930</v>
      </c>
      <c r="H265" s="37">
        <f>H266</f>
        <v>0</v>
      </c>
      <c r="I265" s="6"/>
    </row>
    <row r="266" spans="1:9" s="4" customFormat="1" ht="15.75">
      <c r="A266" s="139" t="s">
        <v>100</v>
      </c>
      <c r="B266" s="32" t="s">
        <v>158</v>
      </c>
      <c r="C266" s="32" t="s">
        <v>170</v>
      </c>
      <c r="D266" s="31" t="s">
        <v>101</v>
      </c>
      <c r="E266" s="32" t="s">
        <v>44</v>
      </c>
      <c r="F266" s="31"/>
      <c r="G266" s="33">
        <f>G267</f>
        <v>2930</v>
      </c>
      <c r="H266" s="33">
        <f>H267</f>
        <v>0</v>
      </c>
      <c r="I266" s="6"/>
    </row>
    <row r="267" spans="1:9" s="4" customFormat="1" ht="30" customHeight="1">
      <c r="A267" s="148" t="s">
        <v>314</v>
      </c>
      <c r="B267" s="41" t="s">
        <v>158</v>
      </c>
      <c r="C267" s="41" t="s">
        <v>170</v>
      </c>
      <c r="D267" s="40" t="s">
        <v>194</v>
      </c>
      <c r="E267" s="32" t="s">
        <v>44</v>
      </c>
      <c r="F267" s="40"/>
      <c r="G267" s="42">
        <f>G268+G269</f>
        <v>2930</v>
      </c>
      <c r="H267" s="42">
        <f>H269</f>
        <v>0</v>
      </c>
      <c r="I267" s="6"/>
    </row>
    <row r="268" spans="1:9" s="4" customFormat="1" ht="17.25" customHeight="1">
      <c r="A268" s="140" t="s">
        <v>138</v>
      </c>
      <c r="B268" s="41" t="s">
        <v>158</v>
      </c>
      <c r="C268" s="41" t="s">
        <v>170</v>
      </c>
      <c r="D268" s="40" t="s">
        <v>194</v>
      </c>
      <c r="E268" s="41" t="s">
        <v>68</v>
      </c>
      <c r="F268" s="40"/>
      <c r="G268" s="42">
        <f>'Прилож №5'!H276</f>
        <v>800</v>
      </c>
      <c r="H268" s="42"/>
      <c r="I268" s="6"/>
    </row>
    <row r="269" spans="1:10" s="4" customFormat="1" ht="16.5" thickBot="1">
      <c r="A269" s="140" t="s">
        <v>115</v>
      </c>
      <c r="B269" s="41" t="s">
        <v>158</v>
      </c>
      <c r="C269" s="41" t="s">
        <v>170</v>
      </c>
      <c r="D269" s="40" t="s">
        <v>194</v>
      </c>
      <c r="E269" s="41" t="s">
        <v>205</v>
      </c>
      <c r="F269" s="40"/>
      <c r="G269" s="42">
        <f>'Прилож №5'!H135</f>
        <v>2130</v>
      </c>
      <c r="H269" s="42">
        <f>'Прилож №5'!I135</f>
        <v>0</v>
      </c>
      <c r="I269" s="6"/>
      <c r="J269" s="17"/>
    </row>
    <row r="270" spans="1:9" s="3" customFormat="1" ht="16.5" thickBot="1">
      <c r="A270" s="59" t="s">
        <v>186</v>
      </c>
      <c r="B270" s="25" t="s">
        <v>269</v>
      </c>
      <c r="C270" s="25" t="s">
        <v>96</v>
      </c>
      <c r="D270" s="23" t="s">
        <v>42</v>
      </c>
      <c r="E270" s="25" t="s">
        <v>44</v>
      </c>
      <c r="F270" s="23"/>
      <c r="G270" s="26">
        <f>G271</f>
        <v>87571.7</v>
      </c>
      <c r="H270" s="26">
        <f>H272+H275</f>
        <v>0</v>
      </c>
      <c r="I270" s="9"/>
    </row>
    <row r="271" spans="1:9" s="3" customFormat="1" ht="15.75">
      <c r="A271" s="18" t="s">
        <v>270</v>
      </c>
      <c r="B271" s="67" t="s">
        <v>269</v>
      </c>
      <c r="C271" s="67" t="s">
        <v>151</v>
      </c>
      <c r="D271" s="39" t="s">
        <v>42</v>
      </c>
      <c r="E271" s="67" t="s">
        <v>44</v>
      </c>
      <c r="F271" s="39"/>
      <c r="G271" s="69">
        <f>G275+G272</f>
        <v>87571.7</v>
      </c>
      <c r="H271" s="69"/>
      <c r="I271" s="9"/>
    </row>
    <row r="272" spans="1:9" s="4" customFormat="1" ht="15.75">
      <c r="A272" s="139" t="s">
        <v>60</v>
      </c>
      <c r="B272" s="57" t="s">
        <v>269</v>
      </c>
      <c r="C272" s="32" t="s">
        <v>151</v>
      </c>
      <c r="D272" s="40" t="s">
        <v>61</v>
      </c>
      <c r="E272" s="32" t="s">
        <v>44</v>
      </c>
      <c r="F272" s="31"/>
      <c r="G272" s="33">
        <f>G273</f>
        <v>11271.7</v>
      </c>
      <c r="H272" s="33">
        <f>H273</f>
        <v>0</v>
      </c>
      <c r="I272" s="6"/>
    </row>
    <row r="273" spans="1:9" s="4" customFormat="1" ht="15.75">
      <c r="A273" s="140" t="s">
        <v>25</v>
      </c>
      <c r="B273" s="57" t="s">
        <v>269</v>
      </c>
      <c r="C273" s="32" t="s">
        <v>151</v>
      </c>
      <c r="D273" s="40" t="s">
        <v>187</v>
      </c>
      <c r="E273" s="32" t="s">
        <v>44</v>
      </c>
      <c r="F273" s="31"/>
      <c r="G273" s="33">
        <f>G274</f>
        <v>11271.7</v>
      </c>
      <c r="H273" s="33">
        <f>H274</f>
        <v>0</v>
      </c>
      <c r="I273" s="6"/>
    </row>
    <row r="274" spans="1:9" s="4" customFormat="1" ht="15.75">
      <c r="A274" s="140" t="s">
        <v>138</v>
      </c>
      <c r="B274" s="57" t="s">
        <v>269</v>
      </c>
      <c r="C274" s="32" t="s">
        <v>151</v>
      </c>
      <c r="D274" s="40" t="s">
        <v>187</v>
      </c>
      <c r="E274" s="41" t="s">
        <v>68</v>
      </c>
      <c r="F274" s="31"/>
      <c r="G274" s="33">
        <f>'Прилож №5'!H236</f>
        <v>11271.7</v>
      </c>
      <c r="H274" s="33">
        <f>'Прилож №5'!I281</f>
        <v>0</v>
      </c>
      <c r="I274" s="6"/>
    </row>
    <row r="275" spans="1:9" s="4" customFormat="1" ht="15.75">
      <c r="A275" s="139" t="s">
        <v>100</v>
      </c>
      <c r="B275" s="57" t="s">
        <v>269</v>
      </c>
      <c r="C275" s="32" t="s">
        <v>151</v>
      </c>
      <c r="D275" s="40" t="s">
        <v>101</v>
      </c>
      <c r="E275" s="32" t="s">
        <v>44</v>
      </c>
      <c r="F275" s="31"/>
      <c r="G275" s="33">
        <f>G276+G278</f>
        <v>76300</v>
      </c>
      <c r="H275" s="33"/>
      <c r="I275" s="6"/>
    </row>
    <row r="276" spans="1:9" s="4" customFormat="1" ht="29.25">
      <c r="A276" s="141" t="s">
        <v>313</v>
      </c>
      <c r="B276" s="57" t="s">
        <v>269</v>
      </c>
      <c r="C276" s="32" t="s">
        <v>151</v>
      </c>
      <c r="D276" s="40" t="s">
        <v>196</v>
      </c>
      <c r="E276" s="32" t="s">
        <v>44</v>
      </c>
      <c r="F276" s="31"/>
      <c r="G276" s="33">
        <f>G277</f>
        <v>1300</v>
      </c>
      <c r="H276" s="33"/>
      <c r="I276" s="6"/>
    </row>
    <row r="277" spans="1:9" s="4" customFormat="1" ht="15.75">
      <c r="A277" s="55" t="s">
        <v>138</v>
      </c>
      <c r="B277" s="32" t="s">
        <v>269</v>
      </c>
      <c r="C277" s="32" t="s">
        <v>151</v>
      </c>
      <c r="D277" s="31" t="s">
        <v>196</v>
      </c>
      <c r="E277" s="32" t="s">
        <v>68</v>
      </c>
      <c r="F277" s="31"/>
      <c r="G277" s="33">
        <f>'Прилож №5'!H239</f>
        <v>1300</v>
      </c>
      <c r="H277" s="33">
        <f>'Прилож №5'!I287</f>
        <v>0</v>
      </c>
      <c r="I277" s="6"/>
    </row>
    <row r="278" spans="1:9" s="4" customFormat="1" ht="16.5" thickBot="1">
      <c r="A278" s="142" t="s">
        <v>171</v>
      </c>
      <c r="B278" s="32" t="s">
        <v>269</v>
      </c>
      <c r="C278" s="32" t="s">
        <v>151</v>
      </c>
      <c r="D278" s="31" t="s">
        <v>196</v>
      </c>
      <c r="E278" s="41" t="s">
        <v>53</v>
      </c>
      <c r="F278" s="50"/>
      <c r="G278" s="78">
        <f>'Прилож №5'!H140</f>
        <v>75000</v>
      </c>
      <c r="H278" s="78"/>
      <c r="I278" s="6"/>
    </row>
    <row r="279" spans="1:9" s="4" customFormat="1" ht="16.5" thickBot="1">
      <c r="A279" s="80" t="s">
        <v>57</v>
      </c>
      <c r="B279" s="23" t="s">
        <v>96</v>
      </c>
      <c r="C279" s="25" t="s">
        <v>96</v>
      </c>
      <c r="D279" s="23" t="s">
        <v>42</v>
      </c>
      <c r="E279" s="25" t="s">
        <v>44</v>
      </c>
      <c r="F279" s="23"/>
      <c r="G279" s="26">
        <f>G13+G47+G52+G87+G110+G142+G147+G191+G211+G245+G270</f>
        <v>2243105</v>
      </c>
      <c r="H279" s="26">
        <f>H13+H47+H52+H87+H110+H142+H147+H191+H211+H245+H270</f>
        <v>332585</v>
      </c>
      <c r="I279" s="6"/>
    </row>
  </sheetData>
  <mergeCells count="11">
    <mergeCell ref="D3:G3"/>
    <mergeCell ref="D6:G6"/>
    <mergeCell ref="A8:H8"/>
    <mergeCell ref="A9:H9"/>
    <mergeCell ref="E11:E12"/>
    <mergeCell ref="G11:G12"/>
    <mergeCell ref="H11:H12"/>
    <mergeCell ref="A11:A12"/>
    <mergeCell ref="B11:B12"/>
    <mergeCell ref="C11:C12"/>
    <mergeCell ref="D11:D12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G3" sqref="G3:I3"/>
    </sheetView>
  </sheetViews>
  <sheetFormatPr defaultColWidth="8.796875" defaultRowHeight="15"/>
  <cols>
    <col min="1" max="1" width="57" style="19" customWidth="1"/>
    <col min="2" max="2" width="5.19921875" style="20" customWidth="1"/>
    <col min="3" max="3" width="6.3984375" style="20" customWidth="1"/>
    <col min="4" max="4" width="6.19921875" style="20" customWidth="1"/>
    <col min="5" max="5" width="9" style="20" customWidth="1"/>
    <col min="6" max="6" width="0.1015625" style="20" hidden="1" customWidth="1"/>
    <col min="7" max="7" width="4.59765625" style="21" customWidth="1"/>
    <col min="8" max="8" width="10.09765625" style="14" customWidth="1"/>
    <col min="9" max="9" width="12" style="14" customWidth="1"/>
  </cols>
  <sheetData>
    <row r="1" spans="8:9" ht="15.75">
      <c r="H1" s="11"/>
      <c r="I1" s="7" t="s">
        <v>354</v>
      </c>
    </row>
    <row r="2" ht="15.75">
      <c r="I2" s="7" t="s">
        <v>200</v>
      </c>
    </row>
    <row r="3" spans="5:9" ht="15.75">
      <c r="E3" s="90"/>
      <c r="F3" s="90"/>
      <c r="G3" s="208" t="s">
        <v>360</v>
      </c>
      <c r="H3" s="209"/>
      <c r="I3" s="209"/>
    </row>
    <row r="4" spans="8:9" ht="15.75">
      <c r="H4" s="11"/>
      <c r="I4" s="7" t="s">
        <v>355</v>
      </c>
    </row>
    <row r="5" ht="15.75">
      <c r="I5" s="7" t="s">
        <v>200</v>
      </c>
    </row>
    <row r="6" spans="1:9" ht="15.75">
      <c r="A6" s="91"/>
      <c r="B6" s="90"/>
      <c r="C6" s="90"/>
      <c r="D6" s="90"/>
      <c r="E6" s="90"/>
      <c r="F6" s="90"/>
      <c r="G6" s="208" t="s">
        <v>358</v>
      </c>
      <c r="H6" s="209"/>
      <c r="I6" s="209"/>
    </row>
    <row r="7" spans="1:9" ht="22.5" customHeight="1">
      <c r="A7" s="217" t="s">
        <v>284</v>
      </c>
      <c r="B7" s="217"/>
      <c r="C7" s="217"/>
      <c r="D7" s="217"/>
      <c r="E7" s="217"/>
      <c r="F7" s="217"/>
      <c r="G7" s="217"/>
      <c r="H7" s="217"/>
      <c r="I7" s="217"/>
    </row>
    <row r="8" spans="1:9" ht="16.5" thickBot="1">
      <c r="A8" s="14"/>
      <c r="B8" s="90"/>
      <c r="C8" s="90"/>
      <c r="D8" s="90"/>
      <c r="E8" s="90"/>
      <c r="F8" s="90"/>
      <c r="I8" s="91" t="s">
        <v>201</v>
      </c>
    </row>
    <row r="9" spans="1:9" ht="15.75">
      <c r="A9" s="218" t="s">
        <v>1</v>
      </c>
      <c r="B9" s="219" t="s">
        <v>48</v>
      </c>
      <c r="C9" s="219" t="s">
        <v>49</v>
      </c>
      <c r="D9" s="220" t="s">
        <v>264</v>
      </c>
      <c r="E9" s="220" t="s">
        <v>265</v>
      </c>
      <c r="F9" s="92"/>
      <c r="G9" s="212" t="s">
        <v>266</v>
      </c>
      <c r="H9" s="214" t="s">
        <v>50</v>
      </c>
      <c r="I9" s="215" t="s">
        <v>267</v>
      </c>
    </row>
    <row r="10" spans="1:9" ht="63" customHeight="1" thickBot="1">
      <c r="A10" s="203"/>
      <c r="B10" s="203"/>
      <c r="C10" s="203"/>
      <c r="D10" s="216"/>
      <c r="E10" s="216"/>
      <c r="F10" s="197"/>
      <c r="G10" s="213"/>
      <c r="H10" s="203"/>
      <c r="I10" s="216"/>
    </row>
    <row r="11" spans="1:9" ht="18.75" thickBot="1">
      <c r="A11" s="181" t="s">
        <v>328</v>
      </c>
      <c r="B11" s="93" t="s">
        <v>275</v>
      </c>
      <c r="C11" s="25" t="s">
        <v>96</v>
      </c>
      <c r="D11" s="23" t="s">
        <v>96</v>
      </c>
      <c r="E11" s="25" t="s">
        <v>42</v>
      </c>
      <c r="F11" s="23"/>
      <c r="G11" s="94" t="s">
        <v>44</v>
      </c>
      <c r="H11" s="26">
        <f>H12+H34+H39+H56+H79+H111+H116+H121+H136</f>
        <v>655360</v>
      </c>
      <c r="I11" s="26">
        <f>I12+I34+I39+I56+I79+I111+I116+I121+I136</f>
        <v>56645</v>
      </c>
    </row>
    <row r="12" spans="1:9" ht="15.75">
      <c r="A12" s="182" t="s">
        <v>15</v>
      </c>
      <c r="B12" s="96" t="s">
        <v>275</v>
      </c>
      <c r="C12" s="84" t="s">
        <v>151</v>
      </c>
      <c r="D12" s="83" t="s">
        <v>96</v>
      </c>
      <c r="E12" s="135" t="s">
        <v>42</v>
      </c>
      <c r="F12" s="169"/>
      <c r="G12" s="170" t="s">
        <v>44</v>
      </c>
      <c r="H12" s="171">
        <f>H13+H17+H21+H25</f>
        <v>92990.4</v>
      </c>
      <c r="I12" s="171">
        <f>I13+I17+I21+I25</f>
        <v>4724</v>
      </c>
    </row>
    <row r="13" spans="1:9" s="3" customFormat="1" ht="30">
      <c r="A13" s="34" t="s">
        <v>79</v>
      </c>
      <c r="B13" s="100" t="s">
        <v>275</v>
      </c>
      <c r="C13" s="36" t="s">
        <v>151</v>
      </c>
      <c r="D13" s="35" t="s">
        <v>152</v>
      </c>
      <c r="E13" s="36" t="s">
        <v>42</v>
      </c>
      <c r="F13" s="35"/>
      <c r="G13" s="104" t="s">
        <v>44</v>
      </c>
      <c r="H13" s="37">
        <f>H14</f>
        <v>1748</v>
      </c>
      <c r="I13" s="37">
        <f>I14</f>
        <v>0</v>
      </c>
    </row>
    <row r="14" spans="1:9" s="4" customFormat="1" ht="43.5">
      <c r="A14" s="157" t="s">
        <v>214</v>
      </c>
      <c r="B14" s="109" t="s">
        <v>275</v>
      </c>
      <c r="C14" s="57" t="s">
        <v>151</v>
      </c>
      <c r="D14" s="56" t="s">
        <v>152</v>
      </c>
      <c r="E14" s="57" t="s">
        <v>204</v>
      </c>
      <c r="F14" s="56"/>
      <c r="G14" s="110" t="s">
        <v>44</v>
      </c>
      <c r="H14" s="58">
        <f>H16</f>
        <v>1748</v>
      </c>
      <c r="I14" s="58">
        <f>I16</f>
        <v>0</v>
      </c>
    </row>
    <row r="15" spans="1:9" s="4" customFormat="1" ht="15.75">
      <c r="A15" s="157" t="s">
        <v>215</v>
      </c>
      <c r="B15" s="99" t="s">
        <v>275</v>
      </c>
      <c r="C15" s="32" t="s">
        <v>151</v>
      </c>
      <c r="D15" s="31" t="s">
        <v>152</v>
      </c>
      <c r="E15" s="32" t="s">
        <v>216</v>
      </c>
      <c r="F15" s="31"/>
      <c r="G15" s="79" t="s">
        <v>44</v>
      </c>
      <c r="H15" s="33">
        <f>H16</f>
        <v>1748</v>
      </c>
      <c r="I15" s="33">
        <f>I16</f>
        <v>0</v>
      </c>
    </row>
    <row r="16" spans="1:9" s="4" customFormat="1" ht="15.75">
      <c r="A16" s="158" t="s">
        <v>115</v>
      </c>
      <c r="B16" s="99" t="s">
        <v>275</v>
      </c>
      <c r="C16" s="32" t="s">
        <v>151</v>
      </c>
      <c r="D16" s="31" t="s">
        <v>152</v>
      </c>
      <c r="E16" s="41" t="s">
        <v>216</v>
      </c>
      <c r="F16" s="40"/>
      <c r="G16" s="123" t="s">
        <v>205</v>
      </c>
      <c r="H16" s="76">
        <v>1748</v>
      </c>
      <c r="I16" s="33"/>
    </row>
    <row r="17" spans="1:9" s="3" customFormat="1" ht="45">
      <c r="A17" s="34" t="s">
        <v>80</v>
      </c>
      <c r="B17" s="100" t="s">
        <v>275</v>
      </c>
      <c r="C17" s="36" t="s">
        <v>151</v>
      </c>
      <c r="D17" s="35" t="s">
        <v>153</v>
      </c>
      <c r="E17" s="36" t="s">
        <v>42</v>
      </c>
      <c r="F17" s="35"/>
      <c r="G17" s="172" t="s">
        <v>44</v>
      </c>
      <c r="H17" s="37">
        <f aca="true" t="shared" si="0" ref="H17:I19">H18</f>
        <v>71657.5</v>
      </c>
      <c r="I17" s="37">
        <f t="shared" si="0"/>
        <v>4724</v>
      </c>
    </row>
    <row r="18" spans="1:9" ht="43.5">
      <c r="A18" s="156" t="s">
        <v>214</v>
      </c>
      <c r="B18" s="99" t="s">
        <v>275</v>
      </c>
      <c r="C18" s="32" t="s">
        <v>151</v>
      </c>
      <c r="D18" s="31" t="s">
        <v>153</v>
      </c>
      <c r="E18" s="57" t="s">
        <v>204</v>
      </c>
      <c r="F18" s="56"/>
      <c r="G18" s="102" t="s">
        <v>44</v>
      </c>
      <c r="H18" s="33">
        <f t="shared" si="0"/>
        <v>71657.5</v>
      </c>
      <c r="I18" s="33">
        <f t="shared" si="0"/>
        <v>4724</v>
      </c>
    </row>
    <row r="19" spans="1:9" ht="15.75">
      <c r="A19" s="157" t="s">
        <v>45</v>
      </c>
      <c r="B19" s="99" t="s">
        <v>275</v>
      </c>
      <c r="C19" s="32" t="s">
        <v>151</v>
      </c>
      <c r="D19" s="31" t="s">
        <v>153</v>
      </c>
      <c r="E19" s="57" t="s">
        <v>206</v>
      </c>
      <c r="F19" s="56"/>
      <c r="G19" s="103" t="s">
        <v>44</v>
      </c>
      <c r="H19" s="33">
        <f t="shared" si="0"/>
        <v>71657.5</v>
      </c>
      <c r="I19" s="33">
        <f t="shared" si="0"/>
        <v>4724</v>
      </c>
    </row>
    <row r="20" spans="1:9" ht="15.75">
      <c r="A20" s="158" t="s">
        <v>115</v>
      </c>
      <c r="B20" s="99" t="s">
        <v>275</v>
      </c>
      <c r="C20" s="32" t="s">
        <v>151</v>
      </c>
      <c r="D20" s="31" t="s">
        <v>153</v>
      </c>
      <c r="E20" s="32" t="s">
        <v>206</v>
      </c>
      <c r="F20" s="31"/>
      <c r="G20" s="79" t="s">
        <v>205</v>
      </c>
      <c r="H20" s="76">
        <f>64235+1456+836+2432+3326-700+72.5</f>
        <v>71657.5</v>
      </c>
      <c r="I20" s="33">
        <f>1456+836+2432</f>
        <v>4724</v>
      </c>
    </row>
    <row r="21" spans="1:9" s="3" customFormat="1" ht="15.75">
      <c r="A21" s="38" t="s">
        <v>14</v>
      </c>
      <c r="B21" s="100" t="s">
        <v>275</v>
      </c>
      <c r="C21" s="36" t="s">
        <v>151</v>
      </c>
      <c r="D21" s="35" t="s">
        <v>269</v>
      </c>
      <c r="E21" s="36" t="s">
        <v>42</v>
      </c>
      <c r="F21" s="35"/>
      <c r="G21" s="172" t="s">
        <v>44</v>
      </c>
      <c r="H21" s="37">
        <f aca="true" t="shared" si="1" ref="H21:I23">H22</f>
        <v>5000</v>
      </c>
      <c r="I21" s="37">
        <f t="shared" si="1"/>
        <v>0</v>
      </c>
    </row>
    <row r="22" spans="1:9" ht="15.75">
      <c r="A22" s="183" t="s">
        <v>14</v>
      </c>
      <c r="B22" s="100" t="s">
        <v>275</v>
      </c>
      <c r="C22" s="36" t="s">
        <v>151</v>
      </c>
      <c r="D22" s="35" t="s">
        <v>269</v>
      </c>
      <c r="E22" s="36" t="s">
        <v>17</v>
      </c>
      <c r="F22" s="176"/>
      <c r="G22" s="101" t="s">
        <v>44</v>
      </c>
      <c r="H22" s="37">
        <f t="shared" si="1"/>
        <v>5000</v>
      </c>
      <c r="I22" s="37">
        <f t="shared" si="1"/>
        <v>0</v>
      </c>
    </row>
    <row r="23" spans="1:9" ht="29.25">
      <c r="A23" s="156" t="s">
        <v>118</v>
      </c>
      <c r="B23" s="99" t="s">
        <v>275</v>
      </c>
      <c r="C23" s="32" t="s">
        <v>151</v>
      </c>
      <c r="D23" s="31" t="s">
        <v>269</v>
      </c>
      <c r="E23" s="32" t="s">
        <v>119</v>
      </c>
      <c r="F23" s="87"/>
      <c r="G23" s="79" t="s">
        <v>44</v>
      </c>
      <c r="H23" s="33">
        <f t="shared" si="1"/>
        <v>5000</v>
      </c>
      <c r="I23" s="33">
        <f t="shared" si="1"/>
        <v>0</v>
      </c>
    </row>
    <row r="24" spans="1:9" ht="15.75">
      <c r="A24" s="158" t="s">
        <v>117</v>
      </c>
      <c r="B24" s="99" t="s">
        <v>275</v>
      </c>
      <c r="C24" s="32" t="s">
        <v>151</v>
      </c>
      <c r="D24" s="31" t="s">
        <v>269</v>
      </c>
      <c r="E24" s="32" t="s">
        <v>119</v>
      </c>
      <c r="F24" s="87"/>
      <c r="G24" s="103" t="s">
        <v>97</v>
      </c>
      <c r="H24" s="76">
        <v>5000</v>
      </c>
      <c r="I24" s="33"/>
    </row>
    <row r="25" spans="1:9" s="3" customFormat="1" ht="15.75">
      <c r="A25" s="184" t="s">
        <v>62</v>
      </c>
      <c r="B25" s="100" t="s">
        <v>275</v>
      </c>
      <c r="C25" s="36" t="s">
        <v>151</v>
      </c>
      <c r="D25" s="35" t="s">
        <v>268</v>
      </c>
      <c r="E25" s="36" t="s">
        <v>42</v>
      </c>
      <c r="F25" s="35"/>
      <c r="G25" s="172" t="s">
        <v>44</v>
      </c>
      <c r="H25" s="37">
        <f>H26+H29</f>
        <v>14584.9</v>
      </c>
      <c r="I25" s="37">
        <f>I26+I29</f>
        <v>0</v>
      </c>
    </row>
    <row r="26" spans="1:9" ht="29.25">
      <c r="A26" s="156" t="s">
        <v>169</v>
      </c>
      <c r="B26" s="99" t="s">
        <v>275</v>
      </c>
      <c r="C26" s="32" t="s">
        <v>151</v>
      </c>
      <c r="D26" s="31" t="s">
        <v>268</v>
      </c>
      <c r="E26" s="32" t="s">
        <v>107</v>
      </c>
      <c r="F26" s="87"/>
      <c r="G26" s="79" t="s">
        <v>44</v>
      </c>
      <c r="H26" s="33">
        <f>H27</f>
        <v>116</v>
      </c>
      <c r="I26" s="55"/>
    </row>
    <row r="27" spans="1:9" ht="15.75">
      <c r="A27" s="159" t="s">
        <v>59</v>
      </c>
      <c r="B27" s="99" t="s">
        <v>275</v>
      </c>
      <c r="C27" s="32" t="s">
        <v>151</v>
      </c>
      <c r="D27" s="31" t="s">
        <v>268</v>
      </c>
      <c r="E27" s="32" t="s">
        <v>168</v>
      </c>
      <c r="F27" s="87"/>
      <c r="G27" s="79" t="s">
        <v>44</v>
      </c>
      <c r="H27" s="33">
        <f>H28</f>
        <v>116</v>
      </c>
      <c r="I27" s="55"/>
    </row>
    <row r="28" spans="1:9" ht="15.75">
      <c r="A28" s="55" t="s">
        <v>115</v>
      </c>
      <c r="B28" s="105" t="s">
        <v>275</v>
      </c>
      <c r="C28" s="41" t="s">
        <v>151</v>
      </c>
      <c r="D28" s="40" t="s">
        <v>268</v>
      </c>
      <c r="E28" s="41" t="s">
        <v>168</v>
      </c>
      <c r="F28" s="106" t="s">
        <v>44</v>
      </c>
      <c r="G28" s="103" t="s">
        <v>205</v>
      </c>
      <c r="H28" s="33">
        <f>116</f>
        <v>116</v>
      </c>
      <c r="I28" s="55"/>
    </row>
    <row r="29" spans="1:11" ht="15.75">
      <c r="A29" s="55" t="s">
        <v>100</v>
      </c>
      <c r="B29" s="105" t="s">
        <v>275</v>
      </c>
      <c r="C29" s="41" t="s">
        <v>151</v>
      </c>
      <c r="D29" s="40" t="s">
        <v>268</v>
      </c>
      <c r="E29" s="41" t="s">
        <v>101</v>
      </c>
      <c r="F29" s="106"/>
      <c r="G29" s="79" t="s">
        <v>44</v>
      </c>
      <c r="H29" s="33">
        <f>H30+H32</f>
        <v>14468.9</v>
      </c>
      <c r="I29" s="55"/>
      <c r="K29" s="138"/>
    </row>
    <row r="30" spans="1:9" ht="43.5">
      <c r="A30" s="156" t="s">
        <v>286</v>
      </c>
      <c r="B30" s="105" t="s">
        <v>275</v>
      </c>
      <c r="C30" s="32" t="s">
        <v>151</v>
      </c>
      <c r="D30" s="31" t="s">
        <v>268</v>
      </c>
      <c r="E30" s="41" t="s">
        <v>285</v>
      </c>
      <c r="F30" s="106"/>
      <c r="G30" s="79" t="s">
        <v>44</v>
      </c>
      <c r="H30" s="33">
        <f>H31</f>
        <v>8561.9</v>
      </c>
      <c r="I30" s="55"/>
    </row>
    <row r="31" spans="1:9" ht="15.75">
      <c r="A31" s="55" t="s">
        <v>115</v>
      </c>
      <c r="B31" s="105" t="s">
        <v>275</v>
      </c>
      <c r="C31" s="32" t="s">
        <v>151</v>
      </c>
      <c r="D31" s="31" t="s">
        <v>268</v>
      </c>
      <c r="E31" s="41" t="s">
        <v>285</v>
      </c>
      <c r="F31" s="106"/>
      <c r="G31" s="103" t="s">
        <v>205</v>
      </c>
      <c r="H31" s="33">
        <v>8561.9</v>
      </c>
      <c r="I31" s="55"/>
    </row>
    <row r="32" spans="1:9" ht="93.75" customHeight="1">
      <c r="A32" s="185" t="s">
        <v>288</v>
      </c>
      <c r="B32" s="99" t="s">
        <v>275</v>
      </c>
      <c r="C32" s="32" t="s">
        <v>151</v>
      </c>
      <c r="D32" s="31" t="s">
        <v>268</v>
      </c>
      <c r="E32" s="32" t="s">
        <v>287</v>
      </c>
      <c r="F32" s="87"/>
      <c r="G32" s="79" t="s">
        <v>44</v>
      </c>
      <c r="H32" s="33">
        <f>H33</f>
        <v>5907</v>
      </c>
      <c r="I32" s="55"/>
    </row>
    <row r="33" spans="1:9" ht="15.75">
      <c r="A33" s="158" t="s">
        <v>115</v>
      </c>
      <c r="B33" s="77" t="s">
        <v>275</v>
      </c>
      <c r="C33" s="71" t="s">
        <v>151</v>
      </c>
      <c r="D33" s="50" t="s">
        <v>268</v>
      </c>
      <c r="E33" s="71" t="s">
        <v>287</v>
      </c>
      <c r="F33" s="107"/>
      <c r="G33" s="108" t="s">
        <v>205</v>
      </c>
      <c r="H33" s="58">
        <v>5907</v>
      </c>
      <c r="I33" s="158"/>
    </row>
    <row r="34" spans="1:9" ht="15.75">
      <c r="A34" s="38" t="s">
        <v>63</v>
      </c>
      <c r="B34" s="100" t="s">
        <v>275</v>
      </c>
      <c r="C34" s="36" t="s">
        <v>152</v>
      </c>
      <c r="D34" s="35" t="s">
        <v>96</v>
      </c>
      <c r="E34" s="36" t="s">
        <v>42</v>
      </c>
      <c r="F34" s="35"/>
      <c r="G34" s="172" t="s">
        <v>44</v>
      </c>
      <c r="H34" s="37">
        <f aca="true" t="shared" si="2" ref="H34:I37">H35</f>
        <v>1120</v>
      </c>
      <c r="I34" s="37">
        <f t="shared" si="2"/>
        <v>0</v>
      </c>
    </row>
    <row r="35" spans="1:9" ht="15.75">
      <c r="A35" s="184" t="s">
        <v>64</v>
      </c>
      <c r="B35" s="95" t="s">
        <v>275</v>
      </c>
      <c r="C35" s="67" t="s">
        <v>152</v>
      </c>
      <c r="D35" s="39" t="s">
        <v>153</v>
      </c>
      <c r="E35" s="36" t="s">
        <v>42</v>
      </c>
      <c r="F35" s="35"/>
      <c r="G35" s="172" t="s">
        <v>44</v>
      </c>
      <c r="H35" s="69">
        <f t="shared" si="2"/>
        <v>1120</v>
      </c>
      <c r="I35" s="69">
        <f t="shared" si="2"/>
        <v>0</v>
      </c>
    </row>
    <row r="36" spans="1:9" ht="37.5" customHeight="1">
      <c r="A36" s="156" t="s">
        <v>81</v>
      </c>
      <c r="B36" s="99" t="s">
        <v>275</v>
      </c>
      <c r="C36" s="32" t="s">
        <v>152</v>
      </c>
      <c r="D36" s="31" t="s">
        <v>153</v>
      </c>
      <c r="E36" s="32" t="s">
        <v>65</v>
      </c>
      <c r="F36" s="31"/>
      <c r="G36" s="79" t="s">
        <v>44</v>
      </c>
      <c r="H36" s="33">
        <f t="shared" si="2"/>
        <v>1120</v>
      </c>
      <c r="I36" s="33">
        <f t="shared" si="2"/>
        <v>0</v>
      </c>
    </row>
    <row r="37" spans="1:9" ht="35.25" customHeight="1">
      <c r="A37" s="156" t="s">
        <v>82</v>
      </c>
      <c r="B37" s="99" t="s">
        <v>275</v>
      </c>
      <c r="C37" s="32" t="s">
        <v>152</v>
      </c>
      <c r="D37" s="31" t="s">
        <v>153</v>
      </c>
      <c r="E37" s="32" t="s">
        <v>120</v>
      </c>
      <c r="F37" s="31"/>
      <c r="G37" s="79" t="s">
        <v>44</v>
      </c>
      <c r="H37" s="33">
        <f t="shared" si="2"/>
        <v>1120</v>
      </c>
      <c r="I37" s="33">
        <f t="shared" si="2"/>
        <v>0</v>
      </c>
    </row>
    <row r="38" spans="1:9" ht="15.75">
      <c r="A38" s="158" t="s">
        <v>115</v>
      </c>
      <c r="B38" s="105" t="s">
        <v>275</v>
      </c>
      <c r="C38" s="41" t="s">
        <v>152</v>
      </c>
      <c r="D38" s="40" t="s">
        <v>153</v>
      </c>
      <c r="E38" s="41" t="s">
        <v>120</v>
      </c>
      <c r="F38" s="40"/>
      <c r="G38" s="102" t="s">
        <v>205</v>
      </c>
      <c r="H38" s="42">
        <f>420+700</f>
        <v>1120</v>
      </c>
      <c r="I38" s="159"/>
    </row>
    <row r="39" spans="1:9" ht="30">
      <c r="A39" s="34" t="s">
        <v>90</v>
      </c>
      <c r="B39" s="100" t="s">
        <v>275</v>
      </c>
      <c r="C39" s="36" t="s">
        <v>156</v>
      </c>
      <c r="D39" s="35" t="s">
        <v>96</v>
      </c>
      <c r="E39" s="36" t="s">
        <v>42</v>
      </c>
      <c r="F39" s="35"/>
      <c r="G39" s="172" t="s">
        <v>44</v>
      </c>
      <c r="H39" s="37">
        <f>H40+H47</f>
        <v>8889</v>
      </c>
      <c r="I39" s="37">
        <f>I40+I47</f>
        <v>0</v>
      </c>
    </row>
    <row r="40" spans="1:9" s="3" customFormat="1" ht="37.5" customHeight="1">
      <c r="A40" s="34" t="s">
        <v>135</v>
      </c>
      <c r="B40" s="95" t="s">
        <v>275</v>
      </c>
      <c r="C40" s="36" t="s">
        <v>156</v>
      </c>
      <c r="D40" s="35" t="s">
        <v>157</v>
      </c>
      <c r="E40" s="36" t="s">
        <v>42</v>
      </c>
      <c r="F40" s="35"/>
      <c r="G40" s="172" t="s">
        <v>44</v>
      </c>
      <c r="H40" s="37">
        <f>H44+H41</f>
        <v>4701</v>
      </c>
      <c r="I40" s="37">
        <f>I44+I41</f>
        <v>0</v>
      </c>
    </row>
    <row r="41" spans="1:9" ht="29.25" customHeight="1">
      <c r="A41" s="157" t="s">
        <v>108</v>
      </c>
      <c r="B41" s="109" t="s">
        <v>275</v>
      </c>
      <c r="C41" s="57" t="s">
        <v>156</v>
      </c>
      <c r="D41" s="56" t="s">
        <v>157</v>
      </c>
      <c r="E41" s="57" t="s">
        <v>109</v>
      </c>
      <c r="F41" s="56" t="s">
        <v>44</v>
      </c>
      <c r="G41" s="79" t="s">
        <v>44</v>
      </c>
      <c r="H41" s="58">
        <f>H42</f>
        <v>1807</v>
      </c>
      <c r="I41" s="58">
        <f>I42</f>
        <v>0</v>
      </c>
    </row>
    <row r="42" spans="1:9" ht="45.75" customHeight="1">
      <c r="A42" s="157" t="s">
        <v>110</v>
      </c>
      <c r="B42" s="109" t="s">
        <v>275</v>
      </c>
      <c r="C42" s="57" t="s">
        <v>156</v>
      </c>
      <c r="D42" s="56" t="s">
        <v>157</v>
      </c>
      <c r="E42" s="57" t="s">
        <v>136</v>
      </c>
      <c r="F42" s="56" t="s">
        <v>111</v>
      </c>
      <c r="G42" s="79" t="s">
        <v>44</v>
      </c>
      <c r="H42" s="58">
        <f>H43</f>
        <v>1807</v>
      </c>
      <c r="I42" s="58">
        <f>I43</f>
        <v>0</v>
      </c>
    </row>
    <row r="43" spans="1:9" ht="15" customHeight="1">
      <c r="A43" s="158" t="s">
        <v>115</v>
      </c>
      <c r="B43" s="109" t="s">
        <v>275</v>
      </c>
      <c r="C43" s="57" t="s">
        <v>156</v>
      </c>
      <c r="D43" s="56" t="s">
        <v>157</v>
      </c>
      <c r="E43" s="57" t="s">
        <v>136</v>
      </c>
      <c r="F43" s="56"/>
      <c r="G43" s="110" t="s">
        <v>205</v>
      </c>
      <c r="H43" s="58">
        <v>1807</v>
      </c>
      <c r="I43" s="58"/>
    </row>
    <row r="44" spans="1:9" ht="15.75">
      <c r="A44" s="55" t="s">
        <v>19</v>
      </c>
      <c r="B44" s="99" t="s">
        <v>275</v>
      </c>
      <c r="C44" s="32" t="s">
        <v>156</v>
      </c>
      <c r="D44" s="31" t="s">
        <v>157</v>
      </c>
      <c r="E44" s="32" t="s">
        <v>20</v>
      </c>
      <c r="F44" s="31"/>
      <c r="G44" s="79" t="s">
        <v>44</v>
      </c>
      <c r="H44" s="33">
        <f>H45</f>
        <v>2894</v>
      </c>
      <c r="I44" s="33">
        <f>I45</f>
        <v>0</v>
      </c>
    </row>
    <row r="45" spans="1:9" ht="29.25">
      <c r="A45" s="156" t="s">
        <v>91</v>
      </c>
      <c r="B45" s="105" t="s">
        <v>275</v>
      </c>
      <c r="C45" s="41" t="s">
        <v>156</v>
      </c>
      <c r="D45" s="40" t="s">
        <v>157</v>
      </c>
      <c r="E45" s="32" t="s">
        <v>137</v>
      </c>
      <c r="F45" s="31"/>
      <c r="G45" s="79" t="s">
        <v>44</v>
      </c>
      <c r="H45" s="42">
        <f>H46</f>
        <v>2894</v>
      </c>
      <c r="I45" s="42">
        <f>I46</f>
        <v>0</v>
      </c>
    </row>
    <row r="46" spans="1:9" ht="15.75">
      <c r="A46" s="55" t="s">
        <v>115</v>
      </c>
      <c r="B46" s="99" t="s">
        <v>275</v>
      </c>
      <c r="C46" s="32" t="s">
        <v>156</v>
      </c>
      <c r="D46" s="31" t="s">
        <v>157</v>
      </c>
      <c r="E46" s="32" t="s">
        <v>137</v>
      </c>
      <c r="F46" s="31"/>
      <c r="G46" s="79" t="s">
        <v>205</v>
      </c>
      <c r="H46" s="33">
        <v>2894</v>
      </c>
      <c r="I46" s="55"/>
    </row>
    <row r="47" spans="1:9" s="3" customFormat="1" ht="30">
      <c r="A47" s="27" t="s">
        <v>84</v>
      </c>
      <c r="B47" s="95" t="s">
        <v>275</v>
      </c>
      <c r="C47" s="67" t="s">
        <v>156</v>
      </c>
      <c r="D47" s="39" t="s">
        <v>155</v>
      </c>
      <c r="E47" s="36" t="s">
        <v>42</v>
      </c>
      <c r="F47" s="35"/>
      <c r="G47" s="172" t="s">
        <v>44</v>
      </c>
      <c r="H47" s="69">
        <f>H50+H53+H55</f>
        <v>4188</v>
      </c>
      <c r="I47" s="69">
        <f>I48+I51</f>
        <v>0</v>
      </c>
    </row>
    <row r="48" spans="1:9" ht="43.5">
      <c r="A48" s="156" t="s">
        <v>85</v>
      </c>
      <c r="B48" s="105" t="s">
        <v>275</v>
      </c>
      <c r="C48" s="41" t="s">
        <v>156</v>
      </c>
      <c r="D48" s="40" t="s">
        <v>155</v>
      </c>
      <c r="E48" s="41" t="s">
        <v>66</v>
      </c>
      <c r="F48" s="106"/>
      <c r="G48" s="79" t="s">
        <v>44</v>
      </c>
      <c r="H48" s="42">
        <f>H49</f>
        <v>1098</v>
      </c>
      <c r="I48" s="42">
        <f>I49</f>
        <v>0</v>
      </c>
    </row>
    <row r="49" spans="1:9" ht="15.75">
      <c r="A49" s="55" t="s">
        <v>25</v>
      </c>
      <c r="B49" s="105" t="s">
        <v>275</v>
      </c>
      <c r="C49" s="41" t="s">
        <v>156</v>
      </c>
      <c r="D49" s="40" t="s">
        <v>155</v>
      </c>
      <c r="E49" s="41" t="s">
        <v>140</v>
      </c>
      <c r="F49" s="106"/>
      <c r="G49" s="79" t="s">
        <v>44</v>
      </c>
      <c r="H49" s="42">
        <f>H50</f>
        <v>1098</v>
      </c>
      <c r="I49" s="42">
        <f>I50</f>
        <v>0</v>
      </c>
    </row>
    <row r="50" spans="1:9" ht="15.75">
      <c r="A50" s="158" t="s">
        <v>115</v>
      </c>
      <c r="B50" s="105" t="s">
        <v>275</v>
      </c>
      <c r="C50" s="41" t="s">
        <v>156</v>
      </c>
      <c r="D50" s="40" t="s">
        <v>155</v>
      </c>
      <c r="E50" s="41" t="s">
        <v>140</v>
      </c>
      <c r="F50" s="106"/>
      <c r="G50" s="110" t="s">
        <v>205</v>
      </c>
      <c r="H50" s="42">
        <f>598+500+800-250-550</f>
        <v>1098</v>
      </c>
      <c r="I50" s="159"/>
    </row>
    <row r="51" spans="1:9" ht="15.75">
      <c r="A51" s="55" t="s">
        <v>100</v>
      </c>
      <c r="B51" s="105" t="s">
        <v>275</v>
      </c>
      <c r="C51" s="41" t="s">
        <v>156</v>
      </c>
      <c r="D51" s="40" t="s">
        <v>155</v>
      </c>
      <c r="E51" s="41" t="s">
        <v>101</v>
      </c>
      <c r="F51" s="106"/>
      <c r="G51" s="79" t="s">
        <v>44</v>
      </c>
      <c r="H51" s="42">
        <f>H52+H54</f>
        <v>3090</v>
      </c>
      <c r="I51" s="42">
        <f>I52</f>
        <v>0</v>
      </c>
    </row>
    <row r="52" spans="1:9" ht="47.25" customHeight="1">
      <c r="A52" s="156" t="s">
        <v>289</v>
      </c>
      <c r="B52" s="105" t="s">
        <v>275</v>
      </c>
      <c r="C52" s="41" t="s">
        <v>156</v>
      </c>
      <c r="D52" s="40" t="s">
        <v>155</v>
      </c>
      <c r="E52" s="41" t="s">
        <v>199</v>
      </c>
      <c r="F52" s="106"/>
      <c r="G52" s="79" t="s">
        <v>44</v>
      </c>
      <c r="H52" s="42">
        <f>H53</f>
        <v>2840.8</v>
      </c>
      <c r="I52" s="42">
        <f>I53</f>
        <v>0</v>
      </c>
    </row>
    <row r="53" spans="1:9" ht="15.75">
      <c r="A53" s="158" t="s">
        <v>115</v>
      </c>
      <c r="B53" s="99" t="s">
        <v>275</v>
      </c>
      <c r="C53" s="41" t="s">
        <v>156</v>
      </c>
      <c r="D53" s="40" t="s">
        <v>155</v>
      </c>
      <c r="E53" s="41" t="s">
        <v>199</v>
      </c>
      <c r="F53" s="106"/>
      <c r="G53" s="65" t="s">
        <v>205</v>
      </c>
      <c r="H53" s="42">
        <v>2840.8</v>
      </c>
      <c r="I53" s="159"/>
    </row>
    <row r="54" spans="1:9" ht="45" customHeight="1">
      <c r="A54" s="156" t="s">
        <v>290</v>
      </c>
      <c r="B54" s="99" t="s">
        <v>275</v>
      </c>
      <c r="C54" s="32" t="s">
        <v>156</v>
      </c>
      <c r="D54" s="31" t="s">
        <v>155</v>
      </c>
      <c r="E54" s="32" t="s">
        <v>291</v>
      </c>
      <c r="F54" s="31"/>
      <c r="G54" s="79" t="s">
        <v>44</v>
      </c>
      <c r="H54" s="33">
        <f>H55</f>
        <v>249.2</v>
      </c>
      <c r="I54" s="55"/>
    </row>
    <row r="55" spans="1:9" ht="15.75">
      <c r="A55" s="158" t="s">
        <v>115</v>
      </c>
      <c r="B55" s="109" t="s">
        <v>275</v>
      </c>
      <c r="C55" s="57" t="s">
        <v>156</v>
      </c>
      <c r="D55" s="56" t="s">
        <v>155</v>
      </c>
      <c r="E55" s="57" t="s">
        <v>291</v>
      </c>
      <c r="F55" s="56"/>
      <c r="G55" s="110" t="s">
        <v>205</v>
      </c>
      <c r="H55" s="78">
        <f>200+195.2-146</f>
        <v>249.2</v>
      </c>
      <c r="I55" s="179"/>
    </row>
    <row r="56" spans="1:9" ht="15.75">
      <c r="A56" s="38" t="s">
        <v>51</v>
      </c>
      <c r="B56" s="100" t="s">
        <v>275</v>
      </c>
      <c r="C56" s="36" t="s">
        <v>153</v>
      </c>
      <c r="D56" s="35" t="s">
        <v>96</v>
      </c>
      <c r="E56" s="36" t="s">
        <v>42</v>
      </c>
      <c r="F56" s="35"/>
      <c r="G56" s="172" t="s">
        <v>44</v>
      </c>
      <c r="H56" s="37">
        <f>H57+H62+H67</f>
        <v>74961.1</v>
      </c>
      <c r="I56" s="37">
        <f>I57+I62+I67</f>
        <v>0</v>
      </c>
    </row>
    <row r="57" spans="1:9" s="3" customFormat="1" ht="15.75">
      <c r="A57" s="184" t="s">
        <v>77</v>
      </c>
      <c r="B57" s="95" t="s">
        <v>275</v>
      </c>
      <c r="C57" s="67" t="s">
        <v>153</v>
      </c>
      <c r="D57" s="39" t="s">
        <v>160</v>
      </c>
      <c r="E57" s="36" t="s">
        <v>42</v>
      </c>
      <c r="F57" s="35"/>
      <c r="G57" s="172" t="s">
        <v>44</v>
      </c>
      <c r="H57" s="69">
        <f aca="true" t="shared" si="3" ref="H57:I60">H58</f>
        <v>9476</v>
      </c>
      <c r="I57" s="69">
        <f t="shared" si="3"/>
        <v>0</v>
      </c>
    </row>
    <row r="58" spans="1:9" ht="15.75">
      <c r="A58" s="55" t="s">
        <v>141</v>
      </c>
      <c r="B58" s="99" t="s">
        <v>275</v>
      </c>
      <c r="C58" s="57" t="s">
        <v>153</v>
      </c>
      <c r="D58" s="56" t="s">
        <v>160</v>
      </c>
      <c r="E58" s="32" t="s">
        <v>142</v>
      </c>
      <c r="F58" s="31"/>
      <c r="G58" s="79" t="s">
        <v>44</v>
      </c>
      <c r="H58" s="33">
        <f t="shared" si="3"/>
        <v>9476</v>
      </c>
      <c r="I58" s="33">
        <f t="shared" si="3"/>
        <v>0</v>
      </c>
    </row>
    <row r="59" spans="1:9" ht="15.75">
      <c r="A59" s="55" t="s">
        <v>143</v>
      </c>
      <c r="B59" s="99" t="s">
        <v>275</v>
      </c>
      <c r="C59" s="57" t="s">
        <v>153</v>
      </c>
      <c r="D59" s="56" t="s">
        <v>160</v>
      </c>
      <c r="E59" s="32" t="s">
        <v>144</v>
      </c>
      <c r="F59" s="31"/>
      <c r="G59" s="79" t="s">
        <v>44</v>
      </c>
      <c r="H59" s="33">
        <f t="shared" si="3"/>
        <v>9476</v>
      </c>
      <c r="I59" s="33">
        <f t="shared" si="3"/>
        <v>0</v>
      </c>
    </row>
    <row r="60" spans="1:9" ht="49.5" customHeight="1">
      <c r="A60" s="156" t="s">
        <v>252</v>
      </c>
      <c r="B60" s="109" t="s">
        <v>275</v>
      </c>
      <c r="C60" s="57" t="s">
        <v>153</v>
      </c>
      <c r="D60" s="56" t="s">
        <v>160</v>
      </c>
      <c r="E60" s="32" t="s">
        <v>146</v>
      </c>
      <c r="F60" s="31" t="s">
        <v>44</v>
      </c>
      <c r="G60" s="79" t="s">
        <v>44</v>
      </c>
      <c r="H60" s="58">
        <f t="shared" si="3"/>
        <v>9476</v>
      </c>
      <c r="I60" s="58">
        <f t="shared" si="3"/>
        <v>0</v>
      </c>
    </row>
    <row r="61" spans="1:9" ht="15.75">
      <c r="A61" s="158" t="s">
        <v>115</v>
      </c>
      <c r="B61" s="109" t="s">
        <v>275</v>
      </c>
      <c r="C61" s="57" t="s">
        <v>153</v>
      </c>
      <c r="D61" s="56" t="s">
        <v>160</v>
      </c>
      <c r="E61" s="32" t="s">
        <v>146</v>
      </c>
      <c r="F61" s="31" t="s">
        <v>112</v>
      </c>
      <c r="G61" s="65" t="s">
        <v>205</v>
      </c>
      <c r="H61" s="58">
        <f>9476</f>
        <v>9476</v>
      </c>
      <c r="I61" s="58"/>
    </row>
    <row r="62" spans="1:9" s="3" customFormat="1" ht="15.75">
      <c r="A62" s="184" t="s">
        <v>78</v>
      </c>
      <c r="B62" s="95" t="s">
        <v>275</v>
      </c>
      <c r="C62" s="67" t="s">
        <v>153</v>
      </c>
      <c r="D62" s="39" t="s">
        <v>157</v>
      </c>
      <c r="E62" s="36" t="s">
        <v>42</v>
      </c>
      <c r="F62" s="35"/>
      <c r="G62" s="172" t="s">
        <v>44</v>
      </c>
      <c r="H62" s="69">
        <f>H63</f>
        <v>27933.2</v>
      </c>
      <c r="I62" s="69">
        <f>I63</f>
        <v>0</v>
      </c>
    </row>
    <row r="63" spans="1:9" ht="15.75">
      <c r="A63" s="158" t="s">
        <v>78</v>
      </c>
      <c r="B63" s="109" t="s">
        <v>275</v>
      </c>
      <c r="C63" s="57" t="s">
        <v>153</v>
      </c>
      <c r="D63" s="56" t="s">
        <v>157</v>
      </c>
      <c r="E63" s="32" t="s">
        <v>161</v>
      </c>
      <c r="F63" s="31"/>
      <c r="G63" s="79" t="s">
        <v>44</v>
      </c>
      <c r="H63" s="58">
        <f>H64</f>
        <v>27933.2</v>
      </c>
      <c r="I63" s="58">
        <f>I64</f>
        <v>0</v>
      </c>
    </row>
    <row r="64" spans="1:9" ht="15.75">
      <c r="A64" s="158" t="s">
        <v>162</v>
      </c>
      <c r="B64" s="109" t="s">
        <v>275</v>
      </c>
      <c r="C64" s="57" t="s">
        <v>153</v>
      </c>
      <c r="D64" s="56" t="s">
        <v>157</v>
      </c>
      <c r="E64" s="32" t="s">
        <v>164</v>
      </c>
      <c r="F64" s="31"/>
      <c r="G64" s="79" t="s">
        <v>44</v>
      </c>
      <c r="H64" s="58">
        <f>H65</f>
        <v>27933.2</v>
      </c>
      <c r="I64" s="58">
        <f>I66</f>
        <v>0</v>
      </c>
    </row>
    <row r="65" spans="1:9" ht="15.75">
      <c r="A65" s="158" t="s">
        <v>220</v>
      </c>
      <c r="B65" s="109" t="s">
        <v>275</v>
      </c>
      <c r="C65" s="57" t="s">
        <v>153</v>
      </c>
      <c r="D65" s="56" t="s">
        <v>157</v>
      </c>
      <c r="E65" s="32" t="s">
        <v>221</v>
      </c>
      <c r="F65" s="31"/>
      <c r="G65" s="79" t="s">
        <v>44</v>
      </c>
      <c r="H65" s="58">
        <f>H66</f>
        <v>27933.2</v>
      </c>
      <c r="I65" s="58"/>
    </row>
    <row r="66" spans="1:9" ht="15.75">
      <c r="A66" s="158" t="s">
        <v>115</v>
      </c>
      <c r="B66" s="109" t="s">
        <v>275</v>
      </c>
      <c r="C66" s="57" t="s">
        <v>153</v>
      </c>
      <c r="D66" s="56" t="s">
        <v>157</v>
      </c>
      <c r="E66" s="32" t="s">
        <v>221</v>
      </c>
      <c r="F66" s="31"/>
      <c r="G66" s="64" t="s">
        <v>205</v>
      </c>
      <c r="H66" s="58">
        <f>17891+10000+42.2</f>
        <v>27933.2</v>
      </c>
      <c r="I66" s="58"/>
    </row>
    <row r="67" spans="1:9" s="3" customFormat="1" ht="15.75">
      <c r="A67" s="184" t="s">
        <v>52</v>
      </c>
      <c r="B67" s="95" t="s">
        <v>275</v>
      </c>
      <c r="C67" s="67" t="s">
        <v>153</v>
      </c>
      <c r="D67" s="39" t="s">
        <v>154</v>
      </c>
      <c r="E67" s="36" t="s">
        <v>42</v>
      </c>
      <c r="F67" s="35"/>
      <c r="G67" s="172" t="s">
        <v>44</v>
      </c>
      <c r="H67" s="69">
        <f>H73+H74+H68</f>
        <v>37551.9</v>
      </c>
      <c r="I67" s="69">
        <f>I71</f>
        <v>0</v>
      </c>
    </row>
    <row r="68" spans="1:9" s="3" customFormat="1" ht="30.75" customHeight="1">
      <c r="A68" s="156" t="s">
        <v>81</v>
      </c>
      <c r="B68" s="109" t="s">
        <v>275</v>
      </c>
      <c r="C68" s="57" t="s">
        <v>153</v>
      </c>
      <c r="D68" s="56" t="s">
        <v>154</v>
      </c>
      <c r="E68" s="32" t="s">
        <v>107</v>
      </c>
      <c r="F68" s="35"/>
      <c r="G68" s="79" t="s">
        <v>44</v>
      </c>
      <c r="H68" s="58">
        <f>H69</f>
        <v>32351.9</v>
      </c>
      <c r="I68" s="69"/>
    </row>
    <row r="69" spans="1:9" s="3" customFormat="1" ht="15.75">
      <c r="A69" s="55" t="s">
        <v>25</v>
      </c>
      <c r="B69" s="109" t="s">
        <v>275</v>
      </c>
      <c r="C69" s="57" t="s">
        <v>153</v>
      </c>
      <c r="D69" s="56" t="s">
        <v>154</v>
      </c>
      <c r="E69" s="32" t="s">
        <v>321</v>
      </c>
      <c r="F69" s="31"/>
      <c r="G69" s="79" t="s">
        <v>44</v>
      </c>
      <c r="H69" s="58">
        <f>H70</f>
        <v>32351.9</v>
      </c>
      <c r="I69" s="69"/>
    </row>
    <row r="70" spans="1:9" s="3" customFormat="1" ht="15.75">
      <c r="A70" s="55" t="s">
        <v>253</v>
      </c>
      <c r="B70" s="109" t="s">
        <v>275</v>
      </c>
      <c r="C70" s="57" t="s">
        <v>153</v>
      </c>
      <c r="D70" s="56" t="s">
        <v>154</v>
      </c>
      <c r="E70" s="32" t="s">
        <v>321</v>
      </c>
      <c r="F70" s="31"/>
      <c r="G70" s="123" t="s">
        <v>69</v>
      </c>
      <c r="H70" s="33">
        <v>32351.9</v>
      </c>
      <c r="I70" s="69"/>
    </row>
    <row r="71" spans="1:9" ht="28.5" customHeight="1">
      <c r="A71" s="156" t="s">
        <v>86</v>
      </c>
      <c r="B71" s="99" t="s">
        <v>275</v>
      </c>
      <c r="C71" s="57" t="s">
        <v>153</v>
      </c>
      <c r="D71" s="31" t="s">
        <v>154</v>
      </c>
      <c r="E71" s="32" t="s">
        <v>58</v>
      </c>
      <c r="F71" s="31"/>
      <c r="G71" s="79" t="s">
        <v>44</v>
      </c>
      <c r="H71" s="33">
        <f>H72</f>
        <v>3080</v>
      </c>
      <c r="I71" s="33">
        <f>I73</f>
        <v>0</v>
      </c>
    </row>
    <row r="72" spans="1:9" ht="15.75">
      <c r="A72" s="157" t="s">
        <v>243</v>
      </c>
      <c r="B72" s="105" t="s">
        <v>275</v>
      </c>
      <c r="C72" s="57" t="s">
        <v>153</v>
      </c>
      <c r="D72" s="40" t="s">
        <v>154</v>
      </c>
      <c r="E72" s="41" t="s">
        <v>244</v>
      </c>
      <c r="F72" s="40"/>
      <c r="G72" s="79" t="s">
        <v>44</v>
      </c>
      <c r="H72" s="42">
        <f>H73</f>
        <v>3080</v>
      </c>
      <c r="I72" s="42"/>
    </row>
    <row r="73" spans="1:9" ht="15.75">
      <c r="A73" s="158" t="s">
        <v>115</v>
      </c>
      <c r="B73" s="105" t="s">
        <v>275</v>
      </c>
      <c r="C73" s="57" t="s">
        <v>153</v>
      </c>
      <c r="D73" s="40" t="s">
        <v>154</v>
      </c>
      <c r="E73" s="41" t="s">
        <v>244</v>
      </c>
      <c r="F73" s="40"/>
      <c r="G73" s="65" t="s">
        <v>205</v>
      </c>
      <c r="H73" s="42">
        <f>1400+1680</f>
        <v>3080</v>
      </c>
      <c r="I73" s="159"/>
    </row>
    <row r="74" spans="1:9" ht="15.75">
      <c r="A74" s="55" t="s">
        <v>100</v>
      </c>
      <c r="B74" s="105" t="s">
        <v>275</v>
      </c>
      <c r="C74" s="57" t="s">
        <v>153</v>
      </c>
      <c r="D74" s="40" t="s">
        <v>154</v>
      </c>
      <c r="E74" s="41" t="s">
        <v>101</v>
      </c>
      <c r="F74" s="40"/>
      <c r="G74" s="79" t="s">
        <v>44</v>
      </c>
      <c r="H74" s="42">
        <f>H75+H77</f>
        <v>2120</v>
      </c>
      <c r="I74" s="159"/>
    </row>
    <row r="75" spans="1:9" ht="43.5">
      <c r="A75" s="186" t="s">
        <v>293</v>
      </c>
      <c r="B75" s="105" t="s">
        <v>275</v>
      </c>
      <c r="C75" s="57" t="s">
        <v>153</v>
      </c>
      <c r="D75" s="40" t="s">
        <v>154</v>
      </c>
      <c r="E75" s="41" t="s">
        <v>292</v>
      </c>
      <c r="F75" s="40"/>
      <c r="G75" s="79" t="s">
        <v>44</v>
      </c>
      <c r="H75" s="42">
        <f>H76</f>
        <v>1810</v>
      </c>
      <c r="I75" s="159"/>
    </row>
    <row r="76" spans="1:9" ht="15.75">
      <c r="A76" s="158" t="s">
        <v>115</v>
      </c>
      <c r="B76" s="105" t="s">
        <v>275</v>
      </c>
      <c r="C76" s="57" t="s">
        <v>153</v>
      </c>
      <c r="D76" s="40" t="s">
        <v>154</v>
      </c>
      <c r="E76" s="41" t="s">
        <v>292</v>
      </c>
      <c r="F76" s="40"/>
      <c r="G76" s="65" t="s">
        <v>205</v>
      </c>
      <c r="H76" s="42">
        <v>1810</v>
      </c>
      <c r="I76" s="159"/>
    </row>
    <row r="77" spans="1:9" ht="29.25">
      <c r="A77" s="156" t="s">
        <v>317</v>
      </c>
      <c r="B77" s="105" t="s">
        <v>275</v>
      </c>
      <c r="C77" s="57" t="s">
        <v>153</v>
      </c>
      <c r="D77" s="40" t="s">
        <v>154</v>
      </c>
      <c r="E77" s="32" t="s">
        <v>194</v>
      </c>
      <c r="F77" s="87" t="s">
        <v>44</v>
      </c>
      <c r="G77" s="79" t="s">
        <v>44</v>
      </c>
      <c r="H77" s="42">
        <f>H78</f>
        <v>310</v>
      </c>
      <c r="I77" s="159"/>
    </row>
    <row r="78" spans="1:9" ht="15.75">
      <c r="A78" s="158" t="s">
        <v>115</v>
      </c>
      <c r="B78" s="105" t="s">
        <v>275</v>
      </c>
      <c r="C78" s="57" t="s">
        <v>153</v>
      </c>
      <c r="D78" s="40" t="s">
        <v>154</v>
      </c>
      <c r="E78" s="71" t="s">
        <v>194</v>
      </c>
      <c r="F78" s="50" t="s">
        <v>102</v>
      </c>
      <c r="G78" s="88" t="s">
        <v>205</v>
      </c>
      <c r="H78" s="42">
        <v>310</v>
      </c>
      <c r="I78" s="159"/>
    </row>
    <row r="79" spans="1:9" s="3" customFormat="1" ht="15.75">
      <c r="A79" s="38" t="s">
        <v>21</v>
      </c>
      <c r="B79" s="100" t="s">
        <v>275</v>
      </c>
      <c r="C79" s="36" t="s">
        <v>165</v>
      </c>
      <c r="D79" s="35" t="s">
        <v>96</v>
      </c>
      <c r="E79" s="36" t="s">
        <v>42</v>
      </c>
      <c r="F79" s="35"/>
      <c r="G79" s="172" t="s">
        <v>44</v>
      </c>
      <c r="H79" s="37">
        <f>H80+H96</f>
        <v>175766.90000000002</v>
      </c>
      <c r="I79" s="37">
        <f>I80+I96</f>
        <v>0</v>
      </c>
    </row>
    <row r="80" spans="1:9" s="3" customFormat="1" ht="15.75">
      <c r="A80" s="182" t="s">
        <v>54</v>
      </c>
      <c r="B80" s="95" t="s">
        <v>275</v>
      </c>
      <c r="C80" s="67" t="s">
        <v>165</v>
      </c>
      <c r="D80" s="39" t="s">
        <v>151</v>
      </c>
      <c r="E80" s="36" t="s">
        <v>42</v>
      </c>
      <c r="F80" s="35"/>
      <c r="G80" s="172" t="s">
        <v>44</v>
      </c>
      <c r="H80" s="69">
        <f>H90+H91+H81+H85</f>
        <v>131072.40000000002</v>
      </c>
      <c r="I80" s="37">
        <f>I81+I97</f>
        <v>0</v>
      </c>
    </row>
    <row r="81" spans="1:9" s="3" customFormat="1" ht="29.25">
      <c r="A81" s="156" t="s">
        <v>342</v>
      </c>
      <c r="B81" s="109" t="s">
        <v>275</v>
      </c>
      <c r="C81" s="57" t="s">
        <v>165</v>
      </c>
      <c r="D81" s="56" t="s">
        <v>151</v>
      </c>
      <c r="E81" s="57" t="s">
        <v>337</v>
      </c>
      <c r="F81" s="56"/>
      <c r="G81" s="79" t="s">
        <v>44</v>
      </c>
      <c r="H81" s="58">
        <f>H82</f>
        <v>21464.4</v>
      </c>
      <c r="I81" s="58"/>
    </row>
    <row r="82" spans="1:9" s="3" customFormat="1" ht="29.25">
      <c r="A82" s="156" t="s">
        <v>343</v>
      </c>
      <c r="B82" s="109" t="s">
        <v>275</v>
      </c>
      <c r="C82" s="57" t="s">
        <v>165</v>
      </c>
      <c r="D82" s="56" t="s">
        <v>151</v>
      </c>
      <c r="E82" s="57" t="s">
        <v>338</v>
      </c>
      <c r="F82" s="56"/>
      <c r="G82" s="79" t="s">
        <v>44</v>
      </c>
      <c r="H82" s="58">
        <f>H83</f>
        <v>21464.4</v>
      </c>
      <c r="I82" s="58"/>
    </row>
    <row r="83" spans="1:9" s="3" customFormat="1" ht="29.25">
      <c r="A83" s="156" t="s">
        <v>342</v>
      </c>
      <c r="B83" s="109" t="s">
        <v>275</v>
      </c>
      <c r="C83" s="57" t="s">
        <v>165</v>
      </c>
      <c r="D83" s="56" t="s">
        <v>151</v>
      </c>
      <c r="E83" s="57" t="s">
        <v>339</v>
      </c>
      <c r="F83" s="56"/>
      <c r="G83" s="79" t="s">
        <v>44</v>
      </c>
      <c r="H83" s="58">
        <f>H84</f>
        <v>21464.4</v>
      </c>
      <c r="I83" s="58"/>
    </row>
    <row r="84" spans="1:9" s="3" customFormat="1" ht="15.75">
      <c r="A84" s="55" t="s">
        <v>253</v>
      </c>
      <c r="B84" s="109" t="s">
        <v>275</v>
      </c>
      <c r="C84" s="57" t="s">
        <v>165</v>
      </c>
      <c r="D84" s="56" t="s">
        <v>151</v>
      </c>
      <c r="E84" s="57" t="s">
        <v>339</v>
      </c>
      <c r="F84" s="56"/>
      <c r="G84" s="65" t="s">
        <v>69</v>
      </c>
      <c r="H84" s="58">
        <f>7588+13876.4</f>
        <v>21464.4</v>
      </c>
      <c r="I84" s="58"/>
    </row>
    <row r="85" spans="1:9" s="3" customFormat="1" ht="15.75">
      <c r="A85" s="55" t="s">
        <v>344</v>
      </c>
      <c r="B85" s="109" t="s">
        <v>275</v>
      </c>
      <c r="C85" s="57" t="s">
        <v>165</v>
      </c>
      <c r="D85" s="56" t="s">
        <v>151</v>
      </c>
      <c r="E85" s="57" t="s">
        <v>340</v>
      </c>
      <c r="F85" s="56"/>
      <c r="G85" s="79" t="s">
        <v>44</v>
      </c>
      <c r="H85" s="58">
        <f>H86</f>
        <v>50424.3</v>
      </c>
      <c r="I85" s="58"/>
    </row>
    <row r="86" spans="1:9" s="3" customFormat="1" ht="29.25">
      <c r="A86" s="187" t="s">
        <v>345</v>
      </c>
      <c r="B86" s="109" t="s">
        <v>275</v>
      </c>
      <c r="C86" s="57" t="s">
        <v>165</v>
      </c>
      <c r="D86" s="56" t="s">
        <v>151</v>
      </c>
      <c r="E86" s="57" t="s">
        <v>341</v>
      </c>
      <c r="F86" s="56"/>
      <c r="G86" s="79" t="s">
        <v>44</v>
      </c>
      <c r="H86" s="58">
        <f>H87</f>
        <v>50424.3</v>
      </c>
      <c r="I86" s="58"/>
    </row>
    <row r="87" spans="1:9" s="3" customFormat="1" ht="15.75">
      <c r="A87" s="55" t="s">
        <v>253</v>
      </c>
      <c r="B87" s="109" t="s">
        <v>275</v>
      </c>
      <c r="C87" s="57" t="s">
        <v>165</v>
      </c>
      <c r="D87" s="56" t="s">
        <v>151</v>
      </c>
      <c r="E87" s="57" t="s">
        <v>341</v>
      </c>
      <c r="F87" s="56"/>
      <c r="G87" s="65" t="s">
        <v>69</v>
      </c>
      <c r="H87" s="58">
        <v>50424.3</v>
      </c>
      <c r="I87" s="58"/>
    </row>
    <row r="88" spans="1:9" s="3" customFormat="1" ht="15.75">
      <c r="A88" s="55" t="s">
        <v>22</v>
      </c>
      <c r="B88" s="99" t="s">
        <v>275</v>
      </c>
      <c r="C88" s="32" t="s">
        <v>165</v>
      </c>
      <c r="D88" s="31" t="s">
        <v>151</v>
      </c>
      <c r="E88" s="32" t="s">
        <v>23</v>
      </c>
      <c r="F88" s="31"/>
      <c r="G88" s="79" t="s">
        <v>44</v>
      </c>
      <c r="H88" s="33">
        <f>H89</f>
        <v>43103.299999999996</v>
      </c>
      <c r="I88" s="33">
        <f>I89</f>
        <v>0</v>
      </c>
    </row>
    <row r="89" spans="1:9" s="3" customFormat="1" ht="15.75">
      <c r="A89" s="156" t="s">
        <v>166</v>
      </c>
      <c r="B89" s="99" t="s">
        <v>275</v>
      </c>
      <c r="C89" s="32" t="s">
        <v>165</v>
      </c>
      <c r="D89" s="31" t="s">
        <v>151</v>
      </c>
      <c r="E89" s="32" t="s">
        <v>167</v>
      </c>
      <c r="F89" s="31"/>
      <c r="G89" s="79" t="s">
        <v>44</v>
      </c>
      <c r="H89" s="33">
        <f>H90</f>
        <v>43103.299999999996</v>
      </c>
      <c r="I89" s="33">
        <f>I90</f>
        <v>0</v>
      </c>
    </row>
    <row r="90" spans="1:9" s="3" customFormat="1" ht="15.75">
      <c r="A90" s="158" t="s">
        <v>115</v>
      </c>
      <c r="B90" s="99" t="s">
        <v>275</v>
      </c>
      <c r="C90" s="32" t="s">
        <v>165</v>
      </c>
      <c r="D90" s="31" t="s">
        <v>151</v>
      </c>
      <c r="E90" s="32" t="s">
        <v>167</v>
      </c>
      <c r="F90" s="31"/>
      <c r="G90" s="79" t="s">
        <v>205</v>
      </c>
      <c r="H90" s="33">
        <f>9025+17868.4-7588+7588+1249.3+3197.1+20294.6+5345.3-13876.4</f>
        <v>43103.299999999996</v>
      </c>
      <c r="I90" s="33"/>
    </row>
    <row r="91" spans="1:9" s="3" customFormat="1" ht="15.75">
      <c r="A91" s="55" t="s">
        <v>100</v>
      </c>
      <c r="B91" s="99" t="s">
        <v>275</v>
      </c>
      <c r="C91" s="32" t="s">
        <v>165</v>
      </c>
      <c r="D91" s="31" t="s">
        <v>151</v>
      </c>
      <c r="E91" s="32" t="s">
        <v>101</v>
      </c>
      <c r="F91" s="31"/>
      <c r="G91" s="79" t="s">
        <v>44</v>
      </c>
      <c r="H91" s="33">
        <f>H92+H94</f>
        <v>16080.4</v>
      </c>
      <c r="I91" s="33"/>
    </row>
    <row r="92" spans="1:9" s="3" customFormat="1" ht="42.75">
      <c r="A92" s="188" t="s">
        <v>294</v>
      </c>
      <c r="B92" s="99" t="s">
        <v>275</v>
      </c>
      <c r="C92" s="32" t="s">
        <v>165</v>
      </c>
      <c r="D92" s="31" t="s">
        <v>151</v>
      </c>
      <c r="E92" s="32" t="s">
        <v>213</v>
      </c>
      <c r="F92" s="31"/>
      <c r="G92" s="79" t="s">
        <v>44</v>
      </c>
      <c r="H92" s="33">
        <f>H93</f>
        <v>900</v>
      </c>
      <c r="I92" s="33"/>
    </row>
    <row r="93" spans="1:9" s="3" customFormat="1" ht="15.75">
      <c r="A93" s="158" t="s">
        <v>115</v>
      </c>
      <c r="B93" s="99" t="s">
        <v>275</v>
      </c>
      <c r="C93" s="32" t="s">
        <v>165</v>
      </c>
      <c r="D93" s="31" t="s">
        <v>151</v>
      </c>
      <c r="E93" s="32" t="s">
        <v>213</v>
      </c>
      <c r="F93" s="31"/>
      <c r="G93" s="79" t="s">
        <v>205</v>
      </c>
      <c r="H93" s="33">
        <v>900</v>
      </c>
      <c r="I93" s="33"/>
    </row>
    <row r="94" spans="1:9" s="3" customFormat="1" ht="78" customHeight="1">
      <c r="A94" s="188" t="s">
        <v>258</v>
      </c>
      <c r="B94" s="99" t="s">
        <v>275</v>
      </c>
      <c r="C94" s="32" t="s">
        <v>165</v>
      </c>
      <c r="D94" s="31" t="s">
        <v>151</v>
      </c>
      <c r="E94" s="32" t="s">
        <v>295</v>
      </c>
      <c r="F94" s="31"/>
      <c r="G94" s="79" t="s">
        <v>44</v>
      </c>
      <c r="H94" s="33">
        <f>H95</f>
        <v>15180.4</v>
      </c>
      <c r="I94" s="33"/>
    </row>
    <row r="95" spans="1:9" s="3" customFormat="1" ht="15.75">
      <c r="A95" s="158" t="s">
        <v>115</v>
      </c>
      <c r="B95" s="99" t="s">
        <v>275</v>
      </c>
      <c r="C95" s="32" t="s">
        <v>165</v>
      </c>
      <c r="D95" s="31" t="s">
        <v>151</v>
      </c>
      <c r="E95" s="32" t="s">
        <v>295</v>
      </c>
      <c r="F95" s="31"/>
      <c r="G95" s="79" t="s">
        <v>205</v>
      </c>
      <c r="H95" s="33">
        <f>2500+12680.4</f>
        <v>15180.4</v>
      </c>
      <c r="I95" s="33"/>
    </row>
    <row r="96" spans="1:9" ht="18.75" customHeight="1">
      <c r="A96" s="38" t="s">
        <v>103</v>
      </c>
      <c r="B96" s="100" t="s">
        <v>275</v>
      </c>
      <c r="C96" s="36" t="s">
        <v>165</v>
      </c>
      <c r="D96" s="35" t="s">
        <v>156</v>
      </c>
      <c r="E96" s="36" t="s">
        <v>42</v>
      </c>
      <c r="F96" s="35"/>
      <c r="G96" s="172" t="s">
        <v>44</v>
      </c>
      <c r="H96" s="37">
        <f>H97+H108</f>
        <v>44694.5</v>
      </c>
      <c r="I96" s="37">
        <f>I97</f>
        <v>0</v>
      </c>
    </row>
    <row r="97" spans="1:9" ht="15.75">
      <c r="A97" s="55" t="s">
        <v>103</v>
      </c>
      <c r="B97" s="99" t="s">
        <v>275</v>
      </c>
      <c r="C97" s="32" t="s">
        <v>165</v>
      </c>
      <c r="D97" s="31" t="s">
        <v>156</v>
      </c>
      <c r="E97" s="41" t="s">
        <v>212</v>
      </c>
      <c r="F97" s="40"/>
      <c r="G97" s="79" t="s">
        <v>44</v>
      </c>
      <c r="H97" s="42">
        <f>H98+H102+H104+H106+H101</f>
        <v>35694.5</v>
      </c>
      <c r="I97" s="42">
        <f>I98+I102+I104+I106+I101</f>
        <v>0</v>
      </c>
    </row>
    <row r="98" spans="1:9" s="3" customFormat="1" ht="15.75">
      <c r="A98" s="55" t="s">
        <v>223</v>
      </c>
      <c r="B98" s="99" t="s">
        <v>275</v>
      </c>
      <c r="C98" s="32" t="s">
        <v>165</v>
      </c>
      <c r="D98" s="31" t="s">
        <v>156</v>
      </c>
      <c r="E98" s="41" t="s">
        <v>224</v>
      </c>
      <c r="F98" s="87"/>
      <c r="G98" s="79" t="s">
        <v>44</v>
      </c>
      <c r="H98" s="33">
        <f>H99</f>
        <v>14311.2</v>
      </c>
      <c r="I98" s="33">
        <f>I99</f>
        <v>0</v>
      </c>
    </row>
    <row r="99" spans="1:9" ht="15.75">
      <c r="A99" s="158" t="s">
        <v>115</v>
      </c>
      <c r="B99" s="99" t="s">
        <v>275</v>
      </c>
      <c r="C99" s="32" t="s">
        <v>165</v>
      </c>
      <c r="D99" s="31" t="s">
        <v>156</v>
      </c>
      <c r="E99" s="41" t="s">
        <v>224</v>
      </c>
      <c r="F99" s="87"/>
      <c r="G99" s="103" t="s">
        <v>205</v>
      </c>
      <c r="H99" s="33">
        <f>12290+1843.5+177.7</f>
        <v>14311.2</v>
      </c>
      <c r="I99" s="55"/>
    </row>
    <row r="100" spans="1:9" ht="48" customHeight="1">
      <c r="A100" s="201" t="s">
        <v>0</v>
      </c>
      <c r="B100" s="99" t="s">
        <v>275</v>
      </c>
      <c r="C100" s="32" t="s">
        <v>165</v>
      </c>
      <c r="D100" s="31" t="s">
        <v>156</v>
      </c>
      <c r="E100" s="41" t="s">
        <v>351</v>
      </c>
      <c r="F100" s="87"/>
      <c r="G100" s="103" t="s">
        <v>44</v>
      </c>
      <c r="H100" s="33">
        <f>H101</f>
        <v>300</v>
      </c>
      <c r="I100" s="55"/>
    </row>
    <row r="101" spans="1:9" ht="15.75">
      <c r="A101" s="158" t="s">
        <v>115</v>
      </c>
      <c r="B101" s="99" t="s">
        <v>275</v>
      </c>
      <c r="C101" s="32" t="s">
        <v>165</v>
      </c>
      <c r="D101" s="31" t="s">
        <v>156</v>
      </c>
      <c r="E101" s="41" t="s">
        <v>351</v>
      </c>
      <c r="F101" s="87"/>
      <c r="G101" s="103" t="s">
        <v>205</v>
      </c>
      <c r="H101" s="33">
        <v>300</v>
      </c>
      <c r="I101" s="55"/>
    </row>
    <row r="102" spans="1:9" ht="15.75">
      <c r="A102" s="55" t="s">
        <v>106</v>
      </c>
      <c r="B102" s="99" t="s">
        <v>275</v>
      </c>
      <c r="C102" s="32" t="s">
        <v>165</v>
      </c>
      <c r="D102" s="31" t="s">
        <v>156</v>
      </c>
      <c r="E102" s="41" t="s">
        <v>225</v>
      </c>
      <c r="F102" s="87"/>
      <c r="G102" s="79" t="s">
        <v>44</v>
      </c>
      <c r="H102" s="33">
        <f>H103</f>
        <v>4500</v>
      </c>
      <c r="I102" s="33">
        <f>I103</f>
        <v>0</v>
      </c>
    </row>
    <row r="103" spans="1:9" ht="15.75">
      <c r="A103" s="158" t="s">
        <v>115</v>
      </c>
      <c r="B103" s="99" t="s">
        <v>275</v>
      </c>
      <c r="C103" s="32" t="s">
        <v>165</v>
      </c>
      <c r="D103" s="31" t="s">
        <v>156</v>
      </c>
      <c r="E103" s="41" t="s">
        <v>225</v>
      </c>
      <c r="F103" s="87"/>
      <c r="G103" s="103" t="s">
        <v>205</v>
      </c>
      <c r="H103" s="33">
        <v>4500</v>
      </c>
      <c r="I103" s="55"/>
    </row>
    <row r="104" spans="1:9" ht="15.75">
      <c r="A104" s="55" t="s">
        <v>114</v>
      </c>
      <c r="B104" s="99" t="s">
        <v>275</v>
      </c>
      <c r="C104" s="32" t="s">
        <v>165</v>
      </c>
      <c r="D104" s="31" t="s">
        <v>156</v>
      </c>
      <c r="E104" s="41" t="s">
        <v>226</v>
      </c>
      <c r="F104" s="87"/>
      <c r="G104" s="79" t="s">
        <v>44</v>
      </c>
      <c r="H104" s="33">
        <f>H105</f>
        <v>701.8</v>
      </c>
      <c r="I104" s="33">
        <f>I105</f>
        <v>0</v>
      </c>
    </row>
    <row r="105" spans="1:9" ht="15.75">
      <c r="A105" s="158" t="s">
        <v>115</v>
      </c>
      <c r="B105" s="99" t="s">
        <v>275</v>
      </c>
      <c r="C105" s="32" t="s">
        <v>165</v>
      </c>
      <c r="D105" s="31" t="s">
        <v>156</v>
      </c>
      <c r="E105" s="41" t="s">
        <v>226</v>
      </c>
      <c r="F105" s="87"/>
      <c r="G105" s="103" t="s">
        <v>205</v>
      </c>
      <c r="H105" s="33">
        <f>700+1.8</f>
        <v>701.8</v>
      </c>
      <c r="I105" s="55"/>
    </row>
    <row r="106" spans="1:9" ht="29.25">
      <c r="A106" s="156" t="s">
        <v>227</v>
      </c>
      <c r="B106" s="99" t="s">
        <v>275</v>
      </c>
      <c r="C106" s="32" t="s">
        <v>165</v>
      </c>
      <c r="D106" s="31" t="s">
        <v>156</v>
      </c>
      <c r="E106" s="41" t="s">
        <v>228</v>
      </c>
      <c r="F106" s="87"/>
      <c r="G106" s="79" t="s">
        <v>44</v>
      </c>
      <c r="H106" s="33">
        <f>H107</f>
        <v>15881.5</v>
      </c>
      <c r="I106" s="33">
        <f>I107</f>
        <v>0</v>
      </c>
    </row>
    <row r="107" spans="1:9" ht="15.75">
      <c r="A107" s="158" t="s">
        <v>115</v>
      </c>
      <c r="B107" s="99" t="s">
        <v>275</v>
      </c>
      <c r="C107" s="32" t="s">
        <v>165</v>
      </c>
      <c r="D107" s="31" t="s">
        <v>156</v>
      </c>
      <c r="E107" s="41" t="s">
        <v>228</v>
      </c>
      <c r="F107" s="87"/>
      <c r="G107" s="103" t="s">
        <v>205</v>
      </c>
      <c r="H107" s="33">
        <f>10295+600+1477.3+3500+9.2</f>
        <v>15881.5</v>
      </c>
      <c r="I107" s="33"/>
    </row>
    <row r="108" spans="1:9" ht="15.75">
      <c r="A108" s="55" t="s">
        <v>100</v>
      </c>
      <c r="B108" s="99" t="s">
        <v>275</v>
      </c>
      <c r="C108" s="32" t="s">
        <v>165</v>
      </c>
      <c r="D108" s="31" t="s">
        <v>156</v>
      </c>
      <c r="E108" s="41" t="s">
        <v>101</v>
      </c>
      <c r="F108" s="87"/>
      <c r="G108" s="79" t="s">
        <v>44</v>
      </c>
      <c r="H108" s="33">
        <f>H109</f>
        <v>9000</v>
      </c>
      <c r="I108" s="55"/>
    </row>
    <row r="109" spans="1:9" ht="47.25" customHeight="1">
      <c r="A109" s="156" t="s">
        <v>320</v>
      </c>
      <c r="B109" s="99" t="s">
        <v>275</v>
      </c>
      <c r="C109" s="32" t="s">
        <v>165</v>
      </c>
      <c r="D109" s="31" t="s">
        <v>156</v>
      </c>
      <c r="E109" s="41" t="s">
        <v>296</v>
      </c>
      <c r="F109" s="87"/>
      <c r="G109" s="79" t="s">
        <v>44</v>
      </c>
      <c r="H109" s="33">
        <f>H110</f>
        <v>9000</v>
      </c>
      <c r="I109" s="33">
        <f>I110</f>
        <v>0</v>
      </c>
    </row>
    <row r="110" spans="1:9" ht="15.75">
      <c r="A110" s="158" t="s">
        <v>115</v>
      </c>
      <c r="B110" s="99" t="s">
        <v>275</v>
      </c>
      <c r="C110" s="32" t="s">
        <v>165</v>
      </c>
      <c r="D110" s="31" t="s">
        <v>156</v>
      </c>
      <c r="E110" s="41" t="s">
        <v>296</v>
      </c>
      <c r="F110" s="87"/>
      <c r="G110" s="103" t="s">
        <v>205</v>
      </c>
      <c r="H110" s="33">
        <v>9000</v>
      </c>
      <c r="I110" s="55"/>
    </row>
    <row r="111" spans="1:9" ht="15.75">
      <c r="A111" s="38" t="s">
        <v>39</v>
      </c>
      <c r="B111" s="100" t="s">
        <v>275</v>
      </c>
      <c r="C111" s="36" t="s">
        <v>170</v>
      </c>
      <c r="D111" s="35" t="s">
        <v>96</v>
      </c>
      <c r="E111" s="36" t="s">
        <v>42</v>
      </c>
      <c r="F111" s="35"/>
      <c r="G111" s="172" t="s">
        <v>44</v>
      </c>
      <c r="H111" s="37">
        <f aca="true" t="shared" si="4" ref="H111:I113">H112</f>
        <v>360</v>
      </c>
      <c r="I111" s="37">
        <f t="shared" si="4"/>
        <v>0</v>
      </c>
    </row>
    <row r="112" spans="1:9" ht="15.75">
      <c r="A112" s="184" t="s">
        <v>40</v>
      </c>
      <c r="B112" s="95" t="s">
        <v>275</v>
      </c>
      <c r="C112" s="67" t="s">
        <v>170</v>
      </c>
      <c r="D112" s="39" t="s">
        <v>165</v>
      </c>
      <c r="E112" s="36" t="s">
        <v>42</v>
      </c>
      <c r="F112" s="35"/>
      <c r="G112" s="172" t="s">
        <v>44</v>
      </c>
      <c r="H112" s="69">
        <f t="shared" si="4"/>
        <v>360</v>
      </c>
      <c r="I112" s="69">
        <f t="shared" si="4"/>
        <v>0</v>
      </c>
    </row>
    <row r="113" spans="1:9" ht="15.75">
      <c r="A113" s="55" t="s">
        <v>100</v>
      </c>
      <c r="B113" s="99" t="s">
        <v>275</v>
      </c>
      <c r="C113" s="32" t="s">
        <v>170</v>
      </c>
      <c r="D113" s="31" t="s">
        <v>165</v>
      </c>
      <c r="E113" s="32" t="s">
        <v>101</v>
      </c>
      <c r="F113" s="31"/>
      <c r="G113" s="79" t="s">
        <v>44</v>
      </c>
      <c r="H113" s="58">
        <f t="shared" si="4"/>
        <v>360</v>
      </c>
      <c r="I113" s="58">
        <f t="shared" si="4"/>
        <v>0</v>
      </c>
    </row>
    <row r="114" spans="1:9" ht="29.25">
      <c r="A114" s="156" t="s">
        <v>297</v>
      </c>
      <c r="B114" s="105" t="s">
        <v>275</v>
      </c>
      <c r="C114" s="41" t="s">
        <v>170</v>
      </c>
      <c r="D114" s="40" t="s">
        <v>165</v>
      </c>
      <c r="E114" s="41" t="s">
        <v>198</v>
      </c>
      <c r="F114" s="40"/>
      <c r="G114" s="79" t="s">
        <v>44</v>
      </c>
      <c r="H114" s="42">
        <f>H115</f>
        <v>360</v>
      </c>
      <c r="I114" s="42">
        <f>I115</f>
        <v>0</v>
      </c>
    </row>
    <row r="115" spans="1:9" ht="15.75">
      <c r="A115" s="55" t="s">
        <v>115</v>
      </c>
      <c r="B115" s="99" t="s">
        <v>275</v>
      </c>
      <c r="C115" s="32" t="s">
        <v>170</v>
      </c>
      <c r="D115" s="31" t="s">
        <v>165</v>
      </c>
      <c r="E115" s="32" t="s">
        <v>198</v>
      </c>
      <c r="F115" s="31"/>
      <c r="G115" s="103" t="s">
        <v>205</v>
      </c>
      <c r="H115" s="33">
        <v>360</v>
      </c>
      <c r="I115" s="55"/>
    </row>
    <row r="116" spans="1:9" ht="15.75">
      <c r="A116" s="38" t="s">
        <v>273</v>
      </c>
      <c r="B116" s="100" t="s">
        <v>275</v>
      </c>
      <c r="C116" s="36" t="s">
        <v>157</v>
      </c>
      <c r="D116" s="35" t="s">
        <v>96</v>
      </c>
      <c r="E116" s="36" t="s">
        <v>42</v>
      </c>
      <c r="F116" s="35"/>
      <c r="G116" s="172" t="s">
        <v>44</v>
      </c>
      <c r="H116" s="37">
        <f aca="true" t="shared" si="5" ref="H116:I119">H117</f>
        <v>166700.6</v>
      </c>
      <c r="I116" s="37">
        <f t="shared" si="5"/>
        <v>0</v>
      </c>
    </row>
    <row r="117" spans="1:9" ht="15.75">
      <c r="A117" s="184" t="s">
        <v>184</v>
      </c>
      <c r="B117" s="95" t="s">
        <v>275</v>
      </c>
      <c r="C117" s="67" t="s">
        <v>157</v>
      </c>
      <c r="D117" s="39" t="s">
        <v>151</v>
      </c>
      <c r="E117" s="36" t="s">
        <v>42</v>
      </c>
      <c r="F117" s="35"/>
      <c r="G117" s="172" t="s">
        <v>44</v>
      </c>
      <c r="H117" s="69">
        <f t="shared" si="5"/>
        <v>166700.6</v>
      </c>
      <c r="I117" s="69">
        <f t="shared" si="5"/>
        <v>0</v>
      </c>
    </row>
    <row r="118" spans="1:9" ht="15.75">
      <c r="A118" s="55" t="s">
        <v>100</v>
      </c>
      <c r="B118" s="99" t="s">
        <v>275</v>
      </c>
      <c r="C118" s="32" t="s">
        <v>157</v>
      </c>
      <c r="D118" s="56" t="s">
        <v>151</v>
      </c>
      <c r="E118" s="32" t="s">
        <v>101</v>
      </c>
      <c r="F118" s="87" t="s">
        <v>44</v>
      </c>
      <c r="G118" s="79" t="s">
        <v>44</v>
      </c>
      <c r="H118" s="33">
        <f t="shared" si="5"/>
        <v>166700.6</v>
      </c>
      <c r="I118" s="33">
        <f t="shared" si="5"/>
        <v>0</v>
      </c>
    </row>
    <row r="119" spans="1:9" ht="75" customHeight="1">
      <c r="A119" s="188" t="s">
        <v>324</v>
      </c>
      <c r="B119" s="99" t="s">
        <v>275</v>
      </c>
      <c r="C119" s="32" t="s">
        <v>157</v>
      </c>
      <c r="D119" s="56" t="s">
        <v>151</v>
      </c>
      <c r="E119" s="32" t="s">
        <v>305</v>
      </c>
      <c r="F119" s="87" t="s">
        <v>55</v>
      </c>
      <c r="G119" s="79" t="s">
        <v>44</v>
      </c>
      <c r="H119" s="33">
        <f t="shared" si="5"/>
        <v>166700.6</v>
      </c>
      <c r="I119" s="33">
        <f t="shared" si="5"/>
        <v>0</v>
      </c>
    </row>
    <row r="120" spans="1:9" ht="15.75">
      <c r="A120" s="157" t="s">
        <v>171</v>
      </c>
      <c r="B120" s="99" t="s">
        <v>275</v>
      </c>
      <c r="C120" s="32" t="s">
        <v>157</v>
      </c>
      <c r="D120" s="56" t="s">
        <v>151</v>
      </c>
      <c r="E120" s="32" t="s">
        <v>305</v>
      </c>
      <c r="F120" s="87"/>
      <c r="G120" s="103" t="s">
        <v>53</v>
      </c>
      <c r="H120" s="33">
        <f>150000+16700.6</f>
        <v>166700.6</v>
      </c>
      <c r="I120" s="33"/>
    </row>
    <row r="121" spans="1:9" ht="15.75">
      <c r="A121" s="38" t="s">
        <v>5</v>
      </c>
      <c r="B121" s="100" t="s">
        <v>275</v>
      </c>
      <c r="C121" s="36" t="s">
        <v>158</v>
      </c>
      <c r="D121" s="35" t="s">
        <v>96</v>
      </c>
      <c r="E121" s="36" t="s">
        <v>42</v>
      </c>
      <c r="F121" s="35"/>
      <c r="G121" s="172" t="s">
        <v>44</v>
      </c>
      <c r="H121" s="37">
        <f>H122+H126+H132</f>
        <v>59572</v>
      </c>
      <c r="I121" s="37">
        <f>I122+I126+I132</f>
        <v>51921</v>
      </c>
    </row>
    <row r="122" spans="1:9" ht="15.75">
      <c r="A122" s="184" t="s">
        <v>41</v>
      </c>
      <c r="B122" s="95" t="s">
        <v>275</v>
      </c>
      <c r="C122" s="67" t="s">
        <v>158</v>
      </c>
      <c r="D122" s="39" t="s">
        <v>151</v>
      </c>
      <c r="E122" s="36" t="s">
        <v>42</v>
      </c>
      <c r="F122" s="35"/>
      <c r="G122" s="172" t="s">
        <v>44</v>
      </c>
      <c r="H122" s="69">
        <f aca="true" t="shared" si="6" ref="H122:I124">H123</f>
        <v>1390</v>
      </c>
      <c r="I122" s="69">
        <f t="shared" si="6"/>
        <v>0</v>
      </c>
    </row>
    <row r="123" spans="1:9" ht="15.75">
      <c r="A123" s="156" t="s">
        <v>188</v>
      </c>
      <c r="B123" s="99" t="s">
        <v>275</v>
      </c>
      <c r="C123" s="57" t="s">
        <v>158</v>
      </c>
      <c r="D123" s="31" t="s">
        <v>151</v>
      </c>
      <c r="E123" s="32" t="s">
        <v>189</v>
      </c>
      <c r="F123" s="31"/>
      <c r="G123" s="79" t="s">
        <v>44</v>
      </c>
      <c r="H123" s="33">
        <f t="shared" si="6"/>
        <v>1390</v>
      </c>
      <c r="I123" s="33">
        <f t="shared" si="6"/>
        <v>0</v>
      </c>
    </row>
    <row r="124" spans="1:9" ht="29.25">
      <c r="A124" s="156" t="s">
        <v>89</v>
      </c>
      <c r="B124" s="105" t="s">
        <v>275</v>
      </c>
      <c r="C124" s="57" t="s">
        <v>158</v>
      </c>
      <c r="D124" s="40" t="s">
        <v>151</v>
      </c>
      <c r="E124" s="41" t="s">
        <v>190</v>
      </c>
      <c r="F124" s="40"/>
      <c r="G124" s="79" t="s">
        <v>44</v>
      </c>
      <c r="H124" s="42">
        <f t="shared" si="6"/>
        <v>1390</v>
      </c>
      <c r="I124" s="42">
        <f t="shared" si="6"/>
        <v>0</v>
      </c>
    </row>
    <row r="125" spans="1:9" ht="15.75">
      <c r="A125" s="156" t="s">
        <v>134</v>
      </c>
      <c r="B125" s="105" t="s">
        <v>275</v>
      </c>
      <c r="C125" s="57" t="s">
        <v>158</v>
      </c>
      <c r="D125" s="40" t="s">
        <v>151</v>
      </c>
      <c r="E125" s="41" t="s">
        <v>190</v>
      </c>
      <c r="F125" s="40"/>
      <c r="G125" s="103" t="s">
        <v>46</v>
      </c>
      <c r="H125" s="42">
        <v>1390</v>
      </c>
      <c r="I125" s="159"/>
    </row>
    <row r="126" spans="1:9" ht="15.75">
      <c r="A126" s="38" t="s">
        <v>76</v>
      </c>
      <c r="B126" s="100" t="s">
        <v>275</v>
      </c>
      <c r="C126" s="67" t="s">
        <v>158</v>
      </c>
      <c r="D126" s="35" t="s">
        <v>156</v>
      </c>
      <c r="E126" s="36" t="s">
        <v>42</v>
      </c>
      <c r="F126" s="35"/>
      <c r="G126" s="101" t="s">
        <v>44</v>
      </c>
      <c r="H126" s="37">
        <f>H127</f>
        <v>56052</v>
      </c>
      <c r="I126" s="37">
        <f>I127</f>
        <v>51921</v>
      </c>
    </row>
    <row r="127" spans="1:9" ht="15.75">
      <c r="A127" s="55" t="s">
        <v>191</v>
      </c>
      <c r="B127" s="99" t="s">
        <v>275</v>
      </c>
      <c r="C127" s="57" t="s">
        <v>158</v>
      </c>
      <c r="D127" s="31" t="s">
        <v>156</v>
      </c>
      <c r="E127" s="32" t="s">
        <v>70</v>
      </c>
      <c r="F127" s="31"/>
      <c r="G127" s="79" t="s">
        <v>44</v>
      </c>
      <c r="H127" s="33">
        <f>H128+H130</f>
        <v>56052</v>
      </c>
      <c r="I127" s="33">
        <f>I128+I130</f>
        <v>51921</v>
      </c>
    </row>
    <row r="128" spans="1:9" ht="15.75">
      <c r="A128" s="55" t="s">
        <v>192</v>
      </c>
      <c r="B128" s="99" t="s">
        <v>275</v>
      </c>
      <c r="C128" s="57" t="s">
        <v>158</v>
      </c>
      <c r="D128" s="31" t="s">
        <v>156</v>
      </c>
      <c r="E128" s="32" t="s">
        <v>251</v>
      </c>
      <c r="F128" s="31" t="s">
        <v>71</v>
      </c>
      <c r="G128" s="79" t="s">
        <v>44</v>
      </c>
      <c r="H128" s="33">
        <f>H129</f>
        <v>4131</v>
      </c>
      <c r="I128" s="33">
        <f>I129</f>
        <v>0</v>
      </c>
    </row>
    <row r="129" spans="1:9" ht="15.75">
      <c r="A129" s="156" t="s">
        <v>134</v>
      </c>
      <c r="B129" s="99" t="s">
        <v>275</v>
      </c>
      <c r="C129" s="57" t="s">
        <v>158</v>
      </c>
      <c r="D129" s="31" t="s">
        <v>156</v>
      </c>
      <c r="E129" s="32" t="s">
        <v>251</v>
      </c>
      <c r="F129" s="87"/>
      <c r="G129" s="88" t="s">
        <v>46</v>
      </c>
      <c r="H129" s="33">
        <f>1750+581+50+1750</f>
        <v>4131</v>
      </c>
      <c r="I129" s="33"/>
    </row>
    <row r="130" spans="1:9" ht="29.25">
      <c r="A130" s="156" t="s">
        <v>113</v>
      </c>
      <c r="B130" s="99" t="s">
        <v>275</v>
      </c>
      <c r="C130" s="57" t="s">
        <v>158</v>
      </c>
      <c r="D130" s="31" t="s">
        <v>156</v>
      </c>
      <c r="E130" s="32" t="s">
        <v>193</v>
      </c>
      <c r="F130" s="87"/>
      <c r="G130" s="79" t="s">
        <v>44</v>
      </c>
      <c r="H130" s="33">
        <f>H131</f>
        <v>51921</v>
      </c>
      <c r="I130" s="33">
        <f>I131</f>
        <v>51921</v>
      </c>
    </row>
    <row r="131" spans="1:9" ht="15.75">
      <c r="A131" s="156" t="s">
        <v>134</v>
      </c>
      <c r="B131" s="99" t="s">
        <v>275</v>
      </c>
      <c r="C131" s="57" t="s">
        <v>158</v>
      </c>
      <c r="D131" s="31" t="s">
        <v>156</v>
      </c>
      <c r="E131" s="32" t="s">
        <v>193</v>
      </c>
      <c r="F131" s="87"/>
      <c r="G131" s="88" t="s">
        <v>46</v>
      </c>
      <c r="H131" s="33">
        <v>51921</v>
      </c>
      <c r="I131" s="33">
        <v>51921</v>
      </c>
    </row>
    <row r="132" spans="1:9" ht="15.75">
      <c r="A132" s="38" t="s">
        <v>99</v>
      </c>
      <c r="B132" s="100" t="s">
        <v>275</v>
      </c>
      <c r="C132" s="67" t="s">
        <v>158</v>
      </c>
      <c r="D132" s="35" t="s">
        <v>170</v>
      </c>
      <c r="E132" s="36" t="s">
        <v>42</v>
      </c>
      <c r="F132" s="35"/>
      <c r="G132" s="172" t="s">
        <v>44</v>
      </c>
      <c r="H132" s="37">
        <f aca="true" t="shared" si="7" ref="H132:I134">H133</f>
        <v>2130</v>
      </c>
      <c r="I132" s="37">
        <f t="shared" si="7"/>
        <v>0</v>
      </c>
    </row>
    <row r="133" spans="1:9" ht="15.75">
      <c r="A133" s="55" t="s">
        <v>100</v>
      </c>
      <c r="B133" s="99" t="s">
        <v>275</v>
      </c>
      <c r="C133" s="57" t="s">
        <v>158</v>
      </c>
      <c r="D133" s="31" t="s">
        <v>170</v>
      </c>
      <c r="E133" s="32" t="s">
        <v>101</v>
      </c>
      <c r="F133" s="87" t="s">
        <v>44</v>
      </c>
      <c r="G133" s="79" t="s">
        <v>44</v>
      </c>
      <c r="H133" s="33">
        <f t="shared" si="7"/>
        <v>2130</v>
      </c>
      <c r="I133" s="33">
        <f t="shared" si="7"/>
        <v>0</v>
      </c>
    </row>
    <row r="134" spans="1:9" ht="29.25">
      <c r="A134" s="156" t="s">
        <v>317</v>
      </c>
      <c r="B134" s="99" t="s">
        <v>275</v>
      </c>
      <c r="C134" s="57" t="s">
        <v>158</v>
      </c>
      <c r="D134" s="31" t="s">
        <v>170</v>
      </c>
      <c r="E134" s="32" t="s">
        <v>194</v>
      </c>
      <c r="F134" s="87" t="s">
        <v>44</v>
      </c>
      <c r="G134" s="79" t="s">
        <v>44</v>
      </c>
      <c r="H134" s="33">
        <f t="shared" si="7"/>
        <v>2130</v>
      </c>
      <c r="I134" s="33">
        <f t="shared" si="7"/>
        <v>0</v>
      </c>
    </row>
    <row r="135" spans="1:9" ht="15.75">
      <c r="A135" s="158" t="s">
        <v>115</v>
      </c>
      <c r="B135" s="77" t="s">
        <v>275</v>
      </c>
      <c r="C135" s="57" t="s">
        <v>158</v>
      </c>
      <c r="D135" s="32" t="s">
        <v>170</v>
      </c>
      <c r="E135" s="71" t="s">
        <v>194</v>
      </c>
      <c r="F135" s="50" t="s">
        <v>102</v>
      </c>
      <c r="G135" s="88" t="s">
        <v>205</v>
      </c>
      <c r="H135" s="78">
        <v>2130</v>
      </c>
      <c r="I135" s="78"/>
    </row>
    <row r="136" spans="1:9" ht="15.75">
      <c r="A136" s="27" t="s">
        <v>186</v>
      </c>
      <c r="B136" s="100" t="s">
        <v>275</v>
      </c>
      <c r="C136" s="36" t="s">
        <v>269</v>
      </c>
      <c r="D136" s="39" t="s">
        <v>96</v>
      </c>
      <c r="E136" s="36" t="s">
        <v>42</v>
      </c>
      <c r="F136" s="35"/>
      <c r="G136" s="172" t="s">
        <v>44</v>
      </c>
      <c r="H136" s="37">
        <f>H137</f>
        <v>75000</v>
      </c>
      <c r="I136" s="37"/>
    </row>
    <row r="137" spans="1:9" ht="15.75">
      <c r="A137" s="27" t="s">
        <v>274</v>
      </c>
      <c r="B137" s="100" t="s">
        <v>275</v>
      </c>
      <c r="C137" s="36" t="s">
        <v>269</v>
      </c>
      <c r="D137" s="39" t="s">
        <v>151</v>
      </c>
      <c r="E137" s="36" t="s">
        <v>42</v>
      </c>
      <c r="F137" s="35"/>
      <c r="G137" s="172" t="s">
        <v>44</v>
      </c>
      <c r="H137" s="37">
        <f>H139</f>
        <v>75000</v>
      </c>
      <c r="I137" s="37"/>
    </row>
    <row r="138" spans="1:9" ht="15.75">
      <c r="A138" s="55" t="s">
        <v>100</v>
      </c>
      <c r="B138" s="99" t="s">
        <v>275</v>
      </c>
      <c r="C138" s="32" t="s">
        <v>269</v>
      </c>
      <c r="D138" s="56" t="s">
        <v>151</v>
      </c>
      <c r="E138" s="32" t="s">
        <v>101</v>
      </c>
      <c r="F138" s="87"/>
      <c r="G138" s="79" t="s">
        <v>44</v>
      </c>
      <c r="H138" s="33">
        <f>H139</f>
        <v>75000</v>
      </c>
      <c r="I138" s="33"/>
    </row>
    <row r="139" spans="1:9" ht="123" customHeight="1">
      <c r="A139" s="157" t="s">
        <v>325</v>
      </c>
      <c r="B139" s="99" t="s">
        <v>275</v>
      </c>
      <c r="C139" s="32" t="s">
        <v>269</v>
      </c>
      <c r="D139" s="31" t="s">
        <v>151</v>
      </c>
      <c r="E139" s="32" t="s">
        <v>196</v>
      </c>
      <c r="F139" s="87"/>
      <c r="G139" s="79" t="s">
        <v>44</v>
      </c>
      <c r="H139" s="33">
        <f>H140</f>
        <v>75000</v>
      </c>
      <c r="I139" s="33"/>
    </row>
    <row r="140" spans="1:9" ht="16.5" thickBot="1">
      <c r="A140" s="157" t="s">
        <v>171</v>
      </c>
      <c r="B140" s="105" t="s">
        <v>275</v>
      </c>
      <c r="C140" s="41" t="s">
        <v>269</v>
      </c>
      <c r="D140" s="40" t="s">
        <v>151</v>
      </c>
      <c r="E140" s="41" t="s">
        <v>196</v>
      </c>
      <c r="F140" s="106"/>
      <c r="G140" s="126" t="s">
        <v>53</v>
      </c>
      <c r="H140" s="42">
        <v>75000</v>
      </c>
      <c r="I140" s="42"/>
    </row>
    <row r="141" spans="1:9" ht="36.75" thickBot="1">
      <c r="A141" s="189" t="s">
        <v>329</v>
      </c>
      <c r="B141" s="93" t="s">
        <v>276</v>
      </c>
      <c r="C141" s="25" t="s">
        <v>96</v>
      </c>
      <c r="D141" s="23" t="s">
        <v>96</v>
      </c>
      <c r="E141" s="25" t="s">
        <v>42</v>
      </c>
      <c r="F141" s="23"/>
      <c r="G141" s="178" t="s">
        <v>44</v>
      </c>
      <c r="H141" s="26">
        <f>H150+H187+H142+H146</f>
        <v>772587.9</v>
      </c>
      <c r="I141" s="26">
        <f>I150+I187</f>
        <v>260834</v>
      </c>
    </row>
    <row r="142" spans="1:9" ht="15.75">
      <c r="A142" s="184" t="s">
        <v>62</v>
      </c>
      <c r="B142" s="95" t="s">
        <v>276</v>
      </c>
      <c r="C142" s="67" t="s">
        <v>151</v>
      </c>
      <c r="D142" s="39" t="s">
        <v>268</v>
      </c>
      <c r="E142" s="67" t="s">
        <v>42</v>
      </c>
      <c r="F142" s="39"/>
      <c r="G142" s="177" t="s">
        <v>44</v>
      </c>
      <c r="H142" s="98">
        <f>H143</f>
        <v>1417.8</v>
      </c>
      <c r="I142" s="98"/>
    </row>
    <row r="143" spans="1:9" ht="15.75">
      <c r="A143" s="55" t="s">
        <v>100</v>
      </c>
      <c r="B143" s="105" t="s">
        <v>276</v>
      </c>
      <c r="C143" s="41" t="s">
        <v>151</v>
      </c>
      <c r="D143" s="40" t="s">
        <v>268</v>
      </c>
      <c r="E143" s="41" t="s">
        <v>101</v>
      </c>
      <c r="F143" s="106"/>
      <c r="G143" s="79" t="s">
        <v>44</v>
      </c>
      <c r="H143" s="33">
        <f>H144</f>
        <v>1417.8</v>
      </c>
      <c r="I143" s="55"/>
    </row>
    <row r="144" spans="1:9" ht="43.5">
      <c r="A144" s="156" t="s">
        <v>286</v>
      </c>
      <c r="B144" s="105" t="s">
        <v>276</v>
      </c>
      <c r="C144" s="32" t="s">
        <v>151</v>
      </c>
      <c r="D144" s="31" t="s">
        <v>268</v>
      </c>
      <c r="E144" s="41" t="s">
        <v>285</v>
      </c>
      <c r="F144" s="106"/>
      <c r="G144" s="79" t="s">
        <v>44</v>
      </c>
      <c r="H144" s="33">
        <f>H145</f>
        <v>1417.8</v>
      </c>
      <c r="I144" s="55"/>
    </row>
    <row r="145" spans="1:9" ht="15.75">
      <c r="A145" s="55" t="s">
        <v>115</v>
      </c>
      <c r="B145" s="32" t="s">
        <v>276</v>
      </c>
      <c r="C145" s="32" t="s">
        <v>151</v>
      </c>
      <c r="D145" s="31" t="s">
        <v>268</v>
      </c>
      <c r="E145" s="41" t="s">
        <v>285</v>
      </c>
      <c r="F145" s="106"/>
      <c r="G145" s="103" t="s">
        <v>205</v>
      </c>
      <c r="H145" s="33">
        <v>1417.8</v>
      </c>
      <c r="I145" s="55"/>
    </row>
    <row r="146" spans="1:9" ht="30">
      <c r="A146" s="27" t="s">
        <v>84</v>
      </c>
      <c r="B146" s="95" t="s">
        <v>276</v>
      </c>
      <c r="C146" s="67" t="s">
        <v>156</v>
      </c>
      <c r="D146" s="39" t="s">
        <v>155</v>
      </c>
      <c r="E146" s="36" t="s">
        <v>42</v>
      </c>
      <c r="F146" s="35"/>
      <c r="G146" s="172" t="s">
        <v>44</v>
      </c>
      <c r="H146" s="37">
        <f>H147</f>
        <v>146</v>
      </c>
      <c r="I146" s="38"/>
    </row>
    <row r="147" spans="1:9" ht="15.75">
      <c r="A147" s="55" t="s">
        <v>100</v>
      </c>
      <c r="B147" s="105" t="s">
        <v>276</v>
      </c>
      <c r="C147" s="41" t="s">
        <v>156</v>
      </c>
      <c r="D147" s="40" t="s">
        <v>155</v>
      </c>
      <c r="E147" s="41" t="s">
        <v>101</v>
      </c>
      <c r="F147" s="106"/>
      <c r="G147" s="79" t="s">
        <v>44</v>
      </c>
      <c r="H147" s="33">
        <f>H148</f>
        <v>146</v>
      </c>
      <c r="I147" s="55"/>
    </row>
    <row r="148" spans="1:9" ht="43.5">
      <c r="A148" s="156" t="s">
        <v>290</v>
      </c>
      <c r="B148" s="99" t="s">
        <v>276</v>
      </c>
      <c r="C148" s="32" t="s">
        <v>156</v>
      </c>
      <c r="D148" s="31" t="s">
        <v>155</v>
      </c>
      <c r="E148" s="32" t="s">
        <v>291</v>
      </c>
      <c r="F148" s="31"/>
      <c r="G148" s="79" t="s">
        <v>44</v>
      </c>
      <c r="H148" s="33">
        <f>H149</f>
        <v>146</v>
      </c>
      <c r="I148" s="55"/>
    </row>
    <row r="149" spans="1:9" ht="15.75">
      <c r="A149" s="158" t="s">
        <v>115</v>
      </c>
      <c r="B149" s="109" t="s">
        <v>276</v>
      </c>
      <c r="C149" s="57" t="s">
        <v>156</v>
      </c>
      <c r="D149" s="56" t="s">
        <v>155</v>
      </c>
      <c r="E149" s="57" t="s">
        <v>291</v>
      </c>
      <c r="F149" s="56"/>
      <c r="G149" s="110" t="s">
        <v>205</v>
      </c>
      <c r="H149" s="33">
        <v>146</v>
      </c>
      <c r="I149" s="55"/>
    </row>
    <row r="150" spans="1:9" ht="15.75">
      <c r="A150" s="38" t="s">
        <v>6</v>
      </c>
      <c r="B150" s="100" t="s">
        <v>276</v>
      </c>
      <c r="C150" s="36" t="s">
        <v>159</v>
      </c>
      <c r="D150" s="35" t="s">
        <v>96</v>
      </c>
      <c r="E150" s="36" t="s">
        <v>42</v>
      </c>
      <c r="F150" s="35"/>
      <c r="G150" s="172" t="s">
        <v>44</v>
      </c>
      <c r="H150" s="37">
        <f>H156+H173+H177+H151</f>
        <v>762705.1</v>
      </c>
      <c r="I150" s="37">
        <f>I156+I173+I177+I151</f>
        <v>252515</v>
      </c>
    </row>
    <row r="151" spans="1:9" ht="15.75">
      <c r="A151" s="184" t="s">
        <v>7</v>
      </c>
      <c r="B151" s="95" t="s">
        <v>276</v>
      </c>
      <c r="C151" s="67" t="s">
        <v>159</v>
      </c>
      <c r="D151" s="39" t="s">
        <v>151</v>
      </c>
      <c r="E151" s="36" t="s">
        <v>42</v>
      </c>
      <c r="F151" s="35"/>
      <c r="G151" s="172" t="s">
        <v>44</v>
      </c>
      <c r="H151" s="69">
        <f aca="true" t="shared" si="8" ref="H151:I153">H152</f>
        <v>312269</v>
      </c>
      <c r="I151" s="69">
        <f t="shared" si="8"/>
        <v>0</v>
      </c>
    </row>
    <row r="152" spans="1:9" ht="15.75">
      <c r="A152" s="55" t="s">
        <v>8</v>
      </c>
      <c r="B152" s="99" t="s">
        <v>276</v>
      </c>
      <c r="C152" s="32" t="s">
        <v>159</v>
      </c>
      <c r="D152" s="31" t="s">
        <v>151</v>
      </c>
      <c r="E152" s="32" t="s">
        <v>24</v>
      </c>
      <c r="F152" s="31"/>
      <c r="G152" s="79" t="s">
        <v>44</v>
      </c>
      <c r="H152" s="33">
        <f t="shared" si="8"/>
        <v>312269</v>
      </c>
      <c r="I152" s="33">
        <f t="shared" si="8"/>
        <v>0</v>
      </c>
    </row>
    <row r="153" spans="1:9" s="3" customFormat="1" ht="15.75">
      <c r="A153" s="159" t="s">
        <v>25</v>
      </c>
      <c r="B153" s="99" t="s">
        <v>276</v>
      </c>
      <c r="C153" s="32" t="s">
        <v>159</v>
      </c>
      <c r="D153" s="31" t="s">
        <v>151</v>
      </c>
      <c r="E153" s="32" t="s">
        <v>172</v>
      </c>
      <c r="F153" s="31"/>
      <c r="G153" s="79" t="s">
        <v>44</v>
      </c>
      <c r="H153" s="33">
        <f>H154+H155</f>
        <v>312269</v>
      </c>
      <c r="I153" s="33">
        <f t="shared" si="8"/>
        <v>0</v>
      </c>
    </row>
    <row r="154" spans="1:9" ht="15.75">
      <c r="A154" s="159" t="s">
        <v>138</v>
      </c>
      <c r="B154" s="105" t="s">
        <v>276</v>
      </c>
      <c r="C154" s="41" t="s">
        <v>159</v>
      </c>
      <c r="D154" s="40" t="s">
        <v>151</v>
      </c>
      <c r="E154" s="32" t="s">
        <v>172</v>
      </c>
      <c r="F154" s="31"/>
      <c r="G154" s="110" t="s">
        <v>68</v>
      </c>
      <c r="H154" s="33">
        <f>313951.2+1036-21886.8-1443.6-2467.5-8765-30+10528.1</f>
        <v>290922.4</v>
      </c>
      <c r="I154" s="33"/>
    </row>
    <row r="155" spans="1:9" ht="15.75">
      <c r="A155" s="159" t="s">
        <v>253</v>
      </c>
      <c r="B155" s="105" t="s">
        <v>276</v>
      </c>
      <c r="C155" s="41" t="s">
        <v>159</v>
      </c>
      <c r="D155" s="40" t="s">
        <v>151</v>
      </c>
      <c r="E155" s="32" t="s">
        <v>172</v>
      </c>
      <c r="F155" s="31"/>
      <c r="G155" s="110" t="s">
        <v>69</v>
      </c>
      <c r="H155" s="33">
        <f>21886.8-540.2</f>
        <v>21346.6</v>
      </c>
      <c r="I155" s="33"/>
    </row>
    <row r="156" spans="1:9" ht="15.75">
      <c r="A156" s="38" t="s">
        <v>9</v>
      </c>
      <c r="B156" s="114" t="s">
        <v>276</v>
      </c>
      <c r="C156" s="72" t="s">
        <v>159</v>
      </c>
      <c r="D156" s="73" t="s">
        <v>152</v>
      </c>
      <c r="E156" s="36" t="s">
        <v>42</v>
      </c>
      <c r="F156" s="35"/>
      <c r="G156" s="172" t="s">
        <v>44</v>
      </c>
      <c r="H156" s="37">
        <f>H157+H163+H169+H166</f>
        <v>373809.39999999997</v>
      </c>
      <c r="I156" s="37">
        <f>I157+I163+I169+I166</f>
        <v>247654</v>
      </c>
    </row>
    <row r="157" spans="1:9" ht="29.25">
      <c r="A157" s="190" t="s">
        <v>261</v>
      </c>
      <c r="B157" s="105" t="s">
        <v>276</v>
      </c>
      <c r="C157" s="41" t="s">
        <v>159</v>
      </c>
      <c r="D157" s="40" t="s">
        <v>152</v>
      </c>
      <c r="E157" s="41" t="s">
        <v>26</v>
      </c>
      <c r="F157" s="40"/>
      <c r="G157" s="79" t="s">
        <v>44</v>
      </c>
      <c r="H157" s="33">
        <f>H158+H161</f>
        <v>316994.3</v>
      </c>
      <c r="I157" s="33">
        <f>I158+I161</f>
        <v>242782</v>
      </c>
    </row>
    <row r="158" spans="1:9" s="3" customFormat="1" ht="15.75">
      <c r="A158" s="159" t="s">
        <v>25</v>
      </c>
      <c r="B158" s="105" t="s">
        <v>276</v>
      </c>
      <c r="C158" s="41" t="s">
        <v>159</v>
      </c>
      <c r="D158" s="40" t="s">
        <v>152</v>
      </c>
      <c r="E158" s="41" t="s">
        <v>173</v>
      </c>
      <c r="F158" s="40"/>
      <c r="G158" s="79" t="s">
        <v>44</v>
      </c>
      <c r="H158" s="33">
        <f>H159+H160</f>
        <v>310318.8</v>
      </c>
      <c r="I158" s="33">
        <f>I159+I160</f>
        <v>236106.5</v>
      </c>
    </row>
    <row r="159" spans="1:9" ht="15.75">
      <c r="A159" s="55" t="s">
        <v>138</v>
      </c>
      <c r="B159" s="99" t="s">
        <v>276</v>
      </c>
      <c r="C159" s="32" t="s">
        <v>159</v>
      </c>
      <c r="D159" s="31" t="s">
        <v>152</v>
      </c>
      <c r="E159" s="32" t="s">
        <v>173</v>
      </c>
      <c r="F159" s="31"/>
      <c r="G159" s="79" t="s">
        <v>68</v>
      </c>
      <c r="H159" s="33">
        <f>316943.3+5132-23607-23441.7-40527.5+20179.7+1103+1530.2</f>
        <v>257312</v>
      </c>
      <c r="I159" s="33">
        <f>226391+8905-40527.5-292.5+1103</f>
        <v>195579</v>
      </c>
    </row>
    <row r="160" spans="1:9" ht="15.75">
      <c r="A160" s="55" t="s">
        <v>253</v>
      </c>
      <c r="B160" s="99" t="s">
        <v>276</v>
      </c>
      <c r="C160" s="32" t="s">
        <v>159</v>
      </c>
      <c r="D160" s="31" t="s">
        <v>152</v>
      </c>
      <c r="E160" s="32" t="s">
        <v>173</v>
      </c>
      <c r="F160" s="31"/>
      <c r="G160" s="79" t="s">
        <v>69</v>
      </c>
      <c r="H160" s="33">
        <f>45493.8+40527.5-21886.8-11127.7</f>
        <v>53006.8</v>
      </c>
      <c r="I160" s="33">
        <f>40527.5</f>
        <v>40527.5</v>
      </c>
    </row>
    <row r="161" spans="1:9" ht="29.25">
      <c r="A161" s="190" t="s">
        <v>336</v>
      </c>
      <c r="B161" s="105" t="s">
        <v>276</v>
      </c>
      <c r="C161" s="32" t="s">
        <v>159</v>
      </c>
      <c r="D161" s="31" t="s">
        <v>152</v>
      </c>
      <c r="E161" s="41" t="s">
        <v>335</v>
      </c>
      <c r="F161" s="50"/>
      <c r="G161" s="79" t="s">
        <v>44</v>
      </c>
      <c r="H161" s="33">
        <f>H162</f>
        <v>6675.5</v>
      </c>
      <c r="I161" s="33">
        <f>I162</f>
        <v>6675.5</v>
      </c>
    </row>
    <row r="162" spans="1:9" ht="15.75">
      <c r="A162" s="55" t="s">
        <v>202</v>
      </c>
      <c r="B162" s="99" t="s">
        <v>276</v>
      </c>
      <c r="C162" s="32" t="s">
        <v>159</v>
      </c>
      <c r="D162" s="31" t="s">
        <v>152</v>
      </c>
      <c r="E162" s="32" t="s">
        <v>335</v>
      </c>
      <c r="F162" s="56"/>
      <c r="G162" s="79" t="s">
        <v>203</v>
      </c>
      <c r="H162" s="33">
        <f>6383+292.5</f>
        <v>6675.5</v>
      </c>
      <c r="I162" s="33">
        <f>6383+292.5</f>
        <v>6675.5</v>
      </c>
    </row>
    <row r="163" spans="1:9" ht="15.75">
      <c r="A163" s="179" t="s">
        <v>29</v>
      </c>
      <c r="B163" s="77" t="s">
        <v>276</v>
      </c>
      <c r="C163" s="57" t="s">
        <v>159</v>
      </c>
      <c r="D163" s="56" t="s">
        <v>152</v>
      </c>
      <c r="E163" s="71" t="s">
        <v>30</v>
      </c>
      <c r="F163" s="50"/>
      <c r="G163" s="79" t="s">
        <v>44</v>
      </c>
      <c r="H163" s="58">
        <f>H164</f>
        <v>51943.1</v>
      </c>
      <c r="I163" s="58">
        <f>I164</f>
        <v>0</v>
      </c>
    </row>
    <row r="164" spans="1:9" ht="15.75">
      <c r="A164" s="159" t="s">
        <v>25</v>
      </c>
      <c r="B164" s="105" t="s">
        <v>276</v>
      </c>
      <c r="C164" s="32" t="s">
        <v>159</v>
      </c>
      <c r="D164" s="31" t="s">
        <v>152</v>
      </c>
      <c r="E164" s="41" t="s">
        <v>174</v>
      </c>
      <c r="F164" s="50"/>
      <c r="G164" s="79" t="s">
        <v>44</v>
      </c>
      <c r="H164" s="33">
        <f>H165</f>
        <v>51943.1</v>
      </c>
      <c r="I164" s="33"/>
    </row>
    <row r="165" spans="1:9" ht="15.75">
      <c r="A165" s="55" t="s">
        <v>138</v>
      </c>
      <c r="B165" s="105" t="s">
        <v>276</v>
      </c>
      <c r="C165" s="32" t="s">
        <v>159</v>
      </c>
      <c r="D165" s="31" t="s">
        <v>152</v>
      </c>
      <c r="E165" s="41" t="s">
        <v>174</v>
      </c>
      <c r="F165" s="50"/>
      <c r="G165" s="79" t="s">
        <v>68</v>
      </c>
      <c r="H165" s="33">
        <f>51538.9-9.3+413.5</f>
        <v>51943.1</v>
      </c>
      <c r="I165" s="33"/>
    </row>
    <row r="166" spans="1:9" ht="15.75">
      <c r="A166" s="159" t="s">
        <v>257</v>
      </c>
      <c r="B166" s="105" t="s">
        <v>276</v>
      </c>
      <c r="C166" s="32" t="s">
        <v>159</v>
      </c>
      <c r="D166" s="31" t="s">
        <v>152</v>
      </c>
      <c r="E166" s="41" t="s">
        <v>352</v>
      </c>
      <c r="F166" s="50"/>
      <c r="G166" s="79" t="s">
        <v>44</v>
      </c>
      <c r="H166" s="33">
        <f>H167+H168</f>
        <v>228</v>
      </c>
      <c r="I166" s="33">
        <f>I167+I168</f>
        <v>228</v>
      </c>
    </row>
    <row r="167" spans="1:9" ht="15.75">
      <c r="A167" s="159" t="s">
        <v>138</v>
      </c>
      <c r="B167" s="105" t="s">
        <v>276</v>
      </c>
      <c r="C167" s="32" t="s">
        <v>159</v>
      </c>
      <c r="D167" s="31" t="s">
        <v>152</v>
      </c>
      <c r="E167" s="41" t="s">
        <v>352</v>
      </c>
      <c r="F167" s="50" t="s">
        <v>68</v>
      </c>
      <c r="G167" s="79" t="s">
        <v>68</v>
      </c>
      <c r="H167" s="33">
        <f>228-35</f>
        <v>193</v>
      </c>
      <c r="I167" s="33">
        <f>228-35</f>
        <v>193</v>
      </c>
    </row>
    <row r="168" spans="1:9" ht="15.75">
      <c r="A168" s="159" t="s">
        <v>253</v>
      </c>
      <c r="B168" s="105" t="s">
        <v>276</v>
      </c>
      <c r="C168" s="32" t="s">
        <v>159</v>
      </c>
      <c r="D168" s="31" t="s">
        <v>152</v>
      </c>
      <c r="E168" s="41" t="s">
        <v>352</v>
      </c>
      <c r="F168" s="50" t="s">
        <v>68</v>
      </c>
      <c r="G168" s="79" t="s">
        <v>69</v>
      </c>
      <c r="H168" s="33">
        <v>35</v>
      </c>
      <c r="I168" s="33">
        <v>35</v>
      </c>
    </row>
    <row r="169" spans="1:9" ht="15.75">
      <c r="A169" s="159" t="s">
        <v>95</v>
      </c>
      <c r="B169" s="105" t="s">
        <v>276</v>
      </c>
      <c r="C169" s="32" t="s">
        <v>159</v>
      </c>
      <c r="D169" s="31" t="s">
        <v>152</v>
      </c>
      <c r="E169" s="41" t="s">
        <v>75</v>
      </c>
      <c r="F169" s="50"/>
      <c r="G169" s="79" t="s">
        <v>44</v>
      </c>
      <c r="H169" s="33">
        <f>H170</f>
        <v>4644</v>
      </c>
      <c r="I169" s="33">
        <f>I170</f>
        <v>4644</v>
      </c>
    </row>
    <row r="170" spans="1:9" ht="29.25">
      <c r="A170" s="190" t="s">
        <v>255</v>
      </c>
      <c r="B170" s="105" t="s">
        <v>276</v>
      </c>
      <c r="C170" s="32" t="s">
        <v>159</v>
      </c>
      <c r="D170" s="31" t="s">
        <v>152</v>
      </c>
      <c r="E170" s="41" t="s">
        <v>256</v>
      </c>
      <c r="F170" s="50"/>
      <c r="G170" s="79" t="s">
        <v>44</v>
      </c>
      <c r="H170" s="33">
        <f>H171+H172</f>
        <v>4644</v>
      </c>
      <c r="I170" s="33">
        <f>I171+I172</f>
        <v>4644</v>
      </c>
    </row>
    <row r="171" spans="1:9" ht="15.75">
      <c r="A171" s="55" t="s">
        <v>138</v>
      </c>
      <c r="B171" s="105" t="s">
        <v>276</v>
      </c>
      <c r="C171" s="32" t="s">
        <v>159</v>
      </c>
      <c r="D171" s="40" t="s">
        <v>152</v>
      </c>
      <c r="E171" s="41" t="s">
        <v>256</v>
      </c>
      <c r="F171" s="50"/>
      <c r="G171" s="79" t="s">
        <v>68</v>
      </c>
      <c r="H171" s="33">
        <f>4644-727-62.1</f>
        <v>3854.9</v>
      </c>
      <c r="I171" s="33">
        <f>4644-727-62.1</f>
        <v>3854.9</v>
      </c>
    </row>
    <row r="172" spans="1:9" ht="15.75">
      <c r="A172" s="159" t="s">
        <v>253</v>
      </c>
      <c r="B172" s="105" t="s">
        <v>276</v>
      </c>
      <c r="C172" s="32" t="s">
        <v>159</v>
      </c>
      <c r="D172" s="40" t="s">
        <v>152</v>
      </c>
      <c r="E172" s="41" t="s">
        <v>256</v>
      </c>
      <c r="F172" s="50"/>
      <c r="G172" s="79" t="s">
        <v>69</v>
      </c>
      <c r="H172" s="33">
        <f>727+62.1</f>
        <v>789.1</v>
      </c>
      <c r="I172" s="33">
        <f>727+62.1</f>
        <v>789.1</v>
      </c>
    </row>
    <row r="173" spans="1:9" ht="15.75">
      <c r="A173" s="183" t="s">
        <v>27</v>
      </c>
      <c r="B173" s="114" t="s">
        <v>276</v>
      </c>
      <c r="C173" s="36" t="s">
        <v>159</v>
      </c>
      <c r="D173" s="73" t="s">
        <v>159</v>
      </c>
      <c r="E173" s="36" t="s">
        <v>42</v>
      </c>
      <c r="F173" s="35"/>
      <c r="G173" s="172" t="s">
        <v>44</v>
      </c>
      <c r="H173" s="37">
        <f aca="true" t="shared" si="9" ref="H173:I175">H174</f>
        <v>6533.8</v>
      </c>
      <c r="I173" s="37">
        <f t="shared" si="9"/>
        <v>3971</v>
      </c>
    </row>
    <row r="174" spans="1:9" ht="15.75">
      <c r="A174" s="156" t="s">
        <v>319</v>
      </c>
      <c r="B174" s="105" t="s">
        <v>276</v>
      </c>
      <c r="C174" s="32" t="s">
        <v>159</v>
      </c>
      <c r="D174" s="40" t="s">
        <v>159</v>
      </c>
      <c r="E174" s="41" t="s">
        <v>28</v>
      </c>
      <c r="F174" s="50"/>
      <c r="G174" s="79" t="s">
        <v>44</v>
      </c>
      <c r="H174" s="33">
        <f t="shared" si="9"/>
        <v>6533.8</v>
      </c>
      <c r="I174" s="33">
        <f t="shared" si="9"/>
        <v>3971</v>
      </c>
    </row>
    <row r="175" spans="1:9" ht="15.75">
      <c r="A175" s="55" t="s">
        <v>175</v>
      </c>
      <c r="B175" s="105" t="s">
        <v>276</v>
      </c>
      <c r="C175" s="32" t="s">
        <v>159</v>
      </c>
      <c r="D175" s="40" t="s">
        <v>159</v>
      </c>
      <c r="E175" s="41" t="s">
        <v>176</v>
      </c>
      <c r="F175" s="50"/>
      <c r="G175" s="79" t="s">
        <v>44</v>
      </c>
      <c r="H175" s="33">
        <f t="shared" si="9"/>
        <v>6533.8</v>
      </c>
      <c r="I175" s="33">
        <f t="shared" si="9"/>
        <v>3971</v>
      </c>
    </row>
    <row r="176" spans="1:9" ht="15.75">
      <c r="A176" s="159" t="s">
        <v>138</v>
      </c>
      <c r="B176" s="105" t="s">
        <v>276</v>
      </c>
      <c r="C176" s="32" t="s">
        <v>159</v>
      </c>
      <c r="D176" s="40" t="s">
        <v>159</v>
      </c>
      <c r="E176" s="41" t="s">
        <v>176</v>
      </c>
      <c r="F176" s="50"/>
      <c r="G176" s="79" t="s">
        <v>68</v>
      </c>
      <c r="H176" s="33">
        <f>2535+3971+27.8</f>
        <v>6533.8</v>
      </c>
      <c r="I176" s="33">
        <v>3971</v>
      </c>
    </row>
    <row r="177" spans="1:9" ht="15.75">
      <c r="A177" s="38" t="s">
        <v>31</v>
      </c>
      <c r="B177" s="100" t="s">
        <v>276</v>
      </c>
      <c r="C177" s="36" t="s">
        <v>159</v>
      </c>
      <c r="D177" s="35" t="s">
        <v>157</v>
      </c>
      <c r="E177" s="36" t="s">
        <v>42</v>
      </c>
      <c r="F177" s="35"/>
      <c r="G177" s="172" t="s">
        <v>44</v>
      </c>
      <c r="H177" s="37">
        <f>H181+H178+H184</f>
        <v>70092.9</v>
      </c>
      <c r="I177" s="37">
        <f>I181+I178+I184</f>
        <v>890</v>
      </c>
    </row>
    <row r="178" spans="1:9" s="3" customFormat="1" ht="15.75">
      <c r="A178" s="156" t="s">
        <v>116</v>
      </c>
      <c r="B178" s="99" t="s">
        <v>276</v>
      </c>
      <c r="C178" s="32" t="s">
        <v>159</v>
      </c>
      <c r="D178" s="31" t="s">
        <v>157</v>
      </c>
      <c r="E178" s="32" t="s">
        <v>204</v>
      </c>
      <c r="F178" s="31"/>
      <c r="G178" s="79" t="s">
        <v>44</v>
      </c>
      <c r="H178" s="33">
        <f>H179</f>
        <v>9348.9</v>
      </c>
      <c r="I178" s="33">
        <f>I179</f>
        <v>0</v>
      </c>
    </row>
    <row r="179" spans="1:9" ht="15.75">
      <c r="A179" s="158" t="s">
        <v>45</v>
      </c>
      <c r="B179" s="99" t="s">
        <v>276</v>
      </c>
      <c r="C179" s="32" t="s">
        <v>159</v>
      </c>
      <c r="D179" s="31" t="s">
        <v>157</v>
      </c>
      <c r="E179" s="32" t="s">
        <v>206</v>
      </c>
      <c r="F179" s="31"/>
      <c r="G179" s="79" t="s">
        <v>44</v>
      </c>
      <c r="H179" s="33">
        <f>H180</f>
        <v>9348.9</v>
      </c>
      <c r="I179" s="33">
        <f>I180</f>
        <v>0</v>
      </c>
    </row>
    <row r="180" spans="1:9" ht="15.75">
      <c r="A180" s="158" t="s">
        <v>197</v>
      </c>
      <c r="B180" s="99" t="s">
        <v>276</v>
      </c>
      <c r="C180" s="32" t="s">
        <v>159</v>
      </c>
      <c r="D180" s="31" t="s">
        <v>157</v>
      </c>
      <c r="E180" s="32" t="s">
        <v>206</v>
      </c>
      <c r="F180" s="31"/>
      <c r="G180" s="79" t="s">
        <v>205</v>
      </c>
      <c r="H180" s="33">
        <v>9348.9</v>
      </c>
      <c r="I180" s="76">
        <f>617-617</f>
        <v>0</v>
      </c>
    </row>
    <row r="181" spans="1:9" ht="57.75">
      <c r="A181" s="190" t="s">
        <v>87</v>
      </c>
      <c r="B181" s="99" t="s">
        <v>276</v>
      </c>
      <c r="C181" s="32" t="s">
        <v>159</v>
      </c>
      <c r="D181" s="31" t="s">
        <v>157</v>
      </c>
      <c r="E181" s="32" t="s">
        <v>37</v>
      </c>
      <c r="F181" s="31"/>
      <c r="G181" s="79" t="s">
        <v>44</v>
      </c>
      <c r="H181" s="33">
        <f>H182</f>
        <v>17744</v>
      </c>
      <c r="I181" s="33">
        <f>I182</f>
        <v>890</v>
      </c>
    </row>
    <row r="182" spans="1:9" ht="15.75">
      <c r="A182" s="55" t="s">
        <v>25</v>
      </c>
      <c r="B182" s="105" t="s">
        <v>276</v>
      </c>
      <c r="C182" s="32" t="s">
        <v>159</v>
      </c>
      <c r="D182" s="31" t="s">
        <v>157</v>
      </c>
      <c r="E182" s="41" t="s">
        <v>177</v>
      </c>
      <c r="F182" s="40"/>
      <c r="G182" s="79" t="s">
        <v>44</v>
      </c>
      <c r="H182" s="42">
        <f>H183</f>
        <v>17744</v>
      </c>
      <c r="I182" s="42">
        <f>I183</f>
        <v>890</v>
      </c>
    </row>
    <row r="183" spans="1:9" ht="15.75">
      <c r="A183" s="159" t="s">
        <v>253</v>
      </c>
      <c r="B183" s="105" t="s">
        <v>276</v>
      </c>
      <c r="C183" s="32" t="s">
        <v>159</v>
      </c>
      <c r="D183" s="31" t="s">
        <v>157</v>
      </c>
      <c r="E183" s="41" t="s">
        <v>177</v>
      </c>
      <c r="F183" s="40"/>
      <c r="G183" s="79" t="s">
        <v>69</v>
      </c>
      <c r="H183" s="42">
        <f>890+16854</f>
        <v>17744</v>
      </c>
      <c r="I183" s="42">
        <v>890</v>
      </c>
    </row>
    <row r="184" spans="1:9" ht="20.25" customHeight="1">
      <c r="A184" s="55" t="s">
        <v>100</v>
      </c>
      <c r="B184" s="105" t="s">
        <v>276</v>
      </c>
      <c r="C184" s="32" t="s">
        <v>159</v>
      </c>
      <c r="D184" s="31" t="s">
        <v>157</v>
      </c>
      <c r="E184" s="41" t="s">
        <v>101</v>
      </c>
      <c r="F184" s="40"/>
      <c r="G184" s="79" t="s">
        <v>44</v>
      </c>
      <c r="H184" s="42">
        <f>H185</f>
        <v>43000</v>
      </c>
      <c r="I184" s="42">
        <f>I185</f>
        <v>0</v>
      </c>
    </row>
    <row r="185" spans="1:9" ht="29.25">
      <c r="A185" s="156" t="s">
        <v>323</v>
      </c>
      <c r="B185" s="105" t="s">
        <v>276</v>
      </c>
      <c r="C185" s="32" t="s">
        <v>159</v>
      </c>
      <c r="D185" s="31" t="s">
        <v>157</v>
      </c>
      <c r="E185" s="41" t="s">
        <v>179</v>
      </c>
      <c r="F185" s="40"/>
      <c r="G185" s="79" t="s">
        <v>44</v>
      </c>
      <c r="H185" s="42">
        <f>H186</f>
        <v>43000</v>
      </c>
      <c r="I185" s="42">
        <f>I186</f>
        <v>0</v>
      </c>
    </row>
    <row r="186" spans="1:9" ht="21" customHeight="1">
      <c r="A186" s="158" t="s">
        <v>197</v>
      </c>
      <c r="B186" s="105" t="s">
        <v>276</v>
      </c>
      <c r="C186" s="32" t="s">
        <v>159</v>
      </c>
      <c r="D186" s="31" t="s">
        <v>157</v>
      </c>
      <c r="E186" s="41" t="s">
        <v>179</v>
      </c>
      <c r="F186" s="40"/>
      <c r="G186" s="79" t="s">
        <v>205</v>
      </c>
      <c r="H186" s="42">
        <f>28000+15000</f>
        <v>43000</v>
      </c>
      <c r="I186" s="159"/>
    </row>
    <row r="187" spans="1:9" ht="15.75">
      <c r="A187" s="38" t="s">
        <v>5</v>
      </c>
      <c r="B187" s="100" t="s">
        <v>276</v>
      </c>
      <c r="C187" s="36" t="s">
        <v>158</v>
      </c>
      <c r="D187" s="35" t="s">
        <v>96</v>
      </c>
      <c r="E187" s="36" t="s">
        <v>42</v>
      </c>
      <c r="F187" s="35"/>
      <c r="G187" s="172" t="s">
        <v>44</v>
      </c>
      <c r="H187" s="37">
        <f aca="true" t="shared" si="10" ref="H187:I190">H188</f>
        <v>8319</v>
      </c>
      <c r="I187" s="37">
        <f t="shared" si="10"/>
        <v>8319</v>
      </c>
    </row>
    <row r="188" spans="1:9" ht="15.75">
      <c r="A188" s="38" t="s">
        <v>229</v>
      </c>
      <c r="B188" s="100" t="s">
        <v>276</v>
      </c>
      <c r="C188" s="36" t="s">
        <v>158</v>
      </c>
      <c r="D188" s="35" t="s">
        <v>153</v>
      </c>
      <c r="E188" s="36" t="s">
        <v>42</v>
      </c>
      <c r="F188" s="35"/>
      <c r="G188" s="172" t="s">
        <v>44</v>
      </c>
      <c r="H188" s="37">
        <f t="shared" si="10"/>
        <v>8319</v>
      </c>
      <c r="I188" s="37">
        <f t="shared" si="10"/>
        <v>8319</v>
      </c>
    </row>
    <row r="189" spans="1:9" ht="15.75">
      <c r="A189" s="158" t="s">
        <v>95</v>
      </c>
      <c r="B189" s="99" t="s">
        <v>276</v>
      </c>
      <c r="C189" s="32" t="s">
        <v>158</v>
      </c>
      <c r="D189" s="31" t="s">
        <v>153</v>
      </c>
      <c r="E189" s="32" t="s">
        <v>75</v>
      </c>
      <c r="F189" s="87"/>
      <c r="G189" s="79" t="s">
        <v>44</v>
      </c>
      <c r="H189" s="33">
        <f t="shared" si="10"/>
        <v>8319</v>
      </c>
      <c r="I189" s="33">
        <f t="shared" si="10"/>
        <v>8319</v>
      </c>
    </row>
    <row r="190" spans="1:9" ht="57.75">
      <c r="A190" s="157" t="s">
        <v>209</v>
      </c>
      <c r="B190" s="99" t="s">
        <v>276</v>
      </c>
      <c r="C190" s="32" t="s">
        <v>158</v>
      </c>
      <c r="D190" s="31" t="s">
        <v>153</v>
      </c>
      <c r="E190" s="32" t="s">
        <v>208</v>
      </c>
      <c r="F190" s="87"/>
      <c r="G190" s="79" t="s">
        <v>44</v>
      </c>
      <c r="H190" s="33">
        <f t="shared" si="10"/>
        <v>8319</v>
      </c>
      <c r="I190" s="33">
        <f t="shared" si="10"/>
        <v>8319</v>
      </c>
    </row>
    <row r="191" spans="1:9" s="10" customFormat="1" ht="16.5" thickBot="1">
      <c r="A191" s="159" t="s">
        <v>134</v>
      </c>
      <c r="B191" s="115" t="s">
        <v>276</v>
      </c>
      <c r="C191" s="44" t="s">
        <v>158</v>
      </c>
      <c r="D191" s="43" t="s">
        <v>153</v>
      </c>
      <c r="E191" s="44" t="s">
        <v>208</v>
      </c>
      <c r="F191" s="116"/>
      <c r="G191" s="117" t="s">
        <v>46</v>
      </c>
      <c r="H191" s="45">
        <v>8319</v>
      </c>
      <c r="I191" s="180">
        <v>8319</v>
      </c>
    </row>
    <row r="192" spans="1:9" s="10" customFormat="1" ht="54.75" thickBot="1">
      <c r="A192" s="191" t="s">
        <v>254</v>
      </c>
      <c r="B192" s="93" t="s">
        <v>277</v>
      </c>
      <c r="C192" s="25" t="s">
        <v>96</v>
      </c>
      <c r="D192" s="23" t="s">
        <v>96</v>
      </c>
      <c r="E192" s="25" t="s">
        <v>42</v>
      </c>
      <c r="F192" s="23"/>
      <c r="G192" s="118" t="s">
        <v>44</v>
      </c>
      <c r="H192" s="26">
        <f>H193+H212+H232</f>
        <v>140466.2</v>
      </c>
      <c r="I192" s="26">
        <f>I193+I212+I232</f>
        <v>197</v>
      </c>
    </row>
    <row r="193" spans="1:9" s="10" customFormat="1" ht="15.75">
      <c r="A193" s="38" t="s">
        <v>6</v>
      </c>
      <c r="B193" s="100" t="s">
        <v>277</v>
      </c>
      <c r="C193" s="36" t="s">
        <v>159</v>
      </c>
      <c r="D193" s="29" t="s">
        <v>96</v>
      </c>
      <c r="E193" s="135" t="s">
        <v>42</v>
      </c>
      <c r="F193" s="169"/>
      <c r="G193" s="137" t="s">
        <v>44</v>
      </c>
      <c r="H193" s="37">
        <f>H194+H198+H208+H205</f>
        <v>36113</v>
      </c>
      <c r="I193" s="37">
        <f>I194+I198</f>
        <v>0</v>
      </c>
    </row>
    <row r="194" spans="1:9" s="10" customFormat="1" ht="15.75">
      <c r="A194" s="184" t="s">
        <v>9</v>
      </c>
      <c r="B194" s="95" t="s">
        <v>277</v>
      </c>
      <c r="C194" s="36" t="s">
        <v>159</v>
      </c>
      <c r="D194" s="67" t="s">
        <v>152</v>
      </c>
      <c r="E194" s="36" t="s">
        <v>42</v>
      </c>
      <c r="F194" s="35"/>
      <c r="G194" s="119" t="s">
        <v>44</v>
      </c>
      <c r="H194" s="69">
        <f aca="true" t="shared" si="11" ref="H194:I196">H195</f>
        <v>31479.3</v>
      </c>
      <c r="I194" s="69">
        <f t="shared" si="11"/>
        <v>0</v>
      </c>
    </row>
    <row r="195" spans="1:9" s="10" customFormat="1" ht="15.75">
      <c r="A195" s="179" t="s">
        <v>29</v>
      </c>
      <c r="B195" s="77" t="s">
        <v>277</v>
      </c>
      <c r="C195" s="32" t="s">
        <v>159</v>
      </c>
      <c r="D195" s="57" t="s">
        <v>152</v>
      </c>
      <c r="E195" s="71" t="s">
        <v>30</v>
      </c>
      <c r="F195" s="50"/>
      <c r="G195" s="79" t="s">
        <v>44</v>
      </c>
      <c r="H195" s="33">
        <f t="shared" si="11"/>
        <v>31479.3</v>
      </c>
      <c r="I195" s="33">
        <f t="shared" si="11"/>
        <v>0</v>
      </c>
    </row>
    <row r="196" spans="1:9" ht="15.75">
      <c r="A196" s="159" t="s">
        <v>25</v>
      </c>
      <c r="B196" s="105" t="s">
        <v>277</v>
      </c>
      <c r="C196" s="32" t="s">
        <v>159</v>
      </c>
      <c r="D196" s="57" t="s">
        <v>152</v>
      </c>
      <c r="E196" s="41" t="s">
        <v>174</v>
      </c>
      <c r="F196" s="50"/>
      <c r="G196" s="79" t="s">
        <v>44</v>
      </c>
      <c r="H196" s="42">
        <f t="shared" si="11"/>
        <v>31479.3</v>
      </c>
      <c r="I196" s="42">
        <f t="shared" si="11"/>
        <v>0</v>
      </c>
    </row>
    <row r="197" spans="1:9" ht="15.75">
      <c r="A197" s="55" t="s">
        <v>138</v>
      </c>
      <c r="B197" s="105" t="s">
        <v>277</v>
      </c>
      <c r="C197" s="32" t="s">
        <v>159</v>
      </c>
      <c r="D197" s="57" t="s">
        <v>152</v>
      </c>
      <c r="E197" s="41" t="s">
        <v>174</v>
      </c>
      <c r="F197" s="50"/>
      <c r="G197" s="66" t="s">
        <v>68</v>
      </c>
      <c r="H197" s="42">
        <f>27232.6+2872.3+1374.4</f>
        <v>31479.3</v>
      </c>
      <c r="I197" s="159"/>
    </row>
    <row r="198" spans="1:9" ht="15.75">
      <c r="A198" s="38" t="s">
        <v>27</v>
      </c>
      <c r="B198" s="100" t="s">
        <v>277</v>
      </c>
      <c r="C198" s="67" t="s">
        <v>159</v>
      </c>
      <c r="D198" s="36" t="s">
        <v>159</v>
      </c>
      <c r="E198" s="36" t="s">
        <v>42</v>
      </c>
      <c r="F198" s="35"/>
      <c r="G198" s="101" t="s">
        <v>44</v>
      </c>
      <c r="H198" s="37">
        <f>H199+H202</f>
        <v>3133.7</v>
      </c>
      <c r="I198" s="37">
        <f>I199+I202</f>
        <v>0</v>
      </c>
    </row>
    <row r="199" spans="1:9" ht="15.75">
      <c r="A199" s="38" t="s">
        <v>72</v>
      </c>
      <c r="B199" s="100" t="s">
        <v>277</v>
      </c>
      <c r="C199" s="67" t="s">
        <v>159</v>
      </c>
      <c r="D199" s="36" t="s">
        <v>159</v>
      </c>
      <c r="E199" s="36" t="s">
        <v>73</v>
      </c>
      <c r="F199" s="35"/>
      <c r="G199" s="101" t="s">
        <v>44</v>
      </c>
      <c r="H199" s="37">
        <f>H200</f>
        <v>3033.7</v>
      </c>
      <c r="I199" s="37">
        <f>I200</f>
        <v>0</v>
      </c>
    </row>
    <row r="200" spans="1:9" ht="15.75">
      <c r="A200" s="55" t="s">
        <v>138</v>
      </c>
      <c r="B200" s="99" t="s">
        <v>277</v>
      </c>
      <c r="C200" s="57" t="s">
        <v>159</v>
      </c>
      <c r="D200" s="32" t="s">
        <v>159</v>
      </c>
      <c r="E200" s="32" t="s">
        <v>250</v>
      </c>
      <c r="F200" s="31"/>
      <c r="G200" s="79" t="s">
        <v>44</v>
      </c>
      <c r="H200" s="33">
        <f>H201</f>
        <v>3033.7</v>
      </c>
      <c r="I200" s="33">
        <f>I201</f>
        <v>0</v>
      </c>
    </row>
    <row r="201" spans="1:9" ht="15.75">
      <c r="A201" s="55" t="s">
        <v>138</v>
      </c>
      <c r="B201" s="99" t="s">
        <v>277</v>
      </c>
      <c r="C201" s="57" t="s">
        <v>159</v>
      </c>
      <c r="D201" s="32" t="s">
        <v>159</v>
      </c>
      <c r="E201" s="32" t="s">
        <v>250</v>
      </c>
      <c r="F201" s="31" t="s">
        <v>13</v>
      </c>
      <c r="G201" s="66" t="s">
        <v>68</v>
      </c>
      <c r="H201" s="33">
        <f>3030+3.7</f>
        <v>3033.7</v>
      </c>
      <c r="I201" s="55"/>
    </row>
    <row r="202" spans="1:9" ht="30">
      <c r="A202" s="34" t="s">
        <v>319</v>
      </c>
      <c r="B202" s="114" t="s">
        <v>277</v>
      </c>
      <c r="C202" s="67" t="s">
        <v>159</v>
      </c>
      <c r="D202" s="72" t="s">
        <v>159</v>
      </c>
      <c r="E202" s="72" t="s">
        <v>28</v>
      </c>
      <c r="F202" s="83"/>
      <c r="G202" s="101" t="s">
        <v>44</v>
      </c>
      <c r="H202" s="37">
        <f>H203</f>
        <v>100</v>
      </c>
      <c r="I202" s="37">
        <f>I203</f>
        <v>0</v>
      </c>
    </row>
    <row r="203" spans="1:9" ht="15.75">
      <c r="A203" s="159" t="s">
        <v>195</v>
      </c>
      <c r="B203" s="105" t="s">
        <v>277</v>
      </c>
      <c r="C203" s="57" t="s">
        <v>159</v>
      </c>
      <c r="D203" s="41" t="s">
        <v>159</v>
      </c>
      <c r="E203" s="41" t="s">
        <v>176</v>
      </c>
      <c r="F203" s="50"/>
      <c r="G203" s="79" t="s">
        <v>44</v>
      </c>
      <c r="H203" s="33">
        <f>H204</f>
        <v>100</v>
      </c>
      <c r="I203" s="33">
        <f>I204</f>
        <v>0</v>
      </c>
    </row>
    <row r="204" spans="1:9" ht="15.75">
      <c r="A204" s="55" t="s">
        <v>138</v>
      </c>
      <c r="B204" s="105" t="s">
        <v>277</v>
      </c>
      <c r="C204" s="57" t="s">
        <v>159</v>
      </c>
      <c r="D204" s="41" t="s">
        <v>159</v>
      </c>
      <c r="E204" s="41" t="s">
        <v>176</v>
      </c>
      <c r="F204" s="50"/>
      <c r="G204" s="66" t="s">
        <v>68</v>
      </c>
      <c r="H204" s="33">
        <v>100</v>
      </c>
      <c r="I204" s="55"/>
    </row>
    <row r="205" spans="1:9" ht="15.75">
      <c r="A205" s="38" t="s">
        <v>100</v>
      </c>
      <c r="B205" s="114" t="s">
        <v>277</v>
      </c>
      <c r="C205" s="67" t="s">
        <v>159</v>
      </c>
      <c r="D205" s="72" t="s">
        <v>159</v>
      </c>
      <c r="E205" s="72" t="s">
        <v>101</v>
      </c>
      <c r="F205" s="83"/>
      <c r="G205" s="101" t="s">
        <v>44</v>
      </c>
      <c r="H205" s="37">
        <f>H206</f>
        <v>1000</v>
      </c>
      <c r="I205" s="37">
        <f>I206</f>
        <v>0</v>
      </c>
    </row>
    <row r="206" spans="1:9" ht="29.25">
      <c r="A206" s="192" t="s">
        <v>300</v>
      </c>
      <c r="B206" s="105" t="s">
        <v>277</v>
      </c>
      <c r="C206" s="57" t="s">
        <v>159</v>
      </c>
      <c r="D206" s="41" t="s">
        <v>159</v>
      </c>
      <c r="E206" s="41" t="s">
        <v>301</v>
      </c>
      <c r="F206" s="50"/>
      <c r="G206" s="79" t="s">
        <v>44</v>
      </c>
      <c r="H206" s="33">
        <f>H207</f>
        <v>1000</v>
      </c>
      <c r="I206" s="55"/>
    </row>
    <row r="207" spans="1:9" ht="15.75">
      <c r="A207" s="55" t="s">
        <v>138</v>
      </c>
      <c r="B207" s="105" t="s">
        <v>277</v>
      </c>
      <c r="C207" s="71" t="s">
        <v>159</v>
      </c>
      <c r="D207" s="41" t="s">
        <v>159</v>
      </c>
      <c r="E207" s="41" t="s">
        <v>301</v>
      </c>
      <c r="F207" s="50"/>
      <c r="G207" s="120" t="s">
        <v>68</v>
      </c>
      <c r="H207" s="42">
        <v>1000</v>
      </c>
      <c r="I207" s="159"/>
    </row>
    <row r="208" spans="1:9" ht="15.75">
      <c r="A208" s="38" t="s">
        <v>31</v>
      </c>
      <c r="B208" s="100" t="s">
        <v>277</v>
      </c>
      <c r="C208" s="36" t="s">
        <v>159</v>
      </c>
      <c r="D208" s="36" t="s">
        <v>157</v>
      </c>
      <c r="E208" s="36" t="s">
        <v>42</v>
      </c>
      <c r="F208" s="35"/>
      <c r="G208" s="101" t="s">
        <v>44</v>
      </c>
      <c r="H208" s="37">
        <f>H209</f>
        <v>500</v>
      </c>
      <c r="I208" s="38"/>
    </row>
    <row r="209" spans="1:9" ht="15.75">
      <c r="A209" s="55" t="s">
        <v>100</v>
      </c>
      <c r="B209" s="57" t="s">
        <v>277</v>
      </c>
      <c r="C209" s="71" t="s">
        <v>159</v>
      </c>
      <c r="D209" s="57" t="s">
        <v>157</v>
      </c>
      <c r="E209" s="71" t="s">
        <v>101</v>
      </c>
      <c r="F209" s="50"/>
      <c r="G209" s="79" t="s">
        <v>44</v>
      </c>
      <c r="H209" s="58">
        <f>H210</f>
        <v>500</v>
      </c>
      <c r="I209" s="158"/>
    </row>
    <row r="210" spans="1:9" ht="29.25">
      <c r="A210" s="156" t="s">
        <v>323</v>
      </c>
      <c r="B210" s="105" t="s">
        <v>277</v>
      </c>
      <c r="C210" s="32" t="s">
        <v>159</v>
      </c>
      <c r="D210" s="32" t="s">
        <v>157</v>
      </c>
      <c r="E210" s="41" t="s">
        <v>179</v>
      </c>
      <c r="F210" s="40"/>
      <c r="G210" s="79" t="s">
        <v>44</v>
      </c>
      <c r="H210" s="33">
        <f>H211</f>
        <v>500</v>
      </c>
      <c r="I210" s="55"/>
    </row>
    <row r="211" spans="1:9" ht="15.75">
      <c r="A211" s="55" t="s">
        <v>138</v>
      </c>
      <c r="B211" s="105" t="s">
        <v>277</v>
      </c>
      <c r="C211" s="32" t="s">
        <v>159</v>
      </c>
      <c r="D211" s="32" t="s">
        <v>157</v>
      </c>
      <c r="E211" s="41" t="s">
        <v>179</v>
      </c>
      <c r="F211" s="40"/>
      <c r="G211" s="79" t="s">
        <v>68</v>
      </c>
      <c r="H211" s="33">
        <v>500</v>
      </c>
      <c r="I211" s="55"/>
    </row>
    <row r="212" spans="1:9" ht="15.75">
      <c r="A212" s="38" t="s">
        <v>334</v>
      </c>
      <c r="B212" s="100" t="s">
        <v>277</v>
      </c>
      <c r="C212" s="36" t="s">
        <v>160</v>
      </c>
      <c r="D212" s="36" t="s">
        <v>96</v>
      </c>
      <c r="E212" s="36" t="s">
        <v>42</v>
      </c>
      <c r="F212" s="35"/>
      <c r="G212" s="101" t="s">
        <v>44</v>
      </c>
      <c r="H212" s="37">
        <f>H213</f>
        <v>91781.50000000001</v>
      </c>
      <c r="I212" s="37">
        <f>I213</f>
        <v>197</v>
      </c>
    </row>
    <row r="213" spans="1:9" ht="15.75">
      <c r="A213" s="184" t="s">
        <v>32</v>
      </c>
      <c r="B213" s="95" t="s">
        <v>277</v>
      </c>
      <c r="C213" s="67" t="s">
        <v>160</v>
      </c>
      <c r="D213" s="67" t="s">
        <v>151</v>
      </c>
      <c r="E213" s="36" t="s">
        <v>42</v>
      </c>
      <c r="F213" s="39"/>
      <c r="G213" s="101" t="s">
        <v>44</v>
      </c>
      <c r="H213" s="69">
        <f>H214+H220+H223+H226+H229</f>
        <v>91781.50000000001</v>
      </c>
      <c r="I213" s="69">
        <f>I214+I220+I223+I226+I229</f>
        <v>197</v>
      </c>
    </row>
    <row r="214" spans="1:9" ht="29.25">
      <c r="A214" s="156" t="s">
        <v>92</v>
      </c>
      <c r="B214" s="99" t="s">
        <v>277</v>
      </c>
      <c r="C214" s="57" t="s">
        <v>160</v>
      </c>
      <c r="D214" s="57" t="s">
        <v>151</v>
      </c>
      <c r="E214" s="32" t="s">
        <v>33</v>
      </c>
      <c r="F214" s="31"/>
      <c r="G214" s="79" t="s">
        <v>44</v>
      </c>
      <c r="H214" s="33">
        <f>H218+H215</f>
        <v>66179.10000000002</v>
      </c>
      <c r="I214" s="33">
        <f>I218+I215</f>
        <v>197</v>
      </c>
    </row>
    <row r="215" spans="1:9" ht="29.25">
      <c r="A215" s="157" t="s">
        <v>322</v>
      </c>
      <c r="B215" s="99" t="s">
        <v>277</v>
      </c>
      <c r="C215" s="32" t="s">
        <v>160</v>
      </c>
      <c r="D215" s="32" t="s">
        <v>153</v>
      </c>
      <c r="E215" s="32" t="s">
        <v>331</v>
      </c>
      <c r="F215" s="31"/>
      <c r="G215" s="79" t="s">
        <v>44</v>
      </c>
      <c r="H215" s="33">
        <f>H216</f>
        <v>197</v>
      </c>
      <c r="I215" s="33">
        <f>I216</f>
        <v>197</v>
      </c>
    </row>
    <row r="216" spans="1:9" ht="15.75">
      <c r="A216" s="158" t="s">
        <v>332</v>
      </c>
      <c r="B216" s="99" t="s">
        <v>277</v>
      </c>
      <c r="C216" s="32" t="s">
        <v>160</v>
      </c>
      <c r="D216" s="32" t="s">
        <v>153</v>
      </c>
      <c r="E216" s="32" t="s">
        <v>333</v>
      </c>
      <c r="F216" s="31"/>
      <c r="G216" s="79" t="s">
        <v>44</v>
      </c>
      <c r="H216" s="33">
        <f>H217</f>
        <v>197</v>
      </c>
      <c r="I216" s="33">
        <f>I217</f>
        <v>197</v>
      </c>
    </row>
    <row r="217" spans="1:9" ht="15.75">
      <c r="A217" s="55" t="s">
        <v>138</v>
      </c>
      <c r="B217" s="99" t="s">
        <v>277</v>
      </c>
      <c r="C217" s="32" t="s">
        <v>160</v>
      </c>
      <c r="D217" s="32" t="s">
        <v>153</v>
      </c>
      <c r="E217" s="32" t="s">
        <v>333</v>
      </c>
      <c r="F217" s="31"/>
      <c r="G217" s="66" t="s">
        <v>68</v>
      </c>
      <c r="H217" s="33">
        <v>197</v>
      </c>
      <c r="I217" s="33">
        <v>197</v>
      </c>
    </row>
    <row r="218" spans="1:9" ht="15.75">
      <c r="A218" s="159" t="s">
        <v>25</v>
      </c>
      <c r="B218" s="99" t="s">
        <v>277</v>
      </c>
      <c r="C218" s="57" t="s">
        <v>160</v>
      </c>
      <c r="D218" s="57" t="s">
        <v>151</v>
      </c>
      <c r="E218" s="32" t="s">
        <v>180</v>
      </c>
      <c r="F218" s="31"/>
      <c r="G218" s="79" t="s">
        <v>44</v>
      </c>
      <c r="H218" s="33">
        <f>H219</f>
        <v>65982.10000000002</v>
      </c>
      <c r="I218" s="33">
        <f>I219</f>
        <v>0</v>
      </c>
    </row>
    <row r="219" spans="1:9" ht="15.75">
      <c r="A219" s="55" t="s">
        <v>138</v>
      </c>
      <c r="B219" s="99" t="s">
        <v>277</v>
      </c>
      <c r="C219" s="57" t="s">
        <v>160</v>
      </c>
      <c r="D219" s="57" t="s">
        <v>151</v>
      </c>
      <c r="E219" s="32" t="s">
        <v>180</v>
      </c>
      <c r="F219" s="31"/>
      <c r="G219" s="66" t="s">
        <v>68</v>
      </c>
      <c r="H219" s="33">
        <f>16800+200+43345.4+300+1500+200+600+1198+258.3+1180+43.3+357.1</f>
        <v>65982.10000000002</v>
      </c>
      <c r="I219" s="33"/>
    </row>
    <row r="220" spans="1:9" ht="15.75">
      <c r="A220" s="38" t="s">
        <v>11</v>
      </c>
      <c r="B220" s="100" t="s">
        <v>277</v>
      </c>
      <c r="C220" s="67" t="s">
        <v>160</v>
      </c>
      <c r="D220" s="67" t="s">
        <v>151</v>
      </c>
      <c r="E220" s="36" t="s">
        <v>34</v>
      </c>
      <c r="F220" s="35"/>
      <c r="G220" s="101" t="s">
        <v>44</v>
      </c>
      <c r="H220" s="37">
        <f>H221</f>
        <v>2981.2</v>
      </c>
      <c r="I220" s="37">
        <f>I221</f>
        <v>0</v>
      </c>
    </row>
    <row r="221" spans="1:9" ht="15.75">
      <c r="A221" s="159" t="s">
        <v>25</v>
      </c>
      <c r="B221" s="99" t="s">
        <v>277</v>
      </c>
      <c r="C221" s="57" t="s">
        <v>160</v>
      </c>
      <c r="D221" s="57" t="s">
        <v>151</v>
      </c>
      <c r="E221" s="32" t="s">
        <v>181</v>
      </c>
      <c r="F221" s="31"/>
      <c r="G221" s="79" t="s">
        <v>44</v>
      </c>
      <c r="H221" s="33">
        <f>H222</f>
        <v>2981.2</v>
      </c>
      <c r="I221" s="33">
        <f>I222</f>
        <v>0</v>
      </c>
    </row>
    <row r="222" spans="1:9" ht="15.75">
      <c r="A222" s="55" t="s">
        <v>138</v>
      </c>
      <c r="B222" s="99" t="s">
        <v>277</v>
      </c>
      <c r="C222" s="57" t="s">
        <v>160</v>
      </c>
      <c r="D222" s="57" t="s">
        <v>151</v>
      </c>
      <c r="E222" s="32" t="s">
        <v>181</v>
      </c>
      <c r="F222" s="31"/>
      <c r="G222" s="66" t="s">
        <v>68</v>
      </c>
      <c r="H222" s="33">
        <f>2860.7+117+3.5</f>
        <v>2981.2</v>
      </c>
      <c r="I222" s="55"/>
    </row>
    <row r="223" spans="1:9" ht="15.75">
      <c r="A223" s="38" t="s">
        <v>12</v>
      </c>
      <c r="B223" s="100" t="s">
        <v>277</v>
      </c>
      <c r="C223" s="67" t="s">
        <v>160</v>
      </c>
      <c r="D223" s="67" t="s">
        <v>151</v>
      </c>
      <c r="E223" s="36" t="s">
        <v>35</v>
      </c>
      <c r="F223" s="35"/>
      <c r="G223" s="101" t="s">
        <v>44</v>
      </c>
      <c r="H223" s="37">
        <f>H224</f>
        <v>8956.2</v>
      </c>
      <c r="I223" s="37">
        <f>I224</f>
        <v>0</v>
      </c>
    </row>
    <row r="224" spans="1:9" ht="15.75">
      <c r="A224" s="159" t="s">
        <v>25</v>
      </c>
      <c r="B224" s="99" t="s">
        <v>277</v>
      </c>
      <c r="C224" s="57" t="s">
        <v>160</v>
      </c>
      <c r="D224" s="57" t="s">
        <v>151</v>
      </c>
      <c r="E224" s="32" t="s">
        <v>182</v>
      </c>
      <c r="F224" s="31"/>
      <c r="G224" s="79" t="s">
        <v>44</v>
      </c>
      <c r="H224" s="33">
        <f>H225</f>
        <v>8956.2</v>
      </c>
      <c r="I224" s="33">
        <f>I225</f>
        <v>0</v>
      </c>
    </row>
    <row r="225" spans="1:9" ht="15.75">
      <c r="A225" s="55" t="s">
        <v>138</v>
      </c>
      <c r="B225" s="99" t="s">
        <v>277</v>
      </c>
      <c r="C225" s="57" t="s">
        <v>160</v>
      </c>
      <c r="D225" s="57" t="s">
        <v>151</v>
      </c>
      <c r="E225" s="32" t="s">
        <v>182</v>
      </c>
      <c r="F225" s="31"/>
      <c r="G225" s="66" t="s">
        <v>68</v>
      </c>
      <c r="H225" s="33">
        <f>8636+288+32.2</f>
        <v>8956.2</v>
      </c>
      <c r="I225" s="33">
        <f>252-252</f>
        <v>0</v>
      </c>
    </row>
    <row r="226" spans="1:9" ht="30">
      <c r="A226" s="34" t="s">
        <v>88</v>
      </c>
      <c r="B226" s="100" t="s">
        <v>277</v>
      </c>
      <c r="C226" s="67" t="s">
        <v>160</v>
      </c>
      <c r="D226" s="67" t="s">
        <v>151</v>
      </c>
      <c r="E226" s="36" t="s">
        <v>36</v>
      </c>
      <c r="F226" s="35"/>
      <c r="G226" s="101" t="s">
        <v>44</v>
      </c>
      <c r="H226" s="37">
        <f>H227</f>
        <v>12465</v>
      </c>
      <c r="I226" s="37">
        <f>I227</f>
        <v>0</v>
      </c>
    </row>
    <row r="227" spans="1:9" ht="15.75">
      <c r="A227" s="159" t="s">
        <v>25</v>
      </c>
      <c r="B227" s="99" t="s">
        <v>277</v>
      </c>
      <c r="C227" s="57" t="s">
        <v>160</v>
      </c>
      <c r="D227" s="57" t="s">
        <v>151</v>
      </c>
      <c r="E227" s="32" t="s">
        <v>183</v>
      </c>
      <c r="F227" s="31"/>
      <c r="G227" s="79" t="s">
        <v>44</v>
      </c>
      <c r="H227" s="33">
        <f>H228</f>
        <v>12465</v>
      </c>
      <c r="I227" s="33">
        <f>I228</f>
        <v>0</v>
      </c>
    </row>
    <row r="228" spans="1:9" ht="15.75">
      <c r="A228" s="55" t="s">
        <v>138</v>
      </c>
      <c r="B228" s="99" t="s">
        <v>277</v>
      </c>
      <c r="C228" s="57" t="s">
        <v>160</v>
      </c>
      <c r="D228" s="57" t="s">
        <v>151</v>
      </c>
      <c r="E228" s="32" t="s">
        <v>183</v>
      </c>
      <c r="F228" s="31"/>
      <c r="G228" s="66" t="s">
        <v>68</v>
      </c>
      <c r="H228" s="33">
        <f>10168.3+57+2239.7</f>
        <v>12465</v>
      </c>
      <c r="I228" s="55"/>
    </row>
    <row r="229" spans="1:9" ht="15.75">
      <c r="A229" s="38" t="s">
        <v>100</v>
      </c>
      <c r="B229" s="100" t="s">
        <v>277</v>
      </c>
      <c r="C229" s="67" t="s">
        <v>160</v>
      </c>
      <c r="D229" s="67" t="s">
        <v>151</v>
      </c>
      <c r="E229" s="36" t="s">
        <v>101</v>
      </c>
      <c r="F229" s="35"/>
      <c r="G229" s="101" t="s">
        <v>44</v>
      </c>
      <c r="H229" s="37">
        <f>H230</f>
        <v>1200</v>
      </c>
      <c r="I229" s="37">
        <f>I230</f>
        <v>0</v>
      </c>
    </row>
    <row r="230" spans="1:9" ht="29.25">
      <c r="A230" s="156" t="s">
        <v>298</v>
      </c>
      <c r="B230" s="99" t="s">
        <v>277</v>
      </c>
      <c r="C230" s="41" t="s">
        <v>160</v>
      </c>
      <c r="D230" s="41" t="s">
        <v>151</v>
      </c>
      <c r="E230" s="41" t="s">
        <v>299</v>
      </c>
      <c r="F230" s="40"/>
      <c r="G230" s="79" t="s">
        <v>44</v>
      </c>
      <c r="H230" s="33">
        <f>H231</f>
        <v>1200</v>
      </c>
      <c r="I230" s="33">
        <f>I231</f>
        <v>0</v>
      </c>
    </row>
    <row r="231" spans="1:9" ht="15.75">
      <c r="A231" s="55" t="s">
        <v>138</v>
      </c>
      <c r="B231" s="99" t="s">
        <v>277</v>
      </c>
      <c r="C231" s="32" t="s">
        <v>160</v>
      </c>
      <c r="D231" s="32" t="s">
        <v>151</v>
      </c>
      <c r="E231" s="32" t="s">
        <v>299</v>
      </c>
      <c r="F231" s="31"/>
      <c r="G231" s="66" t="s">
        <v>68</v>
      </c>
      <c r="H231" s="33">
        <v>1200</v>
      </c>
      <c r="I231" s="55"/>
    </row>
    <row r="232" spans="1:9" ht="15.75">
      <c r="A232" s="38" t="s">
        <v>186</v>
      </c>
      <c r="B232" s="100" t="s">
        <v>277</v>
      </c>
      <c r="C232" s="36" t="s">
        <v>269</v>
      </c>
      <c r="D232" s="36" t="s">
        <v>96</v>
      </c>
      <c r="E232" s="36" t="s">
        <v>42</v>
      </c>
      <c r="F232" s="35"/>
      <c r="G232" s="101" t="s">
        <v>44</v>
      </c>
      <c r="H232" s="37">
        <f>H233</f>
        <v>12571.7</v>
      </c>
      <c r="I232" s="37">
        <f>I233</f>
        <v>0</v>
      </c>
    </row>
    <row r="233" spans="1:9" ht="15.75">
      <c r="A233" s="184" t="s">
        <v>270</v>
      </c>
      <c r="B233" s="95" t="s">
        <v>277</v>
      </c>
      <c r="C233" s="67" t="s">
        <v>269</v>
      </c>
      <c r="D233" s="67" t="s">
        <v>151</v>
      </c>
      <c r="E233" s="36" t="s">
        <v>42</v>
      </c>
      <c r="F233" s="39"/>
      <c r="G233" s="101" t="s">
        <v>44</v>
      </c>
      <c r="H233" s="69">
        <f>H234+H237</f>
        <v>12571.7</v>
      </c>
      <c r="I233" s="69">
        <f>I234+I237</f>
        <v>0</v>
      </c>
    </row>
    <row r="234" spans="1:9" ht="15.75">
      <c r="A234" s="55" t="s">
        <v>60</v>
      </c>
      <c r="B234" s="99" t="s">
        <v>277</v>
      </c>
      <c r="C234" s="32" t="s">
        <v>269</v>
      </c>
      <c r="D234" s="32" t="s">
        <v>151</v>
      </c>
      <c r="E234" s="32" t="s">
        <v>61</v>
      </c>
      <c r="F234" s="31"/>
      <c r="G234" s="79" t="s">
        <v>44</v>
      </c>
      <c r="H234" s="33">
        <f>H235</f>
        <v>11271.7</v>
      </c>
      <c r="I234" s="33">
        <f>I235</f>
        <v>0</v>
      </c>
    </row>
    <row r="235" spans="1:9" ht="15.75">
      <c r="A235" s="159" t="s">
        <v>25</v>
      </c>
      <c r="B235" s="99" t="s">
        <v>277</v>
      </c>
      <c r="C235" s="32" t="s">
        <v>269</v>
      </c>
      <c r="D235" s="32" t="s">
        <v>151</v>
      </c>
      <c r="E235" s="32" t="s">
        <v>187</v>
      </c>
      <c r="F235" s="31"/>
      <c r="G235" s="79" t="s">
        <v>44</v>
      </c>
      <c r="H235" s="33">
        <f>H236</f>
        <v>11271.7</v>
      </c>
      <c r="I235" s="33">
        <f>I236</f>
        <v>0</v>
      </c>
    </row>
    <row r="236" spans="1:9" ht="15.75">
      <c r="A236" s="55" t="s">
        <v>138</v>
      </c>
      <c r="B236" s="99" t="s">
        <v>277</v>
      </c>
      <c r="C236" s="32" t="s">
        <v>269</v>
      </c>
      <c r="D236" s="32" t="s">
        <v>151</v>
      </c>
      <c r="E236" s="32" t="s">
        <v>187</v>
      </c>
      <c r="F236" s="31"/>
      <c r="G236" s="66" t="s">
        <v>68</v>
      </c>
      <c r="H236" s="33">
        <f>8800+2450+21.7</f>
        <v>11271.7</v>
      </c>
      <c r="I236" s="55"/>
    </row>
    <row r="237" spans="1:9" ht="15.75">
      <c r="A237" s="55" t="s">
        <v>100</v>
      </c>
      <c r="B237" s="99" t="s">
        <v>277</v>
      </c>
      <c r="C237" s="32" t="s">
        <v>269</v>
      </c>
      <c r="D237" s="32" t="s">
        <v>151</v>
      </c>
      <c r="E237" s="32" t="s">
        <v>101</v>
      </c>
      <c r="F237" s="31"/>
      <c r="G237" s="79" t="s">
        <v>44</v>
      </c>
      <c r="H237" s="33">
        <f>H238</f>
        <v>1300</v>
      </c>
      <c r="I237" s="33">
        <f>I238</f>
        <v>0</v>
      </c>
    </row>
    <row r="238" spans="1:9" ht="29.25">
      <c r="A238" s="156" t="s">
        <v>318</v>
      </c>
      <c r="B238" s="99" t="s">
        <v>277</v>
      </c>
      <c r="C238" s="32" t="s">
        <v>269</v>
      </c>
      <c r="D238" s="32" t="s">
        <v>151</v>
      </c>
      <c r="E238" s="32" t="s">
        <v>196</v>
      </c>
      <c r="F238" s="31"/>
      <c r="G238" s="79" t="s">
        <v>44</v>
      </c>
      <c r="H238" s="33">
        <f>H239</f>
        <v>1300</v>
      </c>
      <c r="I238" s="33">
        <f>I239</f>
        <v>0</v>
      </c>
    </row>
    <row r="239" spans="1:9" ht="16.5" thickBot="1">
      <c r="A239" s="55" t="s">
        <v>138</v>
      </c>
      <c r="B239" s="105" t="s">
        <v>277</v>
      </c>
      <c r="C239" s="41" t="s">
        <v>269</v>
      </c>
      <c r="D239" s="44" t="s">
        <v>151</v>
      </c>
      <c r="E239" s="41" t="s">
        <v>196</v>
      </c>
      <c r="F239" s="40"/>
      <c r="G239" s="120" t="s">
        <v>68</v>
      </c>
      <c r="H239" s="42">
        <f>1000+2379.5-2079.5</f>
        <v>1300</v>
      </c>
      <c r="I239" s="159"/>
    </row>
    <row r="240" spans="1:9" ht="54" customHeight="1" thickBot="1">
      <c r="A240" s="189" t="s">
        <v>330</v>
      </c>
      <c r="B240" s="25" t="s">
        <v>278</v>
      </c>
      <c r="C240" s="25" t="s">
        <v>96</v>
      </c>
      <c r="D240" s="23" t="s">
        <v>96</v>
      </c>
      <c r="E240" s="25" t="s">
        <v>42</v>
      </c>
      <c r="F240" s="23"/>
      <c r="G240" s="118" t="s">
        <v>44</v>
      </c>
      <c r="H240" s="26">
        <f>H241+H273</f>
        <v>605997.8</v>
      </c>
      <c r="I240" s="26">
        <f>I241</f>
        <v>11002</v>
      </c>
    </row>
    <row r="241" spans="1:9" ht="15.75">
      <c r="A241" s="184" t="s">
        <v>272</v>
      </c>
      <c r="B241" s="67" t="s">
        <v>278</v>
      </c>
      <c r="C241" s="67" t="s">
        <v>157</v>
      </c>
      <c r="D241" s="95" t="s">
        <v>96</v>
      </c>
      <c r="E241" s="29" t="s">
        <v>42</v>
      </c>
      <c r="F241" s="39"/>
      <c r="G241" s="111" t="s">
        <v>44</v>
      </c>
      <c r="H241" s="69">
        <f>H242+H249+H253+H257+H264</f>
        <v>605197.8</v>
      </c>
      <c r="I241" s="69">
        <f>I242+I249+I253+I257+I264</f>
        <v>11002</v>
      </c>
    </row>
    <row r="242" spans="1:9" ht="18" customHeight="1">
      <c r="A242" s="184" t="s">
        <v>184</v>
      </c>
      <c r="B242" s="67" t="s">
        <v>278</v>
      </c>
      <c r="C242" s="67" t="s">
        <v>157</v>
      </c>
      <c r="D242" s="95" t="s">
        <v>151</v>
      </c>
      <c r="E242" s="67" t="s">
        <v>42</v>
      </c>
      <c r="F242" s="39"/>
      <c r="G242" s="111" t="s">
        <v>44</v>
      </c>
      <c r="H242" s="69">
        <f>H243+H246</f>
        <v>199831</v>
      </c>
      <c r="I242" s="69">
        <f>I243+I246</f>
        <v>638</v>
      </c>
    </row>
    <row r="243" spans="1:9" ht="18" customHeight="1">
      <c r="A243" s="55" t="s">
        <v>262</v>
      </c>
      <c r="B243" s="57" t="s">
        <v>278</v>
      </c>
      <c r="C243" s="57" t="s">
        <v>157</v>
      </c>
      <c r="D243" s="99" t="s">
        <v>151</v>
      </c>
      <c r="E243" s="32" t="s">
        <v>38</v>
      </c>
      <c r="F243" s="31"/>
      <c r="G243" s="79" t="s">
        <v>44</v>
      </c>
      <c r="H243" s="33">
        <f>H244</f>
        <v>175640.8</v>
      </c>
      <c r="I243" s="33">
        <f>I244</f>
        <v>638</v>
      </c>
    </row>
    <row r="244" spans="1:9" ht="15.75">
      <c r="A244" s="159" t="s">
        <v>25</v>
      </c>
      <c r="B244" s="57" t="s">
        <v>278</v>
      </c>
      <c r="C244" s="57" t="s">
        <v>157</v>
      </c>
      <c r="D244" s="99" t="s">
        <v>151</v>
      </c>
      <c r="E244" s="32" t="s">
        <v>185</v>
      </c>
      <c r="F244" s="31"/>
      <c r="G244" s="79" t="s">
        <v>44</v>
      </c>
      <c r="H244" s="33">
        <f>H245</f>
        <v>175640.8</v>
      </c>
      <c r="I244" s="33">
        <f>I245</f>
        <v>638</v>
      </c>
    </row>
    <row r="245" spans="1:9" ht="15.75">
      <c r="A245" s="159" t="s">
        <v>138</v>
      </c>
      <c r="B245" s="57" t="s">
        <v>278</v>
      </c>
      <c r="C245" s="57" t="s">
        <v>157</v>
      </c>
      <c r="D245" s="99" t="s">
        <v>151</v>
      </c>
      <c r="E245" s="32" t="s">
        <v>185</v>
      </c>
      <c r="F245" s="31"/>
      <c r="G245" s="110" t="s">
        <v>68</v>
      </c>
      <c r="H245" s="33">
        <f>163348.4-638+4300+5315+638+2677.4</f>
        <v>175640.8</v>
      </c>
      <c r="I245" s="33">
        <v>638</v>
      </c>
    </row>
    <row r="246" spans="1:9" ht="15.75">
      <c r="A246" s="159" t="s">
        <v>230</v>
      </c>
      <c r="B246" s="57" t="s">
        <v>278</v>
      </c>
      <c r="C246" s="57" t="s">
        <v>157</v>
      </c>
      <c r="D246" s="99" t="s">
        <v>151</v>
      </c>
      <c r="E246" s="32" t="s">
        <v>231</v>
      </c>
      <c r="F246" s="31"/>
      <c r="G246" s="79" t="s">
        <v>44</v>
      </c>
      <c r="H246" s="33">
        <f>H247</f>
        <v>24190.2</v>
      </c>
      <c r="I246" s="33">
        <f>I247</f>
        <v>0</v>
      </c>
    </row>
    <row r="247" spans="1:9" ht="15.75">
      <c r="A247" s="159" t="s">
        <v>25</v>
      </c>
      <c r="B247" s="57" t="s">
        <v>278</v>
      </c>
      <c r="C247" s="57" t="s">
        <v>157</v>
      </c>
      <c r="D247" s="99" t="s">
        <v>151</v>
      </c>
      <c r="E247" s="32" t="s">
        <v>232</v>
      </c>
      <c r="F247" s="31"/>
      <c r="G247" s="79" t="s">
        <v>44</v>
      </c>
      <c r="H247" s="33">
        <f>H248</f>
        <v>24190.2</v>
      </c>
      <c r="I247" s="33">
        <f>I248</f>
        <v>0</v>
      </c>
    </row>
    <row r="248" spans="1:9" ht="15.75">
      <c r="A248" s="159" t="s">
        <v>138</v>
      </c>
      <c r="B248" s="57" t="s">
        <v>278</v>
      </c>
      <c r="C248" s="57" t="s">
        <v>157</v>
      </c>
      <c r="D248" s="99" t="s">
        <v>151</v>
      </c>
      <c r="E248" s="32" t="s">
        <v>232</v>
      </c>
      <c r="F248" s="31"/>
      <c r="G248" s="110" t="s">
        <v>68</v>
      </c>
      <c r="H248" s="33">
        <f>23733.3+456.9</f>
        <v>24190.2</v>
      </c>
      <c r="I248" s="33"/>
    </row>
    <row r="249" spans="1:9" ht="15.75">
      <c r="A249" s="183" t="s">
        <v>233</v>
      </c>
      <c r="B249" s="67" t="s">
        <v>278</v>
      </c>
      <c r="C249" s="67" t="s">
        <v>157</v>
      </c>
      <c r="D249" s="100" t="s">
        <v>152</v>
      </c>
      <c r="E249" s="36" t="s">
        <v>42</v>
      </c>
      <c r="F249" s="35"/>
      <c r="G249" s="101" t="s">
        <v>44</v>
      </c>
      <c r="H249" s="37">
        <f aca="true" t="shared" si="12" ref="H249:I251">H250</f>
        <v>299097.4</v>
      </c>
      <c r="I249" s="37">
        <f t="shared" si="12"/>
        <v>7755</v>
      </c>
    </row>
    <row r="250" spans="1:9" ht="15.75">
      <c r="A250" s="159" t="s">
        <v>234</v>
      </c>
      <c r="B250" s="57" t="s">
        <v>278</v>
      </c>
      <c r="C250" s="57" t="s">
        <v>157</v>
      </c>
      <c r="D250" s="99" t="s">
        <v>152</v>
      </c>
      <c r="E250" s="32" t="s">
        <v>235</v>
      </c>
      <c r="F250" s="31"/>
      <c r="G250" s="79" t="s">
        <v>44</v>
      </c>
      <c r="H250" s="33">
        <f t="shared" si="12"/>
        <v>299097.4</v>
      </c>
      <c r="I250" s="33">
        <f t="shared" si="12"/>
        <v>7755</v>
      </c>
    </row>
    <row r="251" spans="1:9" ht="15.75">
      <c r="A251" s="159" t="s">
        <v>25</v>
      </c>
      <c r="B251" s="57" t="s">
        <v>278</v>
      </c>
      <c r="C251" s="57" t="s">
        <v>157</v>
      </c>
      <c r="D251" s="99" t="s">
        <v>152</v>
      </c>
      <c r="E251" s="32" t="s">
        <v>236</v>
      </c>
      <c r="F251" s="31"/>
      <c r="G251" s="79" t="s">
        <v>44</v>
      </c>
      <c r="H251" s="33">
        <f t="shared" si="12"/>
        <v>299097.4</v>
      </c>
      <c r="I251" s="33">
        <f t="shared" si="12"/>
        <v>7755</v>
      </c>
    </row>
    <row r="252" spans="1:9" ht="15.75">
      <c r="A252" s="159" t="s">
        <v>138</v>
      </c>
      <c r="B252" s="57" t="s">
        <v>278</v>
      </c>
      <c r="C252" s="57" t="s">
        <v>157</v>
      </c>
      <c r="D252" s="99" t="s">
        <v>152</v>
      </c>
      <c r="E252" s="32" t="s">
        <v>236</v>
      </c>
      <c r="F252" s="31"/>
      <c r="G252" s="110" t="s">
        <v>68</v>
      </c>
      <c r="H252" s="33">
        <f>292088.6-8065+4060+4510+7755-3394.1+2142.9</f>
        <v>299097.4</v>
      </c>
      <c r="I252" s="33">
        <v>7755</v>
      </c>
    </row>
    <row r="253" spans="1:9" ht="15.75">
      <c r="A253" s="183" t="s">
        <v>237</v>
      </c>
      <c r="B253" s="67" t="s">
        <v>278</v>
      </c>
      <c r="C253" s="67" t="s">
        <v>157</v>
      </c>
      <c r="D253" s="100" t="s">
        <v>156</v>
      </c>
      <c r="E253" s="36" t="s">
        <v>42</v>
      </c>
      <c r="F253" s="35"/>
      <c r="G253" s="101" t="s">
        <v>44</v>
      </c>
      <c r="H253" s="37">
        <f aca="true" t="shared" si="13" ref="H253:I255">H254</f>
        <v>4493.5</v>
      </c>
      <c r="I253" s="37">
        <f t="shared" si="13"/>
        <v>0</v>
      </c>
    </row>
    <row r="254" spans="1:9" ht="15.75">
      <c r="A254" s="55" t="s">
        <v>262</v>
      </c>
      <c r="B254" s="57" t="s">
        <v>278</v>
      </c>
      <c r="C254" s="57" t="s">
        <v>157</v>
      </c>
      <c r="D254" s="99" t="s">
        <v>156</v>
      </c>
      <c r="E254" s="32" t="s">
        <v>38</v>
      </c>
      <c r="F254" s="31"/>
      <c r="G254" s="79" t="s">
        <v>44</v>
      </c>
      <c r="H254" s="33">
        <f t="shared" si="13"/>
        <v>4493.5</v>
      </c>
      <c r="I254" s="33">
        <f t="shared" si="13"/>
        <v>0</v>
      </c>
    </row>
    <row r="255" spans="1:9" ht="15.75">
      <c r="A255" s="159" t="s">
        <v>25</v>
      </c>
      <c r="B255" s="57" t="s">
        <v>278</v>
      </c>
      <c r="C255" s="57" t="s">
        <v>157</v>
      </c>
      <c r="D255" s="99" t="s">
        <v>156</v>
      </c>
      <c r="E255" s="32" t="s">
        <v>185</v>
      </c>
      <c r="F255" s="31"/>
      <c r="G255" s="79" t="s">
        <v>44</v>
      </c>
      <c r="H255" s="33">
        <f t="shared" si="13"/>
        <v>4493.5</v>
      </c>
      <c r="I255" s="33">
        <f t="shared" si="13"/>
        <v>0</v>
      </c>
    </row>
    <row r="256" spans="1:9" ht="15.75">
      <c r="A256" s="159" t="s">
        <v>138</v>
      </c>
      <c r="B256" s="57" t="s">
        <v>278</v>
      </c>
      <c r="C256" s="57" t="s">
        <v>157</v>
      </c>
      <c r="D256" s="99" t="s">
        <v>156</v>
      </c>
      <c r="E256" s="32" t="s">
        <v>185</v>
      </c>
      <c r="F256" s="31"/>
      <c r="G256" s="110" t="s">
        <v>68</v>
      </c>
      <c r="H256" s="33">
        <f>4496-2.5</f>
        <v>4493.5</v>
      </c>
      <c r="I256" s="33"/>
    </row>
    <row r="257" spans="1:9" ht="15.75">
      <c r="A257" s="183" t="s">
        <v>238</v>
      </c>
      <c r="B257" s="67" t="s">
        <v>278</v>
      </c>
      <c r="C257" s="67" t="s">
        <v>157</v>
      </c>
      <c r="D257" s="100" t="s">
        <v>153</v>
      </c>
      <c r="E257" s="36" t="s">
        <v>42</v>
      </c>
      <c r="F257" s="35"/>
      <c r="G257" s="101" t="s">
        <v>44</v>
      </c>
      <c r="H257" s="37">
        <f>H258+H261</f>
        <v>50707.9</v>
      </c>
      <c r="I257" s="37">
        <f>I258+I261</f>
        <v>2609</v>
      </c>
    </row>
    <row r="258" spans="1:9" ht="15.75">
      <c r="A258" s="159" t="s">
        <v>239</v>
      </c>
      <c r="B258" s="57" t="s">
        <v>278</v>
      </c>
      <c r="C258" s="57" t="s">
        <v>157</v>
      </c>
      <c r="D258" s="99" t="s">
        <v>153</v>
      </c>
      <c r="E258" s="32" t="s">
        <v>240</v>
      </c>
      <c r="F258" s="31"/>
      <c r="G258" s="79" t="s">
        <v>44</v>
      </c>
      <c r="H258" s="33">
        <f>H259</f>
        <v>48098.9</v>
      </c>
      <c r="I258" s="33">
        <f>I259</f>
        <v>0</v>
      </c>
    </row>
    <row r="259" spans="1:9" ht="15.75">
      <c r="A259" s="159" t="s">
        <v>25</v>
      </c>
      <c r="B259" s="57" t="s">
        <v>278</v>
      </c>
      <c r="C259" s="57" t="s">
        <v>157</v>
      </c>
      <c r="D259" s="99" t="s">
        <v>153</v>
      </c>
      <c r="E259" s="32" t="s">
        <v>241</v>
      </c>
      <c r="F259" s="31"/>
      <c r="G259" s="79" t="s">
        <v>44</v>
      </c>
      <c r="H259" s="33">
        <f>H260</f>
        <v>48098.9</v>
      </c>
      <c r="I259" s="33">
        <f>I260</f>
        <v>0</v>
      </c>
    </row>
    <row r="260" spans="1:9" ht="15.75">
      <c r="A260" s="159" t="s">
        <v>138</v>
      </c>
      <c r="B260" s="57" t="s">
        <v>278</v>
      </c>
      <c r="C260" s="57" t="s">
        <v>157</v>
      </c>
      <c r="D260" s="99" t="s">
        <v>153</v>
      </c>
      <c r="E260" s="32" t="s">
        <v>241</v>
      </c>
      <c r="F260" s="31"/>
      <c r="G260" s="110" t="s">
        <v>68</v>
      </c>
      <c r="H260" s="33">
        <f>44021.6+1640+2175+262.3</f>
        <v>48098.9</v>
      </c>
      <c r="I260" s="33"/>
    </row>
    <row r="261" spans="1:9" ht="15.75">
      <c r="A261" s="159" t="s">
        <v>95</v>
      </c>
      <c r="B261" s="57" t="s">
        <v>278</v>
      </c>
      <c r="C261" s="57" t="s">
        <v>157</v>
      </c>
      <c r="D261" s="99" t="s">
        <v>153</v>
      </c>
      <c r="E261" s="32" t="s">
        <v>75</v>
      </c>
      <c r="F261" s="31"/>
      <c r="G261" s="79" t="s">
        <v>44</v>
      </c>
      <c r="H261" s="33">
        <f>H262</f>
        <v>2609</v>
      </c>
      <c r="I261" s="33">
        <f>I262</f>
        <v>2609</v>
      </c>
    </row>
    <row r="262" spans="1:9" ht="43.5">
      <c r="A262" s="190" t="s">
        <v>242</v>
      </c>
      <c r="B262" s="57" t="s">
        <v>278</v>
      </c>
      <c r="C262" s="57" t="s">
        <v>157</v>
      </c>
      <c r="D262" s="99" t="s">
        <v>153</v>
      </c>
      <c r="E262" s="32" t="s">
        <v>207</v>
      </c>
      <c r="F262" s="31"/>
      <c r="G262" s="79" t="s">
        <v>44</v>
      </c>
      <c r="H262" s="33">
        <f>H263</f>
        <v>2609</v>
      </c>
      <c r="I262" s="33">
        <f>I263</f>
        <v>2609</v>
      </c>
    </row>
    <row r="263" spans="1:9" ht="15.75">
      <c r="A263" s="159" t="s">
        <v>138</v>
      </c>
      <c r="B263" s="57" t="s">
        <v>278</v>
      </c>
      <c r="C263" s="57" t="s">
        <v>157</v>
      </c>
      <c r="D263" s="99" t="s">
        <v>153</v>
      </c>
      <c r="E263" s="32" t="s">
        <v>207</v>
      </c>
      <c r="F263" s="31"/>
      <c r="G263" s="110" t="s">
        <v>68</v>
      </c>
      <c r="H263" s="33">
        <f>2211+398</f>
        <v>2609</v>
      </c>
      <c r="I263" s="33">
        <f>2211+398</f>
        <v>2609</v>
      </c>
    </row>
    <row r="264" spans="1:9" ht="15.75">
      <c r="A264" s="38" t="s">
        <v>271</v>
      </c>
      <c r="B264" s="67" t="s">
        <v>278</v>
      </c>
      <c r="C264" s="36" t="s">
        <v>157</v>
      </c>
      <c r="D264" s="100" t="s">
        <v>157</v>
      </c>
      <c r="E264" s="72" t="s">
        <v>42</v>
      </c>
      <c r="F264" s="35"/>
      <c r="G264" s="101" t="s">
        <v>44</v>
      </c>
      <c r="H264" s="37">
        <f>H265+H270</f>
        <v>51068</v>
      </c>
      <c r="I264" s="37">
        <f>I270</f>
        <v>0</v>
      </c>
    </row>
    <row r="265" spans="1:9" ht="15.75">
      <c r="A265" s="55" t="s">
        <v>100</v>
      </c>
      <c r="B265" s="57" t="s">
        <v>278</v>
      </c>
      <c r="C265" s="32" t="s">
        <v>157</v>
      </c>
      <c r="D265" s="99" t="s">
        <v>157</v>
      </c>
      <c r="E265" s="32" t="s">
        <v>101</v>
      </c>
      <c r="F265" s="31"/>
      <c r="G265" s="79" t="s">
        <v>44</v>
      </c>
      <c r="H265" s="33">
        <f>H268+H266</f>
        <v>3000</v>
      </c>
      <c r="I265" s="33"/>
    </row>
    <row r="266" spans="1:9" ht="57">
      <c r="A266" s="188" t="s">
        <v>245</v>
      </c>
      <c r="B266" s="57" t="s">
        <v>278</v>
      </c>
      <c r="C266" s="32" t="s">
        <v>157</v>
      </c>
      <c r="D266" s="99" t="s">
        <v>157</v>
      </c>
      <c r="E266" s="32" t="s">
        <v>211</v>
      </c>
      <c r="F266" s="31"/>
      <c r="G266" s="79" t="s">
        <v>44</v>
      </c>
      <c r="H266" s="33">
        <f>H267</f>
        <v>1000</v>
      </c>
      <c r="I266" s="33"/>
    </row>
    <row r="267" spans="1:9" ht="15.75">
      <c r="A267" s="159" t="s">
        <v>138</v>
      </c>
      <c r="B267" s="57" t="s">
        <v>278</v>
      </c>
      <c r="C267" s="32" t="s">
        <v>157</v>
      </c>
      <c r="D267" s="99" t="s">
        <v>157</v>
      </c>
      <c r="E267" s="32" t="s">
        <v>211</v>
      </c>
      <c r="F267" s="31"/>
      <c r="G267" s="79" t="s">
        <v>68</v>
      </c>
      <c r="H267" s="33">
        <f>2000-1000</f>
        <v>1000</v>
      </c>
      <c r="I267" s="33"/>
    </row>
    <row r="268" spans="1:9" ht="42.75">
      <c r="A268" s="193" t="s">
        <v>303</v>
      </c>
      <c r="B268" s="57" t="s">
        <v>278</v>
      </c>
      <c r="C268" s="32" t="s">
        <v>157</v>
      </c>
      <c r="D268" s="99" t="s">
        <v>157</v>
      </c>
      <c r="E268" s="32" t="s">
        <v>302</v>
      </c>
      <c r="F268" s="31"/>
      <c r="G268" s="79"/>
      <c r="H268" s="33">
        <f>H269</f>
        <v>2000</v>
      </c>
      <c r="I268" s="33"/>
    </row>
    <row r="269" spans="1:9" ht="15.75">
      <c r="A269" s="159" t="s">
        <v>138</v>
      </c>
      <c r="B269" s="57" t="s">
        <v>278</v>
      </c>
      <c r="C269" s="32" t="s">
        <v>157</v>
      </c>
      <c r="D269" s="99" t="s">
        <v>157</v>
      </c>
      <c r="E269" s="32" t="s">
        <v>302</v>
      </c>
      <c r="F269" s="31"/>
      <c r="G269" s="79" t="s">
        <v>68</v>
      </c>
      <c r="H269" s="33">
        <f>1000+1000</f>
        <v>2000</v>
      </c>
      <c r="I269" s="33"/>
    </row>
    <row r="270" spans="1:9" ht="47.25" customHeight="1">
      <c r="A270" s="188" t="s">
        <v>304</v>
      </c>
      <c r="B270" s="57" t="s">
        <v>278</v>
      </c>
      <c r="C270" s="32" t="s">
        <v>157</v>
      </c>
      <c r="D270" s="99" t="s">
        <v>157</v>
      </c>
      <c r="E270" s="32" t="s">
        <v>305</v>
      </c>
      <c r="F270" s="31"/>
      <c r="G270" s="79" t="s">
        <v>44</v>
      </c>
      <c r="H270" s="33">
        <f>H271</f>
        <v>48068</v>
      </c>
      <c r="I270" s="33">
        <f>I271</f>
        <v>0</v>
      </c>
    </row>
    <row r="271" spans="1:9" ht="15.75">
      <c r="A271" s="55" t="s">
        <v>138</v>
      </c>
      <c r="B271" s="57" t="s">
        <v>278</v>
      </c>
      <c r="C271" s="32" t="s">
        <v>157</v>
      </c>
      <c r="D271" s="99" t="s">
        <v>157</v>
      </c>
      <c r="E271" s="41" t="s">
        <v>305</v>
      </c>
      <c r="F271" s="31"/>
      <c r="G271" s="79" t="s">
        <v>68</v>
      </c>
      <c r="H271" s="42">
        <f>26068+7000+15000</f>
        <v>48068</v>
      </c>
      <c r="I271" s="33"/>
    </row>
    <row r="272" spans="1:9" ht="15.75">
      <c r="A272" s="38" t="s">
        <v>5</v>
      </c>
      <c r="B272" s="67" t="s">
        <v>278</v>
      </c>
      <c r="C272" s="67" t="s">
        <v>158</v>
      </c>
      <c r="D272" s="35" t="s">
        <v>96</v>
      </c>
      <c r="E272" s="72" t="s">
        <v>42</v>
      </c>
      <c r="F272" s="35"/>
      <c r="G272" s="101" t="s">
        <v>44</v>
      </c>
      <c r="H272" s="175">
        <f>H273</f>
        <v>800</v>
      </c>
      <c r="I272" s="175">
        <f>I273</f>
        <v>0</v>
      </c>
    </row>
    <row r="273" spans="1:9" ht="15.75">
      <c r="A273" s="38" t="s">
        <v>99</v>
      </c>
      <c r="B273" s="67" t="s">
        <v>278</v>
      </c>
      <c r="C273" s="67" t="s">
        <v>158</v>
      </c>
      <c r="D273" s="35" t="s">
        <v>170</v>
      </c>
      <c r="E273" s="36" t="s">
        <v>42</v>
      </c>
      <c r="F273" s="176"/>
      <c r="G273" s="101" t="s">
        <v>44</v>
      </c>
      <c r="H273" s="37">
        <f>H274</f>
        <v>800</v>
      </c>
      <c r="I273" s="37">
        <f>I274</f>
        <v>0</v>
      </c>
    </row>
    <row r="274" spans="1:9" ht="15.75">
      <c r="A274" s="55" t="s">
        <v>100</v>
      </c>
      <c r="B274" s="57" t="s">
        <v>278</v>
      </c>
      <c r="C274" s="32" t="s">
        <v>158</v>
      </c>
      <c r="D274" s="31" t="s">
        <v>170</v>
      </c>
      <c r="E274" s="32" t="s">
        <v>101</v>
      </c>
      <c r="F274" s="87" t="s">
        <v>44</v>
      </c>
      <c r="G274" s="79" t="s">
        <v>44</v>
      </c>
      <c r="H274" s="33">
        <f>H275</f>
        <v>800</v>
      </c>
      <c r="I274" s="33"/>
    </row>
    <row r="275" spans="1:9" ht="29.25">
      <c r="A275" s="157" t="s">
        <v>317</v>
      </c>
      <c r="B275" s="57" t="s">
        <v>278</v>
      </c>
      <c r="C275" s="32" t="s">
        <v>158</v>
      </c>
      <c r="D275" s="31" t="s">
        <v>170</v>
      </c>
      <c r="E275" s="32" t="s">
        <v>194</v>
      </c>
      <c r="F275" s="87" t="s">
        <v>44</v>
      </c>
      <c r="G275" s="79" t="s">
        <v>44</v>
      </c>
      <c r="H275" s="33">
        <f>H276</f>
        <v>800</v>
      </c>
      <c r="I275" s="33"/>
    </row>
    <row r="276" spans="1:9" ht="16.5" thickBot="1">
      <c r="A276" s="55" t="s">
        <v>138</v>
      </c>
      <c r="B276" s="57" t="s">
        <v>278</v>
      </c>
      <c r="C276" s="57" t="s">
        <v>158</v>
      </c>
      <c r="D276" s="56" t="s">
        <v>170</v>
      </c>
      <c r="E276" s="82" t="s">
        <v>194</v>
      </c>
      <c r="F276" s="56" t="s">
        <v>102</v>
      </c>
      <c r="G276" s="198" t="s">
        <v>68</v>
      </c>
      <c r="H276" s="89">
        <v>800</v>
      </c>
      <c r="I276" s="58"/>
    </row>
    <row r="277" spans="1:9" s="3" customFormat="1" ht="54.75" thickBot="1">
      <c r="A277" s="189" t="s">
        <v>93</v>
      </c>
      <c r="B277" s="25" t="s">
        <v>279</v>
      </c>
      <c r="C277" s="25" t="s">
        <v>96</v>
      </c>
      <c r="D277" s="23" t="s">
        <v>96</v>
      </c>
      <c r="E277" s="25" t="s">
        <v>42</v>
      </c>
      <c r="F277" s="23"/>
      <c r="G277" s="118" t="s">
        <v>44</v>
      </c>
      <c r="H277" s="26">
        <f>H278+H289</f>
        <v>9386.8</v>
      </c>
      <c r="I277" s="26">
        <f>I278+I286</f>
        <v>0</v>
      </c>
    </row>
    <row r="278" spans="1:9" ht="28.5" customHeight="1">
      <c r="A278" s="184" t="s">
        <v>15</v>
      </c>
      <c r="B278" s="95" t="s">
        <v>279</v>
      </c>
      <c r="C278" s="67" t="s">
        <v>151</v>
      </c>
      <c r="D278" s="39" t="s">
        <v>96</v>
      </c>
      <c r="E278" s="67" t="s">
        <v>42</v>
      </c>
      <c r="F278" s="39"/>
      <c r="G278" s="111" t="s">
        <v>44</v>
      </c>
      <c r="H278" s="69">
        <f>H279</f>
        <v>6786.8</v>
      </c>
      <c r="I278" s="69">
        <f aca="true" t="shared" si="14" ref="H278:I281">I279</f>
        <v>0</v>
      </c>
    </row>
    <row r="279" spans="1:9" ht="15.75">
      <c r="A279" s="184" t="s">
        <v>62</v>
      </c>
      <c r="B279" s="95" t="s">
        <v>279</v>
      </c>
      <c r="C279" s="67" t="s">
        <v>151</v>
      </c>
      <c r="D279" s="39" t="s">
        <v>268</v>
      </c>
      <c r="E279" s="36" t="s">
        <v>42</v>
      </c>
      <c r="F279" s="39"/>
      <c r="G279" s="101" t="s">
        <v>44</v>
      </c>
      <c r="H279" s="69">
        <f>H282+H283</f>
        <v>6786.8</v>
      </c>
      <c r="I279" s="69">
        <f t="shared" si="14"/>
        <v>0</v>
      </c>
    </row>
    <row r="280" spans="1:9" ht="15.75">
      <c r="A280" s="55" t="s">
        <v>16</v>
      </c>
      <c r="B280" s="109" t="s">
        <v>279</v>
      </c>
      <c r="C280" s="32" t="s">
        <v>151</v>
      </c>
      <c r="D280" s="31" t="s">
        <v>268</v>
      </c>
      <c r="E280" s="32" t="s">
        <v>204</v>
      </c>
      <c r="F280" s="31"/>
      <c r="G280" s="79" t="s">
        <v>44</v>
      </c>
      <c r="H280" s="33">
        <f t="shared" si="14"/>
        <v>5454.3</v>
      </c>
      <c r="I280" s="33">
        <f t="shared" si="14"/>
        <v>0</v>
      </c>
    </row>
    <row r="281" spans="1:9" ht="15.75">
      <c r="A281" s="55" t="s">
        <v>45</v>
      </c>
      <c r="B281" s="109" t="s">
        <v>279</v>
      </c>
      <c r="C281" s="41" t="s">
        <v>151</v>
      </c>
      <c r="D281" s="40" t="s">
        <v>268</v>
      </c>
      <c r="E281" s="41" t="s">
        <v>206</v>
      </c>
      <c r="F281" s="40"/>
      <c r="G281" s="79" t="s">
        <v>44</v>
      </c>
      <c r="H281" s="33">
        <f t="shared" si="14"/>
        <v>5454.3</v>
      </c>
      <c r="I281" s="33">
        <f t="shared" si="14"/>
        <v>0</v>
      </c>
    </row>
    <row r="282" spans="1:9" ht="15.75">
      <c r="A282" s="55" t="s">
        <v>115</v>
      </c>
      <c r="B282" s="109" t="s">
        <v>279</v>
      </c>
      <c r="C282" s="32" t="s">
        <v>151</v>
      </c>
      <c r="D282" s="31" t="s">
        <v>268</v>
      </c>
      <c r="E282" s="32" t="s">
        <v>206</v>
      </c>
      <c r="F282" s="31"/>
      <c r="G282" s="66" t="s">
        <v>205</v>
      </c>
      <c r="H282" s="33">
        <v>5454.3</v>
      </c>
      <c r="I282" s="55"/>
    </row>
    <row r="283" spans="1:9" ht="15.75">
      <c r="A283" s="55" t="s">
        <v>100</v>
      </c>
      <c r="B283" s="109" t="s">
        <v>279</v>
      </c>
      <c r="C283" s="41" t="s">
        <v>151</v>
      </c>
      <c r="D283" s="40" t="s">
        <v>268</v>
      </c>
      <c r="E283" s="41" t="s">
        <v>101</v>
      </c>
      <c r="F283" s="40"/>
      <c r="G283" s="79" t="s">
        <v>44</v>
      </c>
      <c r="H283" s="58">
        <f>H284+H286</f>
        <v>1332.5</v>
      </c>
      <c r="I283" s="158"/>
    </row>
    <row r="284" spans="1:9" ht="28.5" customHeight="1">
      <c r="A284" s="156" t="s">
        <v>306</v>
      </c>
      <c r="B284" s="109" t="s">
        <v>279</v>
      </c>
      <c r="C284" s="41" t="s">
        <v>151</v>
      </c>
      <c r="D284" s="40" t="s">
        <v>268</v>
      </c>
      <c r="E284" s="41" t="s">
        <v>285</v>
      </c>
      <c r="F284" s="40"/>
      <c r="G284" s="79" t="s">
        <v>44</v>
      </c>
      <c r="H284" s="58">
        <f>H285</f>
        <v>739.5</v>
      </c>
      <c r="I284" s="158"/>
    </row>
    <row r="285" spans="1:9" ht="15.75">
      <c r="A285" s="158" t="s">
        <v>115</v>
      </c>
      <c r="B285" s="109" t="s">
        <v>279</v>
      </c>
      <c r="C285" s="41" t="s">
        <v>151</v>
      </c>
      <c r="D285" s="40" t="s">
        <v>268</v>
      </c>
      <c r="E285" s="41" t="s">
        <v>285</v>
      </c>
      <c r="F285" s="40"/>
      <c r="G285" s="66" t="s">
        <v>205</v>
      </c>
      <c r="H285" s="58">
        <v>739.5</v>
      </c>
      <c r="I285" s="158"/>
    </row>
    <row r="286" spans="1:9" s="3" customFormat="1" ht="85.5">
      <c r="A286" s="185" t="s">
        <v>288</v>
      </c>
      <c r="B286" s="99" t="s">
        <v>279</v>
      </c>
      <c r="C286" s="32" t="s">
        <v>151</v>
      </c>
      <c r="D286" s="31" t="s">
        <v>268</v>
      </c>
      <c r="E286" s="32" t="s">
        <v>287</v>
      </c>
      <c r="F286" s="31"/>
      <c r="G286" s="79" t="s">
        <v>44</v>
      </c>
      <c r="H286" s="33">
        <f>H287</f>
        <v>593</v>
      </c>
      <c r="I286" s="38"/>
    </row>
    <row r="287" spans="1:9" ht="15" customHeight="1">
      <c r="A287" s="179" t="s">
        <v>115</v>
      </c>
      <c r="B287" s="77" t="s">
        <v>279</v>
      </c>
      <c r="C287" s="71" t="s">
        <v>151</v>
      </c>
      <c r="D287" s="50" t="s">
        <v>268</v>
      </c>
      <c r="E287" s="71" t="s">
        <v>287</v>
      </c>
      <c r="F287" s="50"/>
      <c r="G287" s="129" t="s">
        <v>205</v>
      </c>
      <c r="H287" s="78">
        <v>593</v>
      </c>
      <c r="I287" s="179"/>
    </row>
    <row r="288" spans="1:9" ht="15" customHeight="1">
      <c r="A288" s="38" t="s">
        <v>21</v>
      </c>
      <c r="B288" s="100" t="s">
        <v>279</v>
      </c>
      <c r="C288" s="36" t="s">
        <v>165</v>
      </c>
      <c r="D288" s="35" t="s">
        <v>96</v>
      </c>
      <c r="E288" s="36" t="s">
        <v>42</v>
      </c>
      <c r="F288" s="35"/>
      <c r="G288" s="101" t="s">
        <v>44</v>
      </c>
      <c r="H288" s="37">
        <f>H289</f>
        <v>2600</v>
      </c>
      <c r="I288" s="38"/>
    </row>
    <row r="289" spans="1:9" ht="15" customHeight="1">
      <c r="A289" s="38" t="s">
        <v>103</v>
      </c>
      <c r="B289" s="95" t="s">
        <v>279</v>
      </c>
      <c r="C289" s="36" t="s">
        <v>165</v>
      </c>
      <c r="D289" s="35" t="s">
        <v>156</v>
      </c>
      <c r="E289" s="36" t="s">
        <v>42</v>
      </c>
      <c r="F289" s="35"/>
      <c r="G289" s="101" t="s">
        <v>44</v>
      </c>
      <c r="H289" s="37">
        <f>H290+H292</f>
        <v>2600</v>
      </c>
      <c r="I289" s="38"/>
    </row>
    <row r="290" spans="1:9" ht="15" customHeight="1">
      <c r="A290" s="55" t="s">
        <v>106</v>
      </c>
      <c r="B290" s="99" t="s">
        <v>279</v>
      </c>
      <c r="C290" s="32" t="s">
        <v>165</v>
      </c>
      <c r="D290" s="31" t="s">
        <v>156</v>
      </c>
      <c r="E290" s="41" t="s">
        <v>225</v>
      </c>
      <c r="F290" s="87"/>
      <c r="G290" s="79" t="s">
        <v>44</v>
      </c>
      <c r="H290" s="33">
        <f>H291</f>
        <v>200</v>
      </c>
      <c r="I290" s="55"/>
    </row>
    <row r="291" spans="1:9" ht="15" customHeight="1">
      <c r="A291" s="158" t="s">
        <v>115</v>
      </c>
      <c r="B291" s="99" t="s">
        <v>279</v>
      </c>
      <c r="C291" s="32" t="s">
        <v>165</v>
      </c>
      <c r="D291" s="31" t="s">
        <v>156</v>
      </c>
      <c r="E291" s="41" t="s">
        <v>225</v>
      </c>
      <c r="F291" s="87"/>
      <c r="G291" s="103" t="s">
        <v>205</v>
      </c>
      <c r="H291" s="33">
        <f>300-100</f>
        <v>200</v>
      </c>
      <c r="I291" s="55"/>
    </row>
    <row r="292" spans="1:9" ht="15" customHeight="1">
      <c r="A292" s="55" t="s">
        <v>103</v>
      </c>
      <c r="B292" s="109" t="s">
        <v>279</v>
      </c>
      <c r="C292" s="32" t="s">
        <v>165</v>
      </c>
      <c r="D292" s="31" t="s">
        <v>156</v>
      </c>
      <c r="E292" s="32" t="s">
        <v>212</v>
      </c>
      <c r="F292" s="31"/>
      <c r="G292" s="79" t="s">
        <v>44</v>
      </c>
      <c r="H292" s="33">
        <f>H294</f>
        <v>2400</v>
      </c>
      <c r="I292" s="55"/>
    </row>
    <row r="293" spans="1:9" ht="15" customHeight="1">
      <c r="A293" s="55" t="s">
        <v>227</v>
      </c>
      <c r="B293" s="109" t="s">
        <v>279</v>
      </c>
      <c r="C293" s="32" t="s">
        <v>165</v>
      </c>
      <c r="D293" s="31" t="s">
        <v>156</v>
      </c>
      <c r="E293" s="32" t="s">
        <v>228</v>
      </c>
      <c r="F293" s="31"/>
      <c r="G293" s="79" t="s">
        <v>44</v>
      </c>
      <c r="H293" s="33">
        <f>H294</f>
        <v>2400</v>
      </c>
      <c r="I293" s="55"/>
    </row>
    <row r="294" spans="1:9" ht="15" customHeight="1" thickBot="1">
      <c r="A294" s="55" t="s">
        <v>115</v>
      </c>
      <c r="B294" s="99" t="s">
        <v>279</v>
      </c>
      <c r="C294" s="32" t="s">
        <v>165</v>
      </c>
      <c r="D294" s="31" t="s">
        <v>156</v>
      </c>
      <c r="E294" s="32" t="s">
        <v>228</v>
      </c>
      <c r="F294" s="31"/>
      <c r="G294" s="121" t="s">
        <v>205</v>
      </c>
      <c r="H294" s="45">
        <f>2500+400-500</f>
        <v>2400</v>
      </c>
      <c r="I294" s="55"/>
    </row>
    <row r="295" spans="1:9" s="4" customFormat="1" ht="36.75" thickBot="1">
      <c r="A295" s="189" t="s">
        <v>249</v>
      </c>
      <c r="B295" s="93" t="s">
        <v>280</v>
      </c>
      <c r="C295" s="25" t="s">
        <v>96</v>
      </c>
      <c r="D295" s="23" t="s">
        <v>96</v>
      </c>
      <c r="E295" s="25" t="s">
        <v>42</v>
      </c>
      <c r="F295" s="23"/>
      <c r="G295" s="118" t="s">
        <v>44</v>
      </c>
      <c r="H295" s="26">
        <f aca="true" t="shared" si="15" ref="H295:I298">H296</f>
        <v>13167.300000000001</v>
      </c>
      <c r="I295" s="26">
        <f t="shared" si="15"/>
        <v>0</v>
      </c>
    </row>
    <row r="296" spans="1:9" ht="15.75">
      <c r="A296" s="184" t="s">
        <v>15</v>
      </c>
      <c r="B296" s="29" t="s">
        <v>280</v>
      </c>
      <c r="C296" s="67" t="s">
        <v>151</v>
      </c>
      <c r="D296" s="39" t="s">
        <v>96</v>
      </c>
      <c r="E296" s="36" t="s">
        <v>42</v>
      </c>
      <c r="F296" s="39"/>
      <c r="G296" s="111" t="s">
        <v>44</v>
      </c>
      <c r="H296" s="69">
        <f>H297+H300</f>
        <v>13167.300000000001</v>
      </c>
      <c r="I296" s="69">
        <f t="shared" si="15"/>
        <v>0</v>
      </c>
    </row>
    <row r="297" spans="1:9" ht="45">
      <c r="A297" s="34" t="s">
        <v>248</v>
      </c>
      <c r="B297" s="36" t="s">
        <v>280</v>
      </c>
      <c r="C297" s="36" t="s">
        <v>151</v>
      </c>
      <c r="D297" s="35" t="s">
        <v>170</v>
      </c>
      <c r="E297" s="36" t="s">
        <v>42</v>
      </c>
      <c r="F297" s="35"/>
      <c r="G297" s="101" t="s">
        <v>44</v>
      </c>
      <c r="H297" s="37">
        <f t="shared" si="15"/>
        <v>10726.7</v>
      </c>
      <c r="I297" s="37">
        <f t="shared" si="15"/>
        <v>0</v>
      </c>
    </row>
    <row r="298" spans="1:9" ht="15.75">
      <c r="A298" s="55" t="s">
        <v>45</v>
      </c>
      <c r="B298" s="32" t="s">
        <v>280</v>
      </c>
      <c r="C298" s="32" t="s">
        <v>151</v>
      </c>
      <c r="D298" s="31" t="s">
        <v>170</v>
      </c>
      <c r="E298" s="32" t="s">
        <v>206</v>
      </c>
      <c r="F298" s="31"/>
      <c r="G298" s="79" t="s">
        <v>44</v>
      </c>
      <c r="H298" s="33">
        <f t="shared" si="15"/>
        <v>10726.7</v>
      </c>
      <c r="I298" s="33">
        <f t="shared" si="15"/>
        <v>0</v>
      </c>
    </row>
    <row r="299" spans="1:9" ht="15.75">
      <c r="A299" s="159" t="s">
        <v>115</v>
      </c>
      <c r="B299" s="77" t="s">
        <v>280</v>
      </c>
      <c r="C299" s="41" t="s">
        <v>151</v>
      </c>
      <c r="D299" s="40" t="s">
        <v>170</v>
      </c>
      <c r="E299" s="41" t="s">
        <v>206</v>
      </c>
      <c r="F299" s="40" t="s">
        <v>205</v>
      </c>
      <c r="G299" s="123" t="s">
        <v>205</v>
      </c>
      <c r="H299" s="42">
        <v>10726.7</v>
      </c>
      <c r="I299" s="42"/>
    </row>
    <row r="300" spans="1:9" ht="15.75">
      <c r="A300" s="38" t="s">
        <v>62</v>
      </c>
      <c r="B300" s="100" t="s">
        <v>280</v>
      </c>
      <c r="C300" s="36" t="s">
        <v>151</v>
      </c>
      <c r="D300" s="35" t="s">
        <v>268</v>
      </c>
      <c r="E300" s="36" t="s">
        <v>42</v>
      </c>
      <c r="F300" s="35"/>
      <c r="G300" s="101" t="s">
        <v>44</v>
      </c>
      <c r="H300" s="37">
        <f>H301</f>
        <v>2440.6</v>
      </c>
      <c r="I300" s="37"/>
    </row>
    <row r="301" spans="1:9" ht="15.75">
      <c r="A301" s="55" t="s">
        <v>100</v>
      </c>
      <c r="B301" s="99" t="s">
        <v>280</v>
      </c>
      <c r="C301" s="32" t="s">
        <v>151</v>
      </c>
      <c r="D301" s="31" t="s">
        <v>268</v>
      </c>
      <c r="E301" s="32" t="s">
        <v>101</v>
      </c>
      <c r="F301" s="31"/>
      <c r="G301" s="66" t="s">
        <v>44</v>
      </c>
      <c r="H301" s="33">
        <f>H302</f>
        <v>2440.6</v>
      </c>
      <c r="I301" s="33"/>
    </row>
    <row r="302" spans="1:9" ht="43.5">
      <c r="A302" s="156" t="s">
        <v>306</v>
      </c>
      <c r="B302" s="99" t="s">
        <v>280</v>
      </c>
      <c r="C302" s="32" t="s">
        <v>151</v>
      </c>
      <c r="D302" s="31" t="s">
        <v>268</v>
      </c>
      <c r="E302" s="32" t="s">
        <v>285</v>
      </c>
      <c r="F302" s="31"/>
      <c r="G302" s="66" t="s">
        <v>44</v>
      </c>
      <c r="H302" s="33">
        <f>H303</f>
        <v>2440.6</v>
      </c>
      <c r="I302" s="33"/>
    </row>
    <row r="303" spans="1:9" ht="16.5" thickBot="1">
      <c r="A303" s="55" t="s">
        <v>115</v>
      </c>
      <c r="B303" s="99" t="s">
        <v>280</v>
      </c>
      <c r="C303" s="32" t="s">
        <v>151</v>
      </c>
      <c r="D303" s="31" t="s">
        <v>268</v>
      </c>
      <c r="E303" s="41" t="s">
        <v>285</v>
      </c>
      <c r="F303" s="31"/>
      <c r="G303" s="64" t="s">
        <v>205</v>
      </c>
      <c r="H303" s="33">
        <v>2440.6</v>
      </c>
      <c r="I303" s="33"/>
    </row>
    <row r="304" spans="1:9" ht="36.75" thickBot="1">
      <c r="A304" s="189" t="s">
        <v>312</v>
      </c>
      <c r="B304" s="93" t="s">
        <v>281</v>
      </c>
      <c r="C304" s="25" t="s">
        <v>96</v>
      </c>
      <c r="D304" s="23" t="s">
        <v>96</v>
      </c>
      <c r="E304" s="25" t="s">
        <v>42</v>
      </c>
      <c r="F304" s="23"/>
      <c r="G304" s="94" t="s">
        <v>44</v>
      </c>
      <c r="H304" s="26">
        <f>H305+H321+H326+H317</f>
        <v>23586.5</v>
      </c>
      <c r="I304" s="26">
        <f>I305+I321+I326</f>
        <v>2842</v>
      </c>
    </row>
    <row r="305" spans="1:9" s="3" customFormat="1" ht="15.75">
      <c r="A305" s="184" t="s">
        <v>15</v>
      </c>
      <c r="B305" s="95" t="s">
        <v>281</v>
      </c>
      <c r="C305" s="29" t="s">
        <v>151</v>
      </c>
      <c r="D305" s="28" t="s">
        <v>96</v>
      </c>
      <c r="E305" s="36" t="s">
        <v>42</v>
      </c>
      <c r="F305" s="39"/>
      <c r="G305" s="122" t="s">
        <v>44</v>
      </c>
      <c r="H305" s="30">
        <f>H306</f>
        <v>17840.5</v>
      </c>
      <c r="I305" s="30">
        <f>I306</f>
        <v>0</v>
      </c>
    </row>
    <row r="306" spans="1:9" ht="15.75">
      <c r="A306" s="184" t="s">
        <v>62</v>
      </c>
      <c r="B306" s="95" t="s">
        <v>281</v>
      </c>
      <c r="C306" s="67" t="s">
        <v>151</v>
      </c>
      <c r="D306" s="39" t="s">
        <v>268</v>
      </c>
      <c r="E306" s="36" t="s">
        <v>42</v>
      </c>
      <c r="F306" s="39"/>
      <c r="G306" s="111" t="s">
        <v>44</v>
      </c>
      <c r="H306" s="69">
        <f>H307+H310+H313</f>
        <v>17840.5</v>
      </c>
      <c r="I306" s="69">
        <f>I307+I310</f>
        <v>0</v>
      </c>
    </row>
    <row r="307" spans="1:9" ht="43.5">
      <c r="A307" s="156" t="s">
        <v>214</v>
      </c>
      <c r="B307" s="109" t="s">
        <v>281</v>
      </c>
      <c r="C307" s="32" t="s">
        <v>151</v>
      </c>
      <c r="D307" s="31" t="s">
        <v>268</v>
      </c>
      <c r="E307" s="32" t="s">
        <v>204</v>
      </c>
      <c r="F307" s="31"/>
      <c r="G307" s="66" t="s">
        <v>44</v>
      </c>
      <c r="H307" s="33">
        <f>H308</f>
        <v>13195</v>
      </c>
      <c r="I307" s="33">
        <f>I308</f>
        <v>0</v>
      </c>
    </row>
    <row r="308" spans="1:9" ht="15.75">
      <c r="A308" s="55" t="s">
        <v>45</v>
      </c>
      <c r="B308" s="109" t="s">
        <v>281</v>
      </c>
      <c r="C308" s="41" t="s">
        <v>151</v>
      </c>
      <c r="D308" s="40" t="s">
        <v>268</v>
      </c>
      <c r="E308" s="41" t="s">
        <v>206</v>
      </c>
      <c r="F308" s="40"/>
      <c r="G308" s="66" t="s">
        <v>44</v>
      </c>
      <c r="H308" s="42">
        <f>H309</f>
        <v>13195</v>
      </c>
      <c r="I308" s="159"/>
    </row>
    <row r="309" spans="1:9" ht="15.75">
      <c r="A309" s="158" t="s">
        <v>115</v>
      </c>
      <c r="B309" s="109" t="s">
        <v>281</v>
      </c>
      <c r="C309" s="41" t="s">
        <v>151</v>
      </c>
      <c r="D309" s="40" t="s">
        <v>268</v>
      </c>
      <c r="E309" s="41" t="s">
        <v>206</v>
      </c>
      <c r="F309" s="40"/>
      <c r="G309" s="123" t="s">
        <v>205</v>
      </c>
      <c r="H309" s="42">
        <v>13195</v>
      </c>
      <c r="I309" s="159"/>
    </row>
    <row r="310" spans="1:9" ht="29.25">
      <c r="A310" s="156" t="s">
        <v>169</v>
      </c>
      <c r="B310" s="109" t="s">
        <v>281</v>
      </c>
      <c r="C310" s="32" t="s">
        <v>151</v>
      </c>
      <c r="D310" s="31" t="s">
        <v>268</v>
      </c>
      <c r="E310" s="32" t="s">
        <v>107</v>
      </c>
      <c r="F310" s="31"/>
      <c r="G310" s="66" t="s">
        <v>44</v>
      </c>
      <c r="H310" s="33">
        <f>H311</f>
        <v>2200</v>
      </c>
      <c r="I310" s="33">
        <f>I311</f>
        <v>0</v>
      </c>
    </row>
    <row r="311" spans="1:9" ht="15.75">
      <c r="A311" s="159" t="s">
        <v>59</v>
      </c>
      <c r="B311" s="109" t="s">
        <v>281</v>
      </c>
      <c r="C311" s="32" t="s">
        <v>151</v>
      </c>
      <c r="D311" s="31" t="s">
        <v>268</v>
      </c>
      <c r="E311" s="32" t="s">
        <v>168</v>
      </c>
      <c r="F311" s="31"/>
      <c r="G311" s="66" t="s">
        <v>44</v>
      </c>
      <c r="H311" s="33">
        <f>H312</f>
        <v>2200</v>
      </c>
      <c r="I311" s="33">
        <f>I312</f>
        <v>0</v>
      </c>
    </row>
    <row r="312" spans="1:9" ht="15.75">
      <c r="A312" s="55" t="s">
        <v>115</v>
      </c>
      <c r="B312" s="109" t="s">
        <v>281</v>
      </c>
      <c r="C312" s="41" t="s">
        <v>151</v>
      </c>
      <c r="D312" s="40" t="s">
        <v>268</v>
      </c>
      <c r="E312" s="41" t="s">
        <v>168</v>
      </c>
      <c r="F312" s="40" t="s">
        <v>44</v>
      </c>
      <c r="G312" s="79" t="s">
        <v>205</v>
      </c>
      <c r="H312" s="33">
        <f>1200+1000</f>
        <v>2200</v>
      </c>
      <c r="I312" s="55"/>
    </row>
    <row r="313" spans="1:9" ht="15.75">
      <c r="A313" s="55" t="s">
        <v>100</v>
      </c>
      <c r="B313" s="99" t="s">
        <v>281</v>
      </c>
      <c r="C313" s="32" t="s">
        <v>151</v>
      </c>
      <c r="D313" s="31" t="s">
        <v>268</v>
      </c>
      <c r="E313" s="32" t="s">
        <v>101</v>
      </c>
      <c r="F313" s="31"/>
      <c r="G313" s="66" t="s">
        <v>44</v>
      </c>
      <c r="H313" s="33">
        <f>H314</f>
        <v>2445.5</v>
      </c>
      <c r="I313" s="55"/>
    </row>
    <row r="314" spans="1:9" ht="43.5">
      <c r="A314" s="156" t="s">
        <v>306</v>
      </c>
      <c r="B314" s="99" t="s">
        <v>281</v>
      </c>
      <c r="C314" s="32" t="s">
        <v>151</v>
      </c>
      <c r="D314" s="31" t="s">
        <v>268</v>
      </c>
      <c r="E314" s="32" t="s">
        <v>285</v>
      </c>
      <c r="F314" s="31"/>
      <c r="G314" s="66" t="s">
        <v>44</v>
      </c>
      <c r="H314" s="33">
        <f>H315</f>
        <v>2445.5</v>
      </c>
      <c r="I314" s="55"/>
    </row>
    <row r="315" spans="1:9" ht="15.75">
      <c r="A315" s="55" t="s">
        <v>115</v>
      </c>
      <c r="B315" s="99" t="s">
        <v>281</v>
      </c>
      <c r="C315" s="32" t="s">
        <v>151</v>
      </c>
      <c r="D315" s="31" t="s">
        <v>268</v>
      </c>
      <c r="E315" s="32" t="s">
        <v>285</v>
      </c>
      <c r="F315" s="31"/>
      <c r="G315" s="64" t="s">
        <v>205</v>
      </c>
      <c r="H315" s="33">
        <v>2445.5</v>
      </c>
      <c r="I315" s="55"/>
    </row>
    <row r="316" spans="1:9" ht="15.75">
      <c r="A316" s="38" t="s">
        <v>51</v>
      </c>
      <c r="B316" s="100" t="s">
        <v>281</v>
      </c>
      <c r="C316" s="67" t="s">
        <v>153</v>
      </c>
      <c r="D316" s="39" t="s">
        <v>96</v>
      </c>
      <c r="E316" s="36" t="s">
        <v>42</v>
      </c>
      <c r="F316" s="35"/>
      <c r="G316" s="174" t="s">
        <v>44</v>
      </c>
      <c r="H316" s="37">
        <f>H317</f>
        <v>120</v>
      </c>
      <c r="I316" s="38"/>
    </row>
    <row r="317" spans="1:9" ht="15.75">
      <c r="A317" s="184" t="s">
        <v>52</v>
      </c>
      <c r="B317" s="100" t="s">
        <v>281</v>
      </c>
      <c r="C317" s="67" t="s">
        <v>153</v>
      </c>
      <c r="D317" s="39" t="s">
        <v>154</v>
      </c>
      <c r="E317" s="36" t="s">
        <v>42</v>
      </c>
      <c r="F317" s="35"/>
      <c r="G317" s="112" t="s">
        <v>44</v>
      </c>
      <c r="H317" s="37">
        <f>H318</f>
        <v>120</v>
      </c>
      <c r="I317" s="38"/>
    </row>
    <row r="318" spans="1:9" ht="31.5" customHeight="1">
      <c r="A318" s="156" t="s">
        <v>86</v>
      </c>
      <c r="B318" s="99" t="s">
        <v>281</v>
      </c>
      <c r="C318" s="57" t="s">
        <v>153</v>
      </c>
      <c r="D318" s="31" t="s">
        <v>154</v>
      </c>
      <c r="E318" s="32" t="s">
        <v>58</v>
      </c>
      <c r="F318" s="31"/>
      <c r="G318" s="66" t="s">
        <v>44</v>
      </c>
      <c r="H318" s="33">
        <f>H319</f>
        <v>120</v>
      </c>
      <c r="I318" s="55"/>
    </row>
    <row r="319" spans="1:9" ht="15.75">
      <c r="A319" s="157" t="s">
        <v>243</v>
      </c>
      <c r="B319" s="99" t="s">
        <v>281</v>
      </c>
      <c r="C319" s="57" t="s">
        <v>153</v>
      </c>
      <c r="D319" s="40" t="s">
        <v>154</v>
      </c>
      <c r="E319" s="41" t="s">
        <v>244</v>
      </c>
      <c r="F319" s="40"/>
      <c r="G319" s="66" t="s">
        <v>44</v>
      </c>
      <c r="H319" s="33">
        <f>H320</f>
        <v>120</v>
      </c>
      <c r="I319" s="55"/>
    </row>
    <row r="320" spans="1:9" ht="15.75">
      <c r="A320" s="158" t="s">
        <v>115</v>
      </c>
      <c r="B320" s="99" t="s">
        <v>281</v>
      </c>
      <c r="C320" s="57" t="s">
        <v>153</v>
      </c>
      <c r="D320" s="40" t="s">
        <v>154</v>
      </c>
      <c r="E320" s="41" t="s">
        <v>244</v>
      </c>
      <c r="F320" s="40"/>
      <c r="G320" s="65" t="s">
        <v>205</v>
      </c>
      <c r="H320" s="33">
        <v>120</v>
      </c>
      <c r="I320" s="55"/>
    </row>
    <row r="321" spans="1:9" ht="15.75">
      <c r="A321" s="38" t="s">
        <v>21</v>
      </c>
      <c r="B321" s="95" t="s">
        <v>281</v>
      </c>
      <c r="C321" s="36" t="s">
        <v>165</v>
      </c>
      <c r="D321" s="35" t="s">
        <v>96</v>
      </c>
      <c r="E321" s="36" t="s">
        <v>42</v>
      </c>
      <c r="F321" s="35"/>
      <c r="G321" s="101" t="s">
        <v>44</v>
      </c>
      <c r="H321" s="37">
        <f>H322</f>
        <v>2420</v>
      </c>
      <c r="I321" s="37">
        <f>I322</f>
        <v>0</v>
      </c>
    </row>
    <row r="322" spans="1:9" ht="15.75">
      <c r="A322" s="184" t="s">
        <v>54</v>
      </c>
      <c r="B322" s="95" t="s">
        <v>281</v>
      </c>
      <c r="C322" s="67" t="s">
        <v>165</v>
      </c>
      <c r="D322" s="39" t="s">
        <v>151</v>
      </c>
      <c r="E322" s="36" t="s">
        <v>42</v>
      </c>
      <c r="F322" s="39"/>
      <c r="G322" s="111" t="s">
        <v>44</v>
      </c>
      <c r="H322" s="69">
        <f>H323</f>
        <v>2420</v>
      </c>
      <c r="I322" s="69">
        <f>I323</f>
        <v>0</v>
      </c>
    </row>
    <row r="323" spans="1:9" ht="15.75">
      <c r="A323" s="55" t="s">
        <v>22</v>
      </c>
      <c r="B323" s="109" t="s">
        <v>281</v>
      </c>
      <c r="C323" s="32" t="s">
        <v>165</v>
      </c>
      <c r="D323" s="31" t="s">
        <v>151</v>
      </c>
      <c r="E323" s="32" t="s">
        <v>23</v>
      </c>
      <c r="F323" s="31"/>
      <c r="G323" s="66" t="s">
        <v>44</v>
      </c>
      <c r="H323" s="33">
        <f>H324</f>
        <v>2420</v>
      </c>
      <c r="I323" s="33"/>
    </row>
    <row r="324" spans="1:9" ht="15.75">
      <c r="A324" s="156" t="s">
        <v>166</v>
      </c>
      <c r="B324" s="109" t="s">
        <v>281</v>
      </c>
      <c r="C324" s="32" t="s">
        <v>165</v>
      </c>
      <c r="D324" s="31" t="s">
        <v>151</v>
      </c>
      <c r="E324" s="32" t="s">
        <v>167</v>
      </c>
      <c r="F324" s="31"/>
      <c r="G324" s="66" t="s">
        <v>44</v>
      </c>
      <c r="H324" s="33">
        <f>H325</f>
        <v>2420</v>
      </c>
      <c r="I324" s="33"/>
    </row>
    <row r="325" spans="1:9" ht="15.75" customHeight="1">
      <c r="A325" s="158" t="s">
        <v>115</v>
      </c>
      <c r="B325" s="109" t="s">
        <v>281</v>
      </c>
      <c r="C325" s="32" t="s">
        <v>165</v>
      </c>
      <c r="D325" s="31" t="s">
        <v>151</v>
      </c>
      <c r="E325" s="32" t="s">
        <v>167</v>
      </c>
      <c r="F325" s="31"/>
      <c r="G325" s="79" t="s">
        <v>205</v>
      </c>
      <c r="H325" s="33">
        <f>2200+220</f>
        <v>2420</v>
      </c>
      <c r="I325" s="33"/>
    </row>
    <row r="326" spans="1:9" ht="14.25" customHeight="1">
      <c r="A326" s="38" t="s">
        <v>5</v>
      </c>
      <c r="B326" s="95" t="s">
        <v>281</v>
      </c>
      <c r="C326" s="36" t="s">
        <v>158</v>
      </c>
      <c r="D326" s="100" t="s">
        <v>96</v>
      </c>
      <c r="E326" s="36" t="s">
        <v>42</v>
      </c>
      <c r="F326" s="35"/>
      <c r="G326" s="119" t="s">
        <v>44</v>
      </c>
      <c r="H326" s="37">
        <f>H327</f>
        <v>3206</v>
      </c>
      <c r="I326" s="37">
        <f>I327</f>
        <v>2842</v>
      </c>
    </row>
    <row r="327" spans="1:9" ht="16.5" customHeight="1">
      <c r="A327" s="182" t="s">
        <v>76</v>
      </c>
      <c r="B327" s="95" t="s">
        <v>281</v>
      </c>
      <c r="C327" s="36" t="s">
        <v>158</v>
      </c>
      <c r="D327" s="96" t="s">
        <v>156</v>
      </c>
      <c r="E327" s="36" t="s">
        <v>42</v>
      </c>
      <c r="F327" s="83"/>
      <c r="G327" s="97" t="s">
        <v>44</v>
      </c>
      <c r="H327" s="98">
        <f>H328+H331</f>
        <v>3206</v>
      </c>
      <c r="I327" s="98">
        <f>I328+I331</f>
        <v>2842</v>
      </c>
    </row>
    <row r="328" spans="1:9" ht="15.75" customHeight="1">
      <c r="A328" s="55" t="s">
        <v>191</v>
      </c>
      <c r="B328" s="109" t="s">
        <v>281</v>
      </c>
      <c r="C328" s="32" t="s">
        <v>158</v>
      </c>
      <c r="D328" s="99" t="s">
        <v>156</v>
      </c>
      <c r="E328" s="32" t="s">
        <v>70</v>
      </c>
      <c r="F328" s="31"/>
      <c r="G328" s="66" t="s">
        <v>44</v>
      </c>
      <c r="H328" s="33">
        <f>H329</f>
        <v>2842</v>
      </c>
      <c r="I328" s="33">
        <f>I329</f>
        <v>2842</v>
      </c>
    </row>
    <row r="329" spans="1:9" ht="17.25" customHeight="1">
      <c r="A329" s="55" t="s">
        <v>308</v>
      </c>
      <c r="B329" s="109" t="s">
        <v>281</v>
      </c>
      <c r="C329" s="57" t="s">
        <v>158</v>
      </c>
      <c r="D329" s="31" t="s">
        <v>156</v>
      </c>
      <c r="E329" s="32" t="s">
        <v>307</v>
      </c>
      <c r="F329" s="31"/>
      <c r="G329" s="66" t="s">
        <v>44</v>
      </c>
      <c r="H329" s="33">
        <f>H330</f>
        <v>2842</v>
      </c>
      <c r="I329" s="33">
        <f>I330</f>
        <v>2842</v>
      </c>
    </row>
    <row r="330" spans="1:9" ht="15" customHeight="1">
      <c r="A330" s="158" t="s">
        <v>171</v>
      </c>
      <c r="B330" s="109" t="s">
        <v>281</v>
      </c>
      <c r="C330" s="57" t="s">
        <v>158</v>
      </c>
      <c r="D330" s="31" t="s">
        <v>156</v>
      </c>
      <c r="E330" s="32" t="s">
        <v>307</v>
      </c>
      <c r="F330" s="31"/>
      <c r="G330" s="64" t="s">
        <v>53</v>
      </c>
      <c r="H330" s="33">
        <v>2842</v>
      </c>
      <c r="I330" s="33">
        <v>2842</v>
      </c>
    </row>
    <row r="331" spans="1:9" ht="14.25" customHeight="1">
      <c r="A331" s="55" t="s">
        <v>100</v>
      </c>
      <c r="B331" s="109" t="s">
        <v>281</v>
      </c>
      <c r="C331" s="57" t="s">
        <v>158</v>
      </c>
      <c r="D331" s="31" t="s">
        <v>156</v>
      </c>
      <c r="E331" s="32" t="s">
        <v>101</v>
      </c>
      <c r="F331" s="87"/>
      <c r="G331" s="66" t="s">
        <v>44</v>
      </c>
      <c r="H331" s="33">
        <f>H332</f>
        <v>364</v>
      </c>
      <c r="I331" s="33"/>
    </row>
    <row r="332" spans="1:9" ht="27.75" customHeight="1">
      <c r="A332" s="186" t="s">
        <v>316</v>
      </c>
      <c r="B332" s="109" t="s">
        <v>281</v>
      </c>
      <c r="C332" s="57" t="s">
        <v>158</v>
      </c>
      <c r="D332" s="31" t="s">
        <v>156</v>
      </c>
      <c r="E332" s="32" t="s">
        <v>210</v>
      </c>
      <c r="F332" s="87"/>
      <c r="G332" s="66" t="s">
        <v>44</v>
      </c>
      <c r="H332" s="33">
        <f>H333</f>
        <v>364</v>
      </c>
      <c r="I332" s="33"/>
    </row>
    <row r="333" spans="1:9" ht="18.75" customHeight="1" thickBot="1">
      <c r="A333" s="179" t="s">
        <v>115</v>
      </c>
      <c r="B333" s="77" t="s">
        <v>281</v>
      </c>
      <c r="C333" s="71" t="s">
        <v>158</v>
      </c>
      <c r="D333" s="40" t="s">
        <v>156</v>
      </c>
      <c r="E333" s="41" t="s">
        <v>210</v>
      </c>
      <c r="F333" s="106"/>
      <c r="G333" s="136" t="s">
        <v>205</v>
      </c>
      <c r="H333" s="42">
        <v>364</v>
      </c>
      <c r="I333" s="42"/>
    </row>
    <row r="334" spans="1:9" ht="39.75" customHeight="1" thickBot="1">
      <c r="A334" s="189" t="s">
        <v>326</v>
      </c>
      <c r="B334" s="25" t="s">
        <v>282</v>
      </c>
      <c r="C334" s="25" t="s">
        <v>96</v>
      </c>
      <c r="D334" s="25" t="s">
        <v>96</v>
      </c>
      <c r="E334" s="25" t="s">
        <v>42</v>
      </c>
      <c r="F334" s="124"/>
      <c r="G334" s="94" t="s">
        <v>44</v>
      </c>
      <c r="H334" s="26">
        <f aca="true" t="shared" si="16" ref="H334:I336">H335</f>
        <v>18672</v>
      </c>
      <c r="I334" s="26">
        <f t="shared" si="16"/>
        <v>1065</v>
      </c>
    </row>
    <row r="335" spans="1:9" ht="30.75" customHeight="1" thickBot="1">
      <c r="A335" s="194" t="s">
        <v>90</v>
      </c>
      <c r="B335" s="25" t="s">
        <v>282</v>
      </c>
      <c r="C335" s="25" t="s">
        <v>156</v>
      </c>
      <c r="D335" s="25" t="s">
        <v>96</v>
      </c>
      <c r="E335" s="25" t="s">
        <v>42</v>
      </c>
      <c r="F335" s="124"/>
      <c r="G335" s="94" t="s">
        <v>44</v>
      </c>
      <c r="H335" s="26">
        <f>H336+H352</f>
        <v>18672</v>
      </c>
      <c r="I335" s="26">
        <f>I336+I352</f>
        <v>1065</v>
      </c>
    </row>
    <row r="336" spans="1:9" ht="15.75">
      <c r="A336" s="184" t="s">
        <v>18</v>
      </c>
      <c r="B336" s="84" t="s">
        <v>282</v>
      </c>
      <c r="C336" s="84" t="s">
        <v>156</v>
      </c>
      <c r="D336" s="84" t="s">
        <v>152</v>
      </c>
      <c r="E336" s="67" t="s">
        <v>42</v>
      </c>
      <c r="F336" s="83"/>
      <c r="G336" s="173" t="s">
        <v>44</v>
      </c>
      <c r="H336" s="98">
        <f t="shared" si="16"/>
        <v>17832</v>
      </c>
      <c r="I336" s="98">
        <f t="shared" si="16"/>
        <v>1065</v>
      </c>
    </row>
    <row r="337" spans="1:9" ht="18.75" customHeight="1">
      <c r="A337" s="38" t="s">
        <v>67</v>
      </c>
      <c r="B337" s="36" t="s">
        <v>282</v>
      </c>
      <c r="C337" s="36" t="s">
        <v>156</v>
      </c>
      <c r="D337" s="36" t="s">
        <v>152</v>
      </c>
      <c r="E337" s="36" t="s">
        <v>47</v>
      </c>
      <c r="F337" s="35"/>
      <c r="G337" s="119" t="s">
        <v>44</v>
      </c>
      <c r="H337" s="37">
        <f>H338+H340+H342+H350+H347</f>
        <v>17832</v>
      </c>
      <c r="I337" s="37">
        <f>I338+I340+I342+I350+I347</f>
        <v>1065</v>
      </c>
    </row>
    <row r="338" spans="1:9" ht="57.75">
      <c r="A338" s="156" t="s">
        <v>122</v>
      </c>
      <c r="B338" s="32" t="s">
        <v>282</v>
      </c>
      <c r="C338" s="32" t="s">
        <v>156</v>
      </c>
      <c r="D338" s="32" t="s">
        <v>152</v>
      </c>
      <c r="E338" s="32" t="s">
        <v>121</v>
      </c>
      <c r="F338" s="31"/>
      <c r="G338" s="66" t="s">
        <v>44</v>
      </c>
      <c r="H338" s="33">
        <f>H339</f>
        <v>1065</v>
      </c>
      <c r="I338" s="33">
        <f>I339</f>
        <v>1065</v>
      </c>
    </row>
    <row r="339" spans="1:9" s="3" customFormat="1" ht="29.25">
      <c r="A339" s="156" t="s">
        <v>123</v>
      </c>
      <c r="B339" s="32" t="s">
        <v>282</v>
      </c>
      <c r="C339" s="32" t="s">
        <v>156</v>
      </c>
      <c r="D339" s="32" t="s">
        <v>152</v>
      </c>
      <c r="E339" s="32" t="s">
        <v>121</v>
      </c>
      <c r="F339" s="31"/>
      <c r="G339" s="66" t="s">
        <v>98</v>
      </c>
      <c r="H339" s="33">
        <f>1672-607</f>
        <v>1065</v>
      </c>
      <c r="I339" s="33">
        <f>1672-607</f>
        <v>1065</v>
      </c>
    </row>
    <row r="340" spans="1:9" ht="15.75">
      <c r="A340" s="38" t="s">
        <v>124</v>
      </c>
      <c r="B340" s="36" t="s">
        <v>282</v>
      </c>
      <c r="C340" s="36" t="s">
        <v>156</v>
      </c>
      <c r="D340" s="36" t="s">
        <v>152</v>
      </c>
      <c r="E340" s="36" t="s">
        <v>125</v>
      </c>
      <c r="F340" s="35"/>
      <c r="G340" s="119" t="s">
        <v>44</v>
      </c>
      <c r="H340" s="37">
        <f>H341</f>
        <v>11972.4</v>
      </c>
      <c r="I340" s="37">
        <f>I341</f>
        <v>0</v>
      </c>
    </row>
    <row r="341" spans="1:9" ht="29.25">
      <c r="A341" s="156" t="s">
        <v>123</v>
      </c>
      <c r="B341" s="32" t="s">
        <v>282</v>
      </c>
      <c r="C341" s="32" t="s">
        <v>156</v>
      </c>
      <c r="D341" s="32" t="s">
        <v>152</v>
      </c>
      <c r="E341" s="32" t="s">
        <v>125</v>
      </c>
      <c r="F341" s="31"/>
      <c r="G341" s="66" t="s">
        <v>98</v>
      </c>
      <c r="H341" s="33">
        <f>12058.6-86.2</f>
        <v>11972.4</v>
      </c>
      <c r="I341" s="33"/>
    </row>
    <row r="342" spans="1:9" ht="30">
      <c r="A342" s="34" t="s">
        <v>127</v>
      </c>
      <c r="B342" s="36" t="s">
        <v>282</v>
      </c>
      <c r="C342" s="36" t="s">
        <v>156</v>
      </c>
      <c r="D342" s="36" t="s">
        <v>152</v>
      </c>
      <c r="E342" s="36" t="s">
        <v>128</v>
      </c>
      <c r="F342" s="35"/>
      <c r="G342" s="119" t="s">
        <v>44</v>
      </c>
      <c r="H342" s="37">
        <f>H343+H345</f>
        <v>4294.6</v>
      </c>
      <c r="I342" s="37">
        <f>I344</f>
        <v>0</v>
      </c>
    </row>
    <row r="343" spans="1:9" ht="15.75">
      <c r="A343" s="156" t="s">
        <v>129</v>
      </c>
      <c r="B343" s="32" t="s">
        <v>282</v>
      </c>
      <c r="C343" s="32" t="s">
        <v>156</v>
      </c>
      <c r="D343" s="32" t="s">
        <v>152</v>
      </c>
      <c r="E343" s="32" t="s">
        <v>130</v>
      </c>
      <c r="F343" s="31"/>
      <c r="G343" s="66" t="s">
        <v>44</v>
      </c>
      <c r="H343" s="33">
        <f>H344</f>
        <v>763.9000000000001</v>
      </c>
      <c r="I343" s="33"/>
    </row>
    <row r="344" spans="1:9" ht="29.25">
      <c r="A344" s="156" t="s">
        <v>123</v>
      </c>
      <c r="B344" s="32" t="s">
        <v>282</v>
      </c>
      <c r="C344" s="32" t="s">
        <v>156</v>
      </c>
      <c r="D344" s="32" t="s">
        <v>152</v>
      </c>
      <c r="E344" s="32" t="s">
        <v>130</v>
      </c>
      <c r="F344" s="31"/>
      <c r="G344" s="66" t="s">
        <v>98</v>
      </c>
      <c r="H344" s="33">
        <f>1066.9-303</f>
        <v>763.9000000000001</v>
      </c>
      <c r="I344" s="33"/>
    </row>
    <row r="345" spans="1:9" ht="33.75" customHeight="1">
      <c r="A345" s="156" t="s">
        <v>132</v>
      </c>
      <c r="B345" s="32" t="s">
        <v>282</v>
      </c>
      <c r="C345" s="32" t="s">
        <v>156</v>
      </c>
      <c r="D345" s="32" t="s">
        <v>152</v>
      </c>
      <c r="E345" s="32" t="s">
        <v>131</v>
      </c>
      <c r="F345" s="31"/>
      <c r="G345" s="66" t="s">
        <v>44</v>
      </c>
      <c r="H345" s="33">
        <f>H346</f>
        <v>3530.7</v>
      </c>
      <c r="I345" s="33">
        <f>I346</f>
        <v>0</v>
      </c>
    </row>
    <row r="346" spans="1:9" ht="29.25">
      <c r="A346" s="156" t="s">
        <v>123</v>
      </c>
      <c r="B346" s="32" t="s">
        <v>282</v>
      </c>
      <c r="C346" s="32" t="s">
        <v>156</v>
      </c>
      <c r="D346" s="32" t="s">
        <v>152</v>
      </c>
      <c r="E346" s="32" t="s">
        <v>131</v>
      </c>
      <c r="F346" s="31"/>
      <c r="G346" s="66" t="s">
        <v>98</v>
      </c>
      <c r="H346" s="33">
        <f>3241.5+289.2</f>
        <v>3530.7</v>
      </c>
      <c r="I346" s="33"/>
    </row>
    <row r="347" spans="1:9" ht="15.75">
      <c r="A347" s="38" t="s">
        <v>350</v>
      </c>
      <c r="B347" s="36" t="s">
        <v>282</v>
      </c>
      <c r="C347" s="36" t="s">
        <v>156</v>
      </c>
      <c r="D347" s="36" t="s">
        <v>152</v>
      </c>
      <c r="E347" s="36" t="s">
        <v>346</v>
      </c>
      <c r="F347" s="35"/>
      <c r="G347" s="119" t="s">
        <v>44</v>
      </c>
      <c r="H347" s="37">
        <f>H348</f>
        <v>100</v>
      </c>
      <c r="I347" s="37"/>
    </row>
    <row r="348" spans="1:9" ht="15.75">
      <c r="A348" s="156" t="s">
        <v>349</v>
      </c>
      <c r="B348" s="32" t="s">
        <v>282</v>
      </c>
      <c r="C348" s="32" t="s">
        <v>156</v>
      </c>
      <c r="D348" s="32" t="s">
        <v>152</v>
      </c>
      <c r="E348" s="32" t="s">
        <v>347</v>
      </c>
      <c r="F348" s="31"/>
      <c r="G348" s="66" t="s">
        <v>44</v>
      </c>
      <c r="H348" s="33">
        <f>H349</f>
        <v>100</v>
      </c>
      <c r="I348" s="33"/>
    </row>
    <row r="349" spans="1:9" ht="29.25">
      <c r="A349" s="156" t="s">
        <v>123</v>
      </c>
      <c r="B349" s="32" t="s">
        <v>282</v>
      </c>
      <c r="C349" s="32" t="s">
        <v>156</v>
      </c>
      <c r="D349" s="32" t="s">
        <v>152</v>
      </c>
      <c r="E349" s="32" t="s">
        <v>348</v>
      </c>
      <c r="F349" s="31"/>
      <c r="G349" s="66" t="s">
        <v>98</v>
      </c>
      <c r="H349" s="33">
        <v>100</v>
      </c>
      <c r="I349" s="33"/>
    </row>
    <row r="350" spans="1:9" ht="29.25">
      <c r="A350" s="156" t="s">
        <v>83</v>
      </c>
      <c r="B350" s="32" t="s">
        <v>282</v>
      </c>
      <c r="C350" s="32" t="s">
        <v>156</v>
      </c>
      <c r="D350" s="32" t="s">
        <v>152</v>
      </c>
      <c r="E350" s="32" t="s">
        <v>133</v>
      </c>
      <c r="F350" s="31"/>
      <c r="G350" s="66" t="s">
        <v>44</v>
      </c>
      <c r="H350" s="33">
        <f>H351</f>
        <v>400</v>
      </c>
      <c r="I350" s="33">
        <f>I351</f>
        <v>0</v>
      </c>
    </row>
    <row r="351" spans="1:9" ht="29.25">
      <c r="A351" s="156" t="s">
        <v>123</v>
      </c>
      <c r="B351" s="32" t="s">
        <v>282</v>
      </c>
      <c r="C351" s="32" t="s">
        <v>156</v>
      </c>
      <c r="D351" s="32" t="s">
        <v>152</v>
      </c>
      <c r="E351" s="32" t="s">
        <v>133</v>
      </c>
      <c r="F351" s="31"/>
      <c r="G351" s="66" t="s">
        <v>98</v>
      </c>
      <c r="H351" s="33">
        <f>400</f>
        <v>400</v>
      </c>
      <c r="I351" s="33"/>
    </row>
    <row r="352" spans="1:9" ht="30">
      <c r="A352" s="34" t="s">
        <v>84</v>
      </c>
      <c r="B352" s="36" t="s">
        <v>282</v>
      </c>
      <c r="C352" s="36" t="s">
        <v>156</v>
      </c>
      <c r="D352" s="36" t="s">
        <v>155</v>
      </c>
      <c r="E352" s="36" t="s">
        <v>42</v>
      </c>
      <c r="F352" s="35"/>
      <c r="G352" s="119" t="s">
        <v>44</v>
      </c>
      <c r="H352" s="37">
        <f>H353</f>
        <v>840</v>
      </c>
      <c r="I352" s="37"/>
    </row>
    <row r="353" spans="1:9" ht="15.75">
      <c r="A353" s="55" t="s">
        <v>100</v>
      </c>
      <c r="B353" s="32" t="s">
        <v>282</v>
      </c>
      <c r="C353" s="32" t="s">
        <v>156</v>
      </c>
      <c r="D353" s="32" t="s">
        <v>155</v>
      </c>
      <c r="E353" s="32" t="s">
        <v>101</v>
      </c>
      <c r="F353" s="31"/>
      <c r="G353" s="66" t="s">
        <v>44</v>
      </c>
      <c r="H353" s="33">
        <f>H354</f>
        <v>840</v>
      </c>
      <c r="I353" s="33"/>
    </row>
    <row r="354" spans="1:9" ht="43.5">
      <c r="A354" s="156" t="s">
        <v>247</v>
      </c>
      <c r="B354" s="32" t="s">
        <v>282</v>
      </c>
      <c r="C354" s="32" t="s">
        <v>156</v>
      </c>
      <c r="D354" s="32" t="s">
        <v>155</v>
      </c>
      <c r="E354" s="32" t="s">
        <v>199</v>
      </c>
      <c r="F354" s="31"/>
      <c r="G354" s="66" t="s">
        <v>44</v>
      </c>
      <c r="H354" s="33">
        <f>H355</f>
        <v>840</v>
      </c>
      <c r="I354" s="33"/>
    </row>
    <row r="355" spans="1:9" ht="30" thickBot="1">
      <c r="A355" s="190" t="s">
        <v>123</v>
      </c>
      <c r="B355" s="44" t="s">
        <v>282</v>
      </c>
      <c r="C355" s="41" t="s">
        <v>156</v>
      </c>
      <c r="D355" s="44" t="s">
        <v>155</v>
      </c>
      <c r="E355" s="41" t="s">
        <v>199</v>
      </c>
      <c r="F355" s="40"/>
      <c r="G355" s="121" t="s">
        <v>98</v>
      </c>
      <c r="H355" s="42">
        <v>840</v>
      </c>
      <c r="I355" s="45"/>
    </row>
    <row r="356" spans="1:9" ht="36.75" thickBot="1">
      <c r="A356" s="189" t="s">
        <v>327</v>
      </c>
      <c r="B356" s="93" t="s">
        <v>283</v>
      </c>
      <c r="C356" s="25" t="s">
        <v>96</v>
      </c>
      <c r="D356" s="23" t="s">
        <v>96</v>
      </c>
      <c r="E356" s="25" t="s">
        <v>42</v>
      </c>
      <c r="F356" s="23"/>
      <c r="G356" s="118" t="s">
        <v>44</v>
      </c>
      <c r="H356" s="26">
        <f aca="true" t="shared" si="17" ref="H356:I358">H357</f>
        <v>3880.5</v>
      </c>
      <c r="I356" s="26">
        <f t="shared" si="17"/>
        <v>0</v>
      </c>
    </row>
    <row r="357" spans="1:9" ht="15.75">
      <c r="A357" s="49" t="s">
        <v>15</v>
      </c>
      <c r="B357" s="113" t="s">
        <v>283</v>
      </c>
      <c r="C357" s="29" t="s">
        <v>151</v>
      </c>
      <c r="D357" s="28" t="s">
        <v>96</v>
      </c>
      <c r="E357" s="67" t="s">
        <v>42</v>
      </c>
      <c r="F357" s="28"/>
      <c r="G357" s="130" t="s">
        <v>44</v>
      </c>
      <c r="H357" s="30">
        <f>H358+H364</f>
        <v>3880.5</v>
      </c>
      <c r="I357" s="30">
        <f t="shared" si="17"/>
        <v>0</v>
      </c>
    </row>
    <row r="358" spans="1:9" ht="45">
      <c r="A358" s="34" t="s">
        <v>217</v>
      </c>
      <c r="B358" s="100" t="s">
        <v>283</v>
      </c>
      <c r="C358" s="36" t="s">
        <v>151</v>
      </c>
      <c r="D358" s="35" t="s">
        <v>156</v>
      </c>
      <c r="E358" s="36" t="s">
        <v>42</v>
      </c>
      <c r="F358" s="35"/>
      <c r="G358" s="119" t="s">
        <v>44</v>
      </c>
      <c r="H358" s="37">
        <f t="shared" si="17"/>
        <v>3600</v>
      </c>
      <c r="I358" s="37">
        <f t="shared" si="17"/>
        <v>0</v>
      </c>
    </row>
    <row r="359" spans="1:9" ht="43.5">
      <c r="A359" s="156" t="s">
        <v>214</v>
      </c>
      <c r="B359" s="99" t="s">
        <v>283</v>
      </c>
      <c r="C359" s="32" t="s">
        <v>151</v>
      </c>
      <c r="D359" s="31" t="s">
        <v>156</v>
      </c>
      <c r="E359" s="32" t="s">
        <v>204</v>
      </c>
      <c r="F359" s="31"/>
      <c r="G359" s="66" t="s">
        <v>44</v>
      </c>
      <c r="H359" s="33">
        <f>H362+H360</f>
        <v>3600</v>
      </c>
      <c r="I359" s="33">
        <f>I362</f>
        <v>0</v>
      </c>
    </row>
    <row r="360" spans="1:9" ht="15.75">
      <c r="A360" s="55" t="s">
        <v>45</v>
      </c>
      <c r="B360" s="99" t="s">
        <v>283</v>
      </c>
      <c r="C360" s="32" t="s">
        <v>151</v>
      </c>
      <c r="D360" s="31" t="s">
        <v>156</v>
      </c>
      <c r="E360" s="32" t="s">
        <v>206</v>
      </c>
      <c r="F360" s="31"/>
      <c r="G360" s="66" t="s">
        <v>44</v>
      </c>
      <c r="H360" s="33">
        <f>H361</f>
        <v>2210</v>
      </c>
      <c r="I360" s="33"/>
    </row>
    <row r="361" spans="1:9" ht="15.75">
      <c r="A361" s="158" t="s">
        <v>115</v>
      </c>
      <c r="B361" s="99" t="s">
        <v>283</v>
      </c>
      <c r="C361" s="32" t="s">
        <v>151</v>
      </c>
      <c r="D361" s="31" t="s">
        <v>156</v>
      </c>
      <c r="E361" s="32" t="s">
        <v>206</v>
      </c>
      <c r="F361" s="31"/>
      <c r="G361" s="66" t="s">
        <v>205</v>
      </c>
      <c r="H361" s="33">
        <v>2210</v>
      </c>
      <c r="I361" s="33"/>
    </row>
    <row r="362" spans="1:9" ht="29.25">
      <c r="A362" s="156" t="s">
        <v>218</v>
      </c>
      <c r="B362" s="99" t="s">
        <v>283</v>
      </c>
      <c r="C362" s="32" t="s">
        <v>151</v>
      </c>
      <c r="D362" s="31" t="s">
        <v>156</v>
      </c>
      <c r="E362" s="32" t="s">
        <v>219</v>
      </c>
      <c r="F362" s="31"/>
      <c r="G362" s="66" t="s">
        <v>44</v>
      </c>
      <c r="H362" s="33">
        <f>H363</f>
        <v>1390</v>
      </c>
      <c r="I362" s="33">
        <f>I363</f>
        <v>0</v>
      </c>
    </row>
    <row r="363" spans="1:9" ht="15.75">
      <c r="A363" s="55" t="s">
        <v>115</v>
      </c>
      <c r="B363" s="99" t="s">
        <v>283</v>
      </c>
      <c r="C363" s="32" t="s">
        <v>151</v>
      </c>
      <c r="D363" s="31" t="s">
        <v>156</v>
      </c>
      <c r="E363" s="32" t="s">
        <v>219</v>
      </c>
      <c r="F363" s="31"/>
      <c r="G363" s="66" t="s">
        <v>205</v>
      </c>
      <c r="H363" s="33">
        <v>1390</v>
      </c>
      <c r="I363" s="33"/>
    </row>
    <row r="364" spans="1:9" ht="15.75">
      <c r="A364" s="184" t="s">
        <v>62</v>
      </c>
      <c r="B364" s="95" t="s">
        <v>283</v>
      </c>
      <c r="C364" s="67" t="s">
        <v>151</v>
      </c>
      <c r="D364" s="39" t="s">
        <v>268</v>
      </c>
      <c r="E364" s="67" t="s">
        <v>42</v>
      </c>
      <c r="F364" s="39"/>
      <c r="G364" s="119" t="s">
        <v>44</v>
      </c>
      <c r="H364" s="98">
        <f>H365</f>
        <v>280.5</v>
      </c>
      <c r="I364" s="98"/>
    </row>
    <row r="365" spans="1:9" ht="15.75">
      <c r="A365" s="55" t="s">
        <v>100</v>
      </c>
      <c r="B365" s="99" t="s">
        <v>283</v>
      </c>
      <c r="C365" s="32" t="s">
        <v>151</v>
      </c>
      <c r="D365" s="31" t="s">
        <v>268</v>
      </c>
      <c r="E365" s="32" t="s">
        <v>101</v>
      </c>
      <c r="F365" s="31"/>
      <c r="G365" s="66" t="s">
        <v>44</v>
      </c>
      <c r="H365" s="33">
        <f>H366</f>
        <v>280.5</v>
      </c>
      <c r="I365" s="33"/>
    </row>
    <row r="366" spans="1:9" ht="43.5">
      <c r="A366" s="156" t="s">
        <v>306</v>
      </c>
      <c r="B366" s="99" t="s">
        <v>283</v>
      </c>
      <c r="C366" s="32" t="s">
        <v>151</v>
      </c>
      <c r="D366" s="31" t="s">
        <v>268</v>
      </c>
      <c r="E366" s="32" t="s">
        <v>285</v>
      </c>
      <c r="F366" s="31"/>
      <c r="G366" s="66" t="s">
        <v>44</v>
      </c>
      <c r="H366" s="33">
        <f>H367</f>
        <v>280.5</v>
      </c>
      <c r="I366" s="33"/>
    </row>
    <row r="367" spans="1:9" ht="15.75">
      <c r="A367" s="55" t="s">
        <v>115</v>
      </c>
      <c r="B367" s="99" t="s">
        <v>283</v>
      </c>
      <c r="C367" s="32" t="s">
        <v>151</v>
      </c>
      <c r="D367" s="31" t="s">
        <v>268</v>
      </c>
      <c r="E367" s="32" t="s">
        <v>285</v>
      </c>
      <c r="F367" s="31"/>
      <c r="G367" s="66" t="s">
        <v>205</v>
      </c>
      <c r="H367" s="33">
        <v>280.5</v>
      </c>
      <c r="I367" s="33"/>
    </row>
    <row r="368" spans="1:9" ht="16.5" thickBot="1">
      <c r="A368" s="195"/>
      <c r="B368" s="131"/>
      <c r="C368" s="82"/>
      <c r="D368" s="132"/>
      <c r="E368" s="82"/>
      <c r="F368" s="132"/>
      <c r="G368" s="133"/>
      <c r="H368" s="89"/>
      <c r="I368" s="89"/>
    </row>
    <row r="369" spans="1:11" ht="16.5" thickBot="1">
      <c r="A369" s="196" t="s">
        <v>56</v>
      </c>
      <c r="B369" s="125" t="s">
        <v>44</v>
      </c>
      <c r="C369" s="47" t="s">
        <v>43</v>
      </c>
      <c r="D369" s="46" t="s">
        <v>43</v>
      </c>
      <c r="E369" s="47" t="s">
        <v>42</v>
      </c>
      <c r="F369" s="46"/>
      <c r="G369" s="134" t="s">
        <v>44</v>
      </c>
      <c r="H369" s="48">
        <f>H11+H141+H192+H240+H277+H304+H334+H356+H295</f>
        <v>2243104.9999999995</v>
      </c>
      <c r="I369" s="48">
        <f>I11+I141+I192+I240+I277+I304+I334+I356+I295</f>
        <v>332585</v>
      </c>
      <c r="K369" s="138"/>
    </row>
    <row r="374" ht="15" customHeight="1"/>
  </sheetData>
  <mergeCells count="11">
    <mergeCell ref="G3:I3"/>
    <mergeCell ref="A7:I7"/>
    <mergeCell ref="A9:A10"/>
    <mergeCell ref="B9:B10"/>
    <mergeCell ref="C9:C10"/>
    <mergeCell ref="D9:D10"/>
    <mergeCell ref="E9:E10"/>
    <mergeCell ref="G9:G10"/>
    <mergeCell ref="H9:H10"/>
    <mergeCell ref="I9:I10"/>
    <mergeCell ref="G6:I6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2011-03-03T06:14:20Z</cp:lastPrinted>
  <dcterms:created xsi:type="dcterms:W3CDTF">2002-11-11T07:39:40Z</dcterms:created>
  <dcterms:modified xsi:type="dcterms:W3CDTF">2011-04-13T07:11:28Z</dcterms:modified>
  <cp:category/>
  <cp:version/>
  <cp:contentType/>
  <cp:contentStatus/>
</cp:coreProperties>
</file>