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060" windowHeight="12990" activeTab="0"/>
  </bookViews>
  <sheets>
    <sheet name="Прилож №2" sheetId="1" r:id="rId1"/>
    <sheet name="Прилож №4" sheetId="2" r:id="rId2"/>
  </sheets>
  <definedNames/>
  <calcPr fullCalcOnLoad="1"/>
</workbook>
</file>

<file path=xl/sharedStrings.xml><?xml version="1.0" encoding="utf-8"?>
<sst xmlns="http://schemas.openxmlformats.org/spreadsheetml/2006/main" count="4321" uniqueCount="420">
  <si>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</si>
  <si>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Наименование</t>
  </si>
  <si>
    <t>027</t>
  </si>
  <si>
    <t>029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</si>
  <si>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</si>
  <si>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</si>
  <si>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</si>
  <si>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</si>
  <si>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</si>
  <si>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</si>
  <si>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</si>
  <si>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</si>
  <si>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</si>
  <si>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</si>
  <si>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</si>
  <si>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</si>
  <si>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</si>
  <si>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</si>
  <si>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</si>
  <si>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</si>
  <si>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</si>
  <si>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</si>
  <si>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</si>
  <si>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</si>
  <si>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</si>
  <si>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</si>
  <si>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</si>
  <si>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</si>
  <si>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</si>
  <si>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</si>
  <si>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</si>
  <si>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</si>
  <si>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</si>
  <si>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</si>
  <si>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</si>
  <si>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</si>
  <si>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</si>
  <si>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</si>
  <si>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</si>
  <si>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</si>
  <si>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</si>
  <si>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</si>
  <si>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</si>
  <si>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</si>
  <si>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</si>
  <si>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</si>
  <si>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</si>
  <si>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</si>
  <si>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</si>
  <si>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</si>
  <si>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</si>
  <si>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</si>
  <si>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</si>
  <si>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</si>
  <si>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</si>
  <si>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214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</si>
  <si>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</si>
  <si>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</si>
  <si>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</si>
  <si>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</si>
  <si>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</si>
  <si>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</si>
  <si>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</si>
  <si>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</si>
  <si>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</si>
  <si>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</si>
  <si>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</si>
  <si>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</si>
  <si>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</si>
  <si>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</si>
  <si>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</si>
  <si>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</si>
  <si>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</si>
  <si>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</si>
  <si>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</si>
  <si>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</si>
  <si>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</si>
  <si>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</si>
  <si>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</si>
  <si>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</si>
  <si>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</si>
  <si>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</si>
  <si>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</si>
  <si>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</si>
  <si>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</si>
  <si>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</si>
  <si>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</si>
  <si>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</si>
  <si>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</si>
  <si>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</si>
  <si>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</si>
  <si>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</si>
  <si>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</si>
  <si>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</si>
  <si>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</si>
  <si>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</si>
  <si>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</si>
  <si>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</si>
  <si>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</si>
  <si>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</si>
  <si>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</si>
  <si>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</si>
  <si>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</si>
  <si>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</si>
  <si>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</si>
  <si>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</si>
  <si>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</si>
  <si>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</si>
  <si>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</si>
  <si>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</si>
  <si>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</si>
  <si>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</si>
  <si>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</si>
  <si>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</si>
  <si>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</si>
  <si>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</si>
  <si>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</si>
  <si>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</si>
  <si>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</si>
  <si>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</si>
  <si>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</si>
  <si>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</si>
  <si>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</si>
  <si>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</si>
  <si>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</si>
  <si>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</si>
  <si>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</si>
  <si>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</si>
  <si>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</si>
  <si>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</si>
  <si>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</si>
  <si>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</si>
  <si>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</si>
  <si>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</si>
  <si>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</si>
  <si>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</si>
  <si>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</si>
  <si>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</si>
  <si>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</si>
  <si>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</si>
  <si>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</si>
  <si>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</si>
  <si>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</si>
  <si>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</si>
  <si>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</si>
  <si>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</si>
  <si>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</si>
  <si>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</si>
  <si>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</si>
  <si>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</si>
  <si>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</si>
  <si>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</si>
  <si>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</si>
  <si>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</si>
  <si>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</si>
  <si>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</si>
  <si>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</si>
  <si>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</si>
  <si>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</si>
  <si>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</si>
  <si>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</si>
  <si>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</si>
  <si>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</si>
  <si>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</si>
  <si>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</si>
  <si>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</si>
  <si>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</si>
  <si>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</si>
  <si>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</si>
  <si>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</si>
  <si>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</si>
  <si>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</si>
  <si>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</si>
  <si>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</si>
  <si>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</si>
  <si>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 xml:space="preserve">Оздоровление детей 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</si>
  <si>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</si>
  <si>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</si>
  <si>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</si>
  <si>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</si>
  <si>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</si>
  <si>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</si>
  <si>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</si>
  <si>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</si>
  <si>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</si>
  <si>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</si>
  <si>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</si>
  <si>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</si>
  <si>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</si>
  <si>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</si>
  <si>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</si>
  <si>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</si>
  <si>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</si>
  <si>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Оздоровление детей</t>
  </si>
  <si>
    <t>795 06 00</t>
  </si>
  <si>
    <t>Выполнение функций  органами местного самоуправления</t>
  </si>
  <si>
    <t>795 07 00</t>
  </si>
  <si>
    <t>795 08 00</t>
  </si>
  <si>
    <t xml:space="preserve">к решению Совета депутатов 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</si>
  <si>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</si>
  <si>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</si>
  <si>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</si>
  <si>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</si>
  <si>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</si>
  <si>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</si>
  <si>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</si>
  <si>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</si>
  <si>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</si>
  <si>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795 12 00</t>
  </si>
  <si>
    <t>795 13 00</t>
  </si>
  <si>
    <t>600 00 00</t>
  </si>
  <si>
    <t>795 16 00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</si>
  <si>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</si>
  <si>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</si>
  <si>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</si>
  <si>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</si>
  <si>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</si>
  <si>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</si>
  <si>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</si>
  <si>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</si>
  <si>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</si>
  <si>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</si>
  <si>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</si>
  <si>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</si>
  <si>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</si>
  <si>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</si>
  <si>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</si>
  <si>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</si>
  <si>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</si>
  <si>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</si>
  <si>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</si>
  <si>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</si>
  <si>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</si>
  <si>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</si>
  <si>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</si>
  <si>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</si>
  <si>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</si>
  <si>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</si>
  <si>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</si>
  <si>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</si>
  <si>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</si>
  <si>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</si>
  <si>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</si>
  <si>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</si>
  <si>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</si>
  <si>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Обеспечение деятельности финансовых, налоговых и таможенных органов и органов финансового(финансово-бюджетного) надзора</t>
  </si>
  <si>
    <t>Финансовое управление администрации                         г. Долгопрудного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</si>
  <si>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</si>
  <si>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</si>
  <si>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</si>
  <si>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Субсидии юридическим лицам</t>
  </si>
  <si>
    <t>Муниципальное учреждение "Комитет по культуре, физической культуре, спорту, туризму, и делам молодежи"</t>
  </si>
  <si>
    <t>Ежемесячное денежное вознаграждение за классное руководство</t>
  </si>
  <si>
    <t>520 09 00</t>
  </si>
  <si>
    <t>Внедрение современных образовательных технологий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</si>
  <si>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</si>
  <si>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</si>
  <si>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гг."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</si>
  <si>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</si>
  <si>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</si>
  <si>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Долгосрочная целевая программа "Обеспечение жильем  молодых семей в г. Долгопрудный на 2009-2012 гг."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</si>
  <si>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</si>
  <si>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</si>
  <si>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</si>
  <si>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</si>
  <si>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</si>
  <si>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</si>
  <si>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</si>
  <si>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Другие вопросы в области здравоохранения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</si>
  <si>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</si>
  <si>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</si>
  <si>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</si>
  <si>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</si>
  <si>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</si>
  <si>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</si>
  <si>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</si>
  <si>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</si>
  <si>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</si>
  <si>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</si>
  <si>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</si>
  <si>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</si>
  <si>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Ведомственная структура расходов  бюджета городского округа Долгопрудный  на   2011 год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</si>
  <si>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</si>
  <si>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</si>
  <si>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795 15 00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</si>
  <si>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</si>
  <si>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</si>
  <si>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</si>
  <si>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795 11 00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</si>
  <si>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</si>
  <si>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</si>
  <si>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</si>
  <si>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795 17 00</t>
  </si>
  <si>
    <t>795 10 00</t>
  </si>
  <si>
    <t>Муниципальная целевая программа "Экологическая программа города Долгопрудного на 2008-2011 годы"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</si>
  <si>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</si>
  <si>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</si>
  <si>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</si>
  <si>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</si>
  <si>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795 14 00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</si>
  <si>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</si>
  <si>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целевая программа "Модернизация системы здравоохранения городского округа Долгопрудного на период 2010-2011 гг"</t>
  </si>
  <si>
    <t>795 18 00</t>
  </si>
  <si>
    <t>Долгосрочная городская  целевая программа "Развитие муниципальной службы в городе Долгопрудном на период 2011-2013 годов"</t>
  </si>
  <si>
    <t>Субвенция на обеспечение жилой площадью детей-сирот</t>
  </si>
  <si>
    <t xml:space="preserve">795 16 00 </t>
  </si>
  <si>
    <t>Расходы бюджета городского округа Долгопрудный  на 2011  г. по разделам, подразделам, целевым статьям</t>
  </si>
  <si>
    <t xml:space="preserve"> и видам расходов  бюджета</t>
  </si>
  <si>
    <t xml:space="preserve"> Комитет по управлению имуществом                  г. Долгопрудный</t>
  </si>
  <si>
    <t>Муниципальная   программа "Развитие физической культуры и спорта в     г. Долгопрудном на  2009-2011 годы"</t>
  </si>
  <si>
    <t>Долгосрочная целевая программа "Обеспечение жильем молодых семей в       г. Долгопрудный на 2009-2012 годы"</t>
  </si>
  <si>
    <t>Муниципальная   программа "Развитие физической культуры и спорта в     г. Долгопрудном   на  2009-2011 годы"</t>
  </si>
  <si>
    <t>Мероприятия по проведению оздоровительной кампании детей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</si>
  <si>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</si>
  <si>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092 99 00</t>
  </si>
  <si>
    <t>Комплектование книжных фондов библиотек муниципальных образований</t>
  </si>
  <si>
    <t>Муниципальная комплексная программа "Дети Долгопрудного " на 2011-2012 годы"</t>
  </si>
  <si>
    <t xml:space="preserve">Управление внутренних дел  Мытищинского муниципального района Московской области  </t>
  </si>
  <si>
    <t>Совет депутатов города Долгопрудного Московской области</t>
  </si>
  <si>
    <t>Администрация города Долгопрудного</t>
  </si>
  <si>
    <t xml:space="preserve">           Управление образования Администрации г.Долгопрудного</t>
  </si>
  <si>
    <t>Муниципальное учреждение здравоохранения  "Центральная городская больница г.Долгопрудного"</t>
  </si>
  <si>
    <t>440 02 00</t>
  </si>
  <si>
    <t>Комплектование книжных фондов библиотек городских округов</t>
  </si>
  <si>
    <t>440 02 01</t>
  </si>
  <si>
    <t>Культура и кинематография</t>
  </si>
  <si>
    <t>421 50 00</t>
  </si>
  <si>
    <t>Субсидии негосударственным школам-детским садам, школам начальным, неполным средним и средним</t>
  </si>
  <si>
    <t>098 00 00</t>
  </si>
  <si>
    <t>098 02 00</t>
  </si>
  <si>
    <t>098 02 01</t>
  </si>
  <si>
    <t>Обеспечение мероприятий по капитальному ремонту многоквартирных домов</t>
  </si>
  <si>
    <t>202 72 00</t>
  </si>
  <si>
    <t>202 72 03</t>
  </si>
  <si>
    <t xml:space="preserve">202 72 03 </t>
  </si>
  <si>
    <t>Компенсация стоимости вещевого имущества</t>
  </si>
  <si>
    <t>Вещевое обеспечение</t>
  </si>
  <si>
    <t>600 02 00</t>
  </si>
  <si>
    <t>436 03 00</t>
  </si>
  <si>
    <t>Обеспечение мероприятий по капитальному ремонту многоквартирных домов за счет средств бюджетов</t>
  </si>
  <si>
    <t>351 00 00</t>
  </si>
  <si>
    <t>351 05 00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</si>
  <si>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</si>
  <si>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</si>
  <si>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</si>
  <si>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(Приложение № 3</t>
  </si>
  <si>
    <t>от 17.12.2010г. № 75-нр</t>
  </si>
  <si>
    <t>(Приложение № 5</t>
  </si>
  <si>
    <t>от 17.12.2010г. № 75-нр)</t>
  </si>
  <si>
    <t>432 04 00</t>
  </si>
  <si>
    <t>Другие вопросы в области культуры</t>
  </si>
  <si>
    <t>514 01 00</t>
  </si>
  <si>
    <t>Мероприятия в области социальной политики</t>
  </si>
  <si>
    <t>Муниципальная целевая программа "Социальная поддержка населения    г. Долгопрудного на 2010 -2011годы"</t>
  </si>
  <si>
    <t>Муниципальная целевая программа "Социальная поддержка населения     г. Долгопрудного на 2010-2011 годы"</t>
  </si>
  <si>
    <t>Муниципальная целевая программа "Социальная поддержка населения     г. Долгопрудного на 2010 -2011годы"</t>
  </si>
  <si>
    <r>
      <t xml:space="preserve"> Муниципальная программа " Развитие физической культуры и спорта в г.Долгопрудном на 2009-2011 годы"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</si>
  <si>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Муниципальная целевая программа в области энергосбережения и повышения энергетической эфективности в городе Долгопрудном на 2010-2020 годы</t>
  </si>
  <si>
    <t>795 19 00</t>
  </si>
  <si>
    <t>522 09 14</t>
  </si>
  <si>
    <t>Реализация мероприятий муниципальных 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2011 году</t>
  </si>
  <si>
    <t>522 13 00</t>
  </si>
  <si>
    <t>522 00 00</t>
  </si>
  <si>
    <t>Региональные целевые программы</t>
  </si>
  <si>
    <t>Судебная система</t>
  </si>
  <si>
    <t xml:space="preserve">Руководство и управление в сфере установленных функций 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</si>
  <si>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</si>
  <si>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</si>
  <si>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</si>
  <si>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431 02 00</t>
  </si>
  <si>
    <t>Организация и осуществление мероприятий по работе с детьми и молодежью в муниципальных образованиях Московской области</t>
  </si>
  <si>
    <t>522 10 00</t>
  </si>
  <si>
    <t>Долгосрочная целевая программа Московской области "Развитие образования в Московской области на 2009-2012 год"</t>
  </si>
  <si>
    <t>Субсидия на проведение капитального ремонта, ремонта ограждений, замена оконных конструкций,  выполнение противопожарных мероприятий  в муниципальных общеобразовательных учреждениях</t>
  </si>
  <si>
    <t>522 15 00</t>
  </si>
  <si>
    <t>Долгосрочная целевая программа Московской области "Жилище" на 2009-2012 годы"</t>
  </si>
  <si>
    <t>Капитальные вложения в объекты общественной инфраструтуры</t>
  </si>
  <si>
    <t>100 00 00</t>
  </si>
  <si>
    <t>Федеральные целевые программы</t>
  </si>
  <si>
    <t>100 88 00</t>
  </si>
  <si>
    <t>Федеральная целевая программа "Жилище" на 2011-2015 годы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</si>
  <si>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</si>
  <si>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Капитальные вложения в объекты общественной инфраструктуры</t>
  </si>
  <si>
    <t>Модернизация здравоохранения Московской области на 2011-2012 годы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</si>
  <si>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</si>
  <si>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505 34 00</t>
  </si>
  <si>
    <t>505 34 01</t>
  </si>
  <si>
    <t>505 34 02</t>
  </si>
  <si>
    <r>
      <t>Муниципальная целевая программа "Модернизация системы здравоохранения городского округа Долгопрудного на период 2010-2011 гг. "</t>
    </r>
    <r>
      <rPr>
        <b/>
        <sz val="11"/>
        <rFont val="Arial"/>
        <family val="2"/>
      </rPr>
      <t>Строительство  хирургического корпуса на 230 коек с пищеблоком, ЦСО, клинико-диагностической лабораторией на весь комплекс МУЗ "ДЦГБ" , расположенного по адресу : Московская область, г.Долгопрудный, ул.Павлова, дом 2</t>
    </r>
  </si>
  <si>
    <t>Долгосрочная городская  целевая программа "Развитие муниципальной службы в городе Долгопрудном на период 2011-2013 гг."</t>
  </si>
  <si>
    <t>Муниципальная целевая программа "Модернизация системы здравоохранения городского округа Долгопрудного на период 2010-2011 гг."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</si>
  <si>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</si>
  <si>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</si>
  <si>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 xml:space="preserve">098 01 01 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</si>
  <si>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</si>
  <si>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</si>
  <si>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</si>
  <si>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065 00 00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</si>
  <si>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</si>
  <si>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</si>
  <si>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</si>
  <si>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065 03 00</t>
  </si>
  <si>
    <t>Процентные платежи по муниципальному долгу</t>
  </si>
  <si>
    <t>522 10 08</t>
  </si>
  <si>
    <t>522 10 07</t>
  </si>
  <si>
    <t>Иные межбюджетные трансферты на обеспечение дополнительными местами в дошкольных образовательных учреждениях,в т.ч. На проведение текущего, капитального ремонта, ремонта ограждений, приобретение оборудования, мебели, мягкого инвентаря</t>
  </si>
  <si>
    <t>440 12 00</t>
  </si>
  <si>
    <t>Субсидии бюджетам муниципальных образований Московской области на проведение текущего, капитального ремонта и технического переоснащения культурно-досуговых объектов, находящихся в собственности муниципальных образований МО</t>
  </si>
  <si>
    <t>505 36 01</t>
  </si>
  <si>
    <t>100 88 11</t>
  </si>
  <si>
    <t>Приобретение жилья гражданами, уволенными  с военной службы(службы),и приравненными к  ним лицам</t>
  </si>
  <si>
    <t>Субсидии бюджетам муниципальных образований Московской области на приобретение компьютерного оборудования для муниципальных библиотек</t>
  </si>
  <si>
    <t>Иные межбюджетные трансферты на обеспечение дополнительными местами в дошкольных образовательных учреждениях, в т.ч. на проведение текущего, капитального ремонта, ремонта ограждений, приобретение оборудования, мебели, мягкого инвентаря</t>
  </si>
  <si>
    <t>Приобретение компьютерного оборудования для библиотек городских округов</t>
  </si>
  <si>
    <t>442 20 01</t>
  </si>
  <si>
    <t>442 20 00</t>
  </si>
  <si>
    <t>Приложение № 2</t>
  </si>
  <si>
    <t>Приложение № 4</t>
  </si>
  <si>
    <t>522 15 07</t>
  </si>
  <si>
    <t>от 26.09. 2011 г №100-нр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</si>
</sst>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3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3" xfId="0" applyNumberFormat="1" applyFont="1" applyBorder="1" applyAlignment="1">
      <alignment/>
    </xf>
    <xf numFmtId="49" fontId="17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49" fontId="13" fillId="0" borderId="7" xfId="0" applyNumberFormat="1" applyFont="1" applyBorder="1" applyAlignment="1">
      <alignment/>
    </xf>
    <xf numFmtId="49" fontId="13" fillId="0" borderId="8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49" fontId="17" fillId="0" borderId="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9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0" borderId="8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3" xfId="0" applyNumberFormat="1" applyFont="1" applyBorder="1" applyAlignment="1">
      <alignment wrapText="1"/>
    </xf>
    <xf numFmtId="49" fontId="13" fillId="0" borderId="5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 wrapText="1"/>
    </xf>
    <xf numFmtId="0" fontId="17" fillId="0" borderId="10" xfId="0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6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0" fontId="13" fillId="0" borderId="17" xfId="0" applyFont="1" applyBorder="1" applyAlignment="1">
      <alignment/>
    </xf>
    <xf numFmtId="49" fontId="17" fillId="0" borderId="3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17" fillId="0" borderId="19" xfId="0" applyNumberFormat="1" applyFont="1" applyBorder="1" applyAlignment="1">
      <alignment/>
    </xf>
    <xf numFmtId="0" fontId="13" fillId="0" borderId="20" xfId="0" applyFont="1" applyBorder="1" applyAlignment="1">
      <alignment/>
    </xf>
    <xf numFmtId="49" fontId="17" fillId="0" borderId="9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6" xfId="0" applyNumberFormat="1" applyFont="1" applyBorder="1" applyAlignment="1">
      <alignment/>
    </xf>
    <xf numFmtId="0" fontId="17" fillId="0" borderId="11" xfId="0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164" fontId="17" fillId="2" borderId="10" xfId="0" applyNumberFormat="1" applyFont="1" applyFill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0" fontId="13" fillId="0" borderId="5" xfId="0" applyFont="1" applyBorder="1" applyAlignment="1">
      <alignment/>
    </xf>
    <xf numFmtId="0" fontId="13" fillId="0" borderId="18" xfId="0" applyFont="1" applyBorder="1" applyAlignment="1">
      <alignment wrapText="1"/>
    </xf>
    <xf numFmtId="49" fontId="17" fillId="0" borderId="16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7" fillId="0" borderId="9" xfId="0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4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3" fillId="0" borderId="25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/>
    </xf>
    <xf numFmtId="49" fontId="17" fillId="0" borderId="27" xfId="0" applyNumberFormat="1" applyFont="1" applyBorder="1" applyAlignment="1">
      <alignment/>
    </xf>
    <xf numFmtId="49" fontId="17" fillId="0" borderId="28" xfId="0" applyNumberFormat="1" applyFont="1" applyBorder="1" applyAlignment="1">
      <alignment/>
    </xf>
    <xf numFmtId="49" fontId="17" fillId="0" borderId="29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17" fillId="0" borderId="33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7" fillId="0" borderId="36" xfId="0" applyNumberFormat="1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 wrapText="1"/>
    </xf>
    <xf numFmtId="49" fontId="17" fillId="0" borderId="21" xfId="0" applyNumberFormat="1" applyFont="1" applyBorder="1" applyAlignment="1">
      <alignment horizontal="left"/>
    </xf>
    <xf numFmtId="49" fontId="13" fillId="0" borderId="8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3" fillId="0" borderId="37" xfId="0" applyNumberFormat="1" applyFont="1" applyBorder="1" applyAlignment="1">
      <alignment/>
    </xf>
    <xf numFmtId="49" fontId="17" fillId="0" borderId="36" xfId="0" applyNumberFormat="1" applyFont="1" applyBorder="1" applyAlignment="1">
      <alignment/>
    </xf>
    <xf numFmtId="49" fontId="13" fillId="0" borderId="37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/>
    </xf>
    <xf numFmtId="0" fontId="17" fillId="0" borderId="38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 wrapText="1" shrinkToFit="1"/>
    </xf>
    <xf numFmtId="0" fontId="17" fillId="0" borderId="1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/>
    </xf>
    <xf numFmtId="164" fontId="13" fillId="0" borderId="17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17" fillId="0" borderId="22" xfId="0" applyFont="1" applyBorder="1" applyAlignment="1">
      <alignment wrapText="1"/>
    </xf>
    <xf numFmtId="0" fontId="18" fillId="0" borderId="0" xfId="0" applyFont="1" applyAlignment="1">
      <alignment/>
    </xf>
    <xf numFmtId="49" fontId="13" fillId="0" borderId="4" xfId="0" applyNumberFormat="1" applyFont="1" applyBorder="1" applyAlignment="1">
      <alignment/>
    </xf>
    <xf numFmtId="49" fontId="13" fillId="0" borderId="39" xfId="0" applyNumberFormat="1" applyFont="1" applyBorder="1" applyAlignment="1">
      <alignment horizontal="left"/>
    </xf>
    <xf numFmtId="164" fontId="13" fillId="0" borderId="37" xfId="0" applyNumberFormat="1" applyFont="1" applyBorder="1" applyAlignment="1">
      <alignment/>
    </xf>
    <xf numFmtId="49" fontId="13" fillId="0" borderId="38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164" fontId="13" fillId="0" borderId="13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  <xf numFmtId="49" fontId="13" fillId="0" borderId="40" xfId="0" applyNumberFormat="1" applyFont="1" applyBorder="1" applyAlignment="1">
      <alignment horizontal="left"/>
    </xf>
    <xf numFmtId="49" fontId="13" fillId="0" borderId="41" xfId="0" applyNumberFormat="1" applyFont="1" applyBorder="1" applyAlignment="1">
      <alignment horizontal="left"/>
    </xf>
    <xf numFmtId="0" fontId="17" fillId="0" borderId="21" xfId="0" applyFont="1" applyBorder="1" applyAlignment="1">
      <alignment/>
    </xf>
    <xf numFmtId="164" fontId="17" fillId="2" borderId="15" xfId="0" applyNumberFormat="1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6" xfId="0" applyFont="1" applyBorder="1" applyAlignment="1">
      <alignment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16" fillId="2" borderId="5" xfId="0" applyFont="1" applyFill="1" applyBorder="1" applyAlignment="1">
      <alignment horizontal="center" wrapText="1"/>
    </xf>
    <xf numFmtId="0" fontId="17" fillId="0" borderId="10" xfId="0" applyFont="1" applyBorder="1" applyAlignment="1">
      <alignment wrapText="1" shrinkToFit="1"/>
    </xf>
    <xf numFmtId="0" fontId="13" fillId="0" borderId="5" xfId="0" applyFont="1" applyBorder="1" applyAlignment="1">
      <alignment wrapText="1"/>
    </xf>
    <xf numFmtId="0" fontId="15" fillId="0" borderId="16" xfId="0" applyFont="1" applyBorder="1" applyAlignment="1">
      <alignment horizontal="center"/>
    </xf>
    <xf numFmtId="49" fontId="14" fillId="0" borderId="1" xfId="0" applyNumberFormat="1" applyFont="1" applyBorder="1" applyAlignment="1">
      <alignment/>
    </xf>
    <xf numFmtId="49" fontId="17" fillId="0" borderId="42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left"/>
    </xf>
    <xf numFmtId="0" fontId="17" fillId="0" borderId="19" xfId="0" applyFont="1" applyBorder="1" applyAlignment="1">
      <alignment wrapText="1"/>
    </xf>
    <xf numFmtId="49" fontId="13" fillId="0" borderId="9" xfId="0" applyNumberFormat="1" applyFont="1" applyBorder="1" applyAlignment="1">
      <alignment horizontal="left"/>
    </xf>
    <xf numFmtId="0" fontId="17" fillId="2" borderId="26" xfId="0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0" fontId="17" fillId="0" borderId="8" xfId="0" applyFont="1" applyBorder="1" applyAlignment="1">
      <alignment wrapText="1"/>
    </xf>
    <xf numFmtId="164" fontId="13" fillId="0" borderId="30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7" fillId="0" borderId="6" xfId="0" applyNumberFormat="1" applyFont="1" applyBorder="1" applyAlignment="1">
      <alignment horizontal="left"/>
    </xf>
    <xf numFmtId="0" fontId="17" fillId="2" borderId="13" xfId="0" applyFont="1" applyFill="1" applyBorder="1" applyAlignment="1">
      <alignment/>
    </xf>
    <xf numFmtId="49" fontId="17" fillId="2" borderId="26" xfId="0" applyNumberFormat="1" applyFont="1" applyFill="1" applyBorder="1" applyAlignment="1">
      <alignment/>
    </xf>
    <xf numFmtId="49" fontId="17" fillId="2" borderId="13" xfId="0" applyNumberFormat="1" applyFont="1" applyFill="1" applyBorder="1" applyAlignment="1">
      <alignment/>
    </xf>
    <xf numFmtId="49" fontId="17" fillId="2" borderId="12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/>
    </xf>
    <xf numFmtId="49" fontId="17" fillId="2" borderId="9" xfId="0" applyNumberFormat="1" applyFont="1" applyFill="1" applyBorder="1" applyAlignment="1">
      <alignment/>
    </xf>
    <xf numFmtId="49" fontId="17" fillId="2" borderId="2" xfId="0" applyNumberFormat="1" applyFont="1" applyFill="1" applyBorder="1" applyAlignment="1">
      <alignment horizontal="left"/>
    </xf>
    <xf numFmtId="0" fontId="17" fillId="2" borderId="10" xfId="0" applyFont="1" applyFill="1" applyBorder="1" applyAlignment="1">
      <alignment/>
    </xf>
    <xf numFmtId="49" fontId="17" fillId="2" borderId="18" xfId="0" applyNumberFormat="1" applyFont="1" applyFill="1" applyBorder="1" applyAlignment="1">
      <alignment/>
    </xf>
    <xf numFmtId="49" fontId="17" fillId="2" borderId="18" xfId="0" applyNumberFormat="1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/>
    </xf>
    <xf numFmtId="164" fontId="17" fillId="2" borderId="13" xfId="0" applyNumberFormat="1" applyFont="1" applyFill="1" applyBorder="1" applyAlignment="1">
      <alignment/>
    </xf>
    <xf numFmtId="0" fontId="17" fillId="2" borderId="6" xfId="0" applyFont="1" applyFill="1" applyBorder="1" applyAlignment="1">
      <alignment/>
    </xf>
    <xf numFmtId="49" fontId="17" fillId="2" borderId="6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wrapText="1"/>
    </xf>
    <xf numFmtId="49" fontId="17" fillId="2" borderId="11" xfId="0" applyNumberFormat="1" applyFont="1" applyFill="1" applyBorder="1" applyAlignment="1">
      <alignment/>
    </xf>
    <xf numFmtId="49" fontId="17" fillId="2" borderId="23" xfId="0" applyNumberFormat="1" applyFont="1" applyFill="1" applyBorder="1" applyAlignment="1">
      <alignment/>
    </xf>
    <xf numFmtId="49" fontId="17" fillId="2" borderId="24" xfId="0" applyNumberFormat="1" applyFont="1" applyFill="1" applyBorder="1" applyAlignment="1">
      <alignment horizontal="left"/>
    </xf>
    <xf numFmtId="0" fontId="17" fillId="2" borderId="22" xfId="0" applyFont="1" applyFill="1" applyBorder="1" applyAlignment="1">
      <alignment/>
    </xf>
    <xf numFmtId="49" fontId="17" fillId="2" borderId="21" xfId="0" applyNumberFormat="1" applyFont="1" applyFill="1" applyBorder="1" applyAlignment="1">
      <alignment/>
    </xf>
    <xf numFmtId="164" fontId="17" fillId="2" borderId="21" xfId="0" applyNumberFormat="1" applyFont="1" applyFill="1" applyBorder="1" applyAlignment="1">
      <alignment/>
    </xf>
    <xf numFmtId="0" fontId="17" fillId="2" borderId="26" xfId="0" applyFont="1" applyFill="1" applyBorder="1" applyAlignment="1">
      <alignment wrapText="1"/>
    </xf>
    <xf numFmtId="164" fontId="17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9" fontId="17" fillId="2" borderId="9" xfId="0" applyNumberFormat="1" applyFont="1" applyFill="1" applyBorder="1" applyAlignment="1">
      <alignment horizontal="left"/>
    </xf>
    <xf numFmtId="0" fontId="17" fillId="2" borderId="13" xfId="0" applyFont="1" applyFill="1" applyBorder="1" applyAlignment="1">
      <alignment wrapText="1"/>
    </xf>
    <xf numFmtId="49" fontId="9" fillId="0" borderId="9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7" fillId="0" borderId="44" xfId="0" applyNumberFormat="1" applyFont="1" applyBorder="1" applyAlignment="1">
      <alignment horizontal="left"/>
    </xf>
    <xf numFmtId="49" fontId="17" fillId="0" borderId="43" xfId="0" applyNumberFormat="1" applyFont="1" applyBorder="1" applyAlignment="1">
      <alignment horizontal="left"/>
    </xf>
    <xf numFmtId="49" fontId="17" fillId="0" borderId="45" xfId="0" applyNumberFormat="1" applyFont="1" applyBorder="1" applyAlignment="1">
      <alignment horizontal="left"/>
    </xf>
    <xf numFmtId="49" fontId="17" fillId="2" borderId="11" xfId="0" applyNumberFormat="1" applyFont="1" applyFill="1" applyBorder="1" applyAlignment="1">
      <alignment horizontal="left"/>
    </xf>
    <xf numFmtId="49" fontId="17" fillId="0" borderId="46" xfId="0" applyNumberFormat="1" applyFont="1" applyBorder="1" applyAlignment="1">
      <alignment/>
    </xf>
    <xf numFmtId="49" fontId="13" fillId="0" borderId="43" xfId="0" applyNumberFormat="1" applyFont="1" applyBorder="1" applyAlignment="1">
      <alignment/>
    </xf>
    <xf numFmtId="49" fontId="17" fillId="0" borderId="8" xfId="0" applyNumberFormat="1" applyFont="1" applyBorder="1" applyAlignment="1">
      <alignment/>
    </xf>
    <xf numFmtId="49" fontId="13" fillId="0" borderId="46" xfId="0" applyNumberFormat="1" applyFont="1" applyBorder="1" applyAlignment="1">
      <alignment/>
    </xf>
    <xf numFmtId="49" fontId="17" fillId="0" borderId="44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2" borderId="18" xfId="0" applyFont="1" applyFill="1" applyBorder="1" applyAlignment="1">
      <alignment horizontal="left" wrapText="1"/>
    </xf>
    <xf numFmtId="49" fontId="17" fillId="0" borderId="42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16" xfId="0" applyFont="1" applyBorder="1" applyAlignment="1">
      <alignment/>
    </xf>
    <xf numFmtId="0" fontId="17" fillId="0" borderId="15" xfId="0" applyFont="1" applyBorder="1" applyAlignment="1">
      <alignment/>
    </xf>
    <xf numFmtId="164" fontId="17" fillId="2" borderId="6" xfId="0" applyNumberFormat="1" applyFont="1" applyFill="1" applyBorder="1" applyAlignment="1">
      <alignment/>
    </xf>
    <xf numFmtId="0" fontId="17" fillId="0" borderId="31" xfId="0" applyFont="1" applyBorder="1" applyAlignment="1">
      <alignment/>
    </xf>
    <xf numFmtId="164" fontId="17" fillId="0" borderId="33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7" fillId="0" borderId="2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/>
    </xf>
    <xf numFmtId="49" fontId="17" fillId="0" borderId="6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164" fontId="17" fillId="0" borderId="6" xfId="0" applyNumberFormat="1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18" xfId="0" applyFont="1" applyFill="1" applyBorder="1" applyAlignment="1">
      <alignment wrapText="1"/>
    </xf>
    <xf numFmtId="49" fontId="17" fillId="0" borderId="18" xfId="0" applyNumberFormat="1" applyFont="1" applyFill="1" applyBorder="1" applyAlignment="1">
      <alignment/>
    </xf>
    <xf numFmtId="49" fontId="17" fillId="0" borderId="9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164" fontId="17" fillId="0" borderId="13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17" fillId="0" borderId="26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18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left"/>
    </xf>
    <xf numFmtId="0" fontId="17" fillId="0" borderId="19" xfId="0" applyFont="1" applyFill="1" applyBorder="1" applyAlignment="1">
      <alignment wrapText="1"/>
    </xf>
    <xf numFmtId="0" fontId="17" fillId="0" borderId="18" xfId="0" applyFont="1" applyFill="1" applyBorder="1" applyAlignment="1">
      <alignment/>
    </xf>
    <xf numFmtId="0" fontId="17" fillId="0" borderId="24" xfId="0" applyFont="1" applyFill="1" applyBorder="1" applyAlignment="1">
      <alignment wrapText="1"/>
    </xf>
    <xf numFmtId="49" fontId="17" fillId="0" borderId="24" xfId="0" applyNumberFormat="1" applyFont="1" applyFill="1" applyBorder="1" applyAlignment="1">
      <alignment horizontal="left"/>
    </xf>
    <xf numFmtId="49" fontId="17" fillId="0" borderId="27" xfId="0" applyNumberFormat="1" applyFont="1" applyFill="1" applyBorder="1" applyAlignment="1">
      <alignment/>
    </xf>
    <xf numFmtId="164" fontId="13" fillId="0" borderId="35" xfId="0" applyNumberFormat="1" applyFont="1" applyBorder="1" applyAlignment="1">
      <alignment/>
    </xf>
    <xf numFmtId="0" fontId="17" fillId="0" borderId="26" xfId="0" applyFont="1" applyFill="1" applyBorder="1" applyAlignment="1">
      <alignment wrapText="1"/>
    </xf>
    <xf numFmtId="49" fontId="17" fillId="0" borderId="2" xfId="0" applyNumberFormat="1" applyFont="1" applyFill="1" applyBorder="1" applyAlignment="1">
      <alignment/>
    </xf>
    <xf numFmtId="49" fontId="17" fillId="0" borderId="4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26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49" fontId="13" fillId="0" borderId="6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49" fontId="13" fillId="0" borderId="13" xfId="0" applyNumberFormat="1" applyFont="1" applyFill="1" applyBorder="1" applyAlignment="1">
      <alignment/>
    </xf>
    <xf numFmtId="49" fontId="13" fillId="0" borderId="43" xfId="0" applyNumberFormat="1" applyFont="1" applyFill="1" applyBorder="1" applyAlignment="1">
      <alignment/>
    </xf>
    <xf numFmtId="49" fontId="13" fillId="0" borderId="9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0" fontId="17" fillId="0" borderId="38" xfId="0" applyFont="1" applyFill="1" applyBorder="1" applyAlignment="1">
      <alignment horizontal="left" vertical="top" wrapText="1"/>
    </xf>
    <xf numFmtId="0" fontId="17" fillId="0" borderId="47" xfId="0" applyFont="1" applyFill="1" applyBorder="1" applyAlignment="1">
      <alignment horizontal="left" vertical="top" wrapText="1"/>
    </xf>
    <xf numFmtId="49" fontId="17" fillId="0" borderId="9" xfId="0" applyNumberFormat="1" applyFont="1" applyFill="1" applyBorder="1" applyAlignment="1">
      <alignment horizontal="left"/>
    </xf>
    <xf numFmtId="0" fontId="17" fillId="0" borderId="19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wrapText="1"/>
    </xf>
    <xf numFmtId="49" fontId="17" fillId="0" borderId="21" xfId="0" applyNumberFormat="1" applyFont="1" applyFill="1" applyBorder="1" applyAlignment="1">
      <alignment/>
    </xf>
    <xf numFmtId="49" fontId="17" fillId="0" borderId="22" xfId="0" applyNumberFormat="1" applyFont="1" applyFill="1" applyBorder="1" applyAlignment="1">
      <alignment/>
    </xf>
    <xf numFmtId="49" fontId="17" fillId="0" borderId="16" xfId="0" applyNumberFormat="1" applyFont="1" applyFill="1" applyBorder="1" applyAlignment="1">
      <alignment/>
    </xf>
    <xf numFmtId="49" fontId="17" fillId="0" borderId="45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164" fontId="17" fillId="0" borderId="16" xfId="0" applyNumberFormat="1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49" fontId="17" fillId="0" borderId="38" xfId="0" applyNumberFormat="1" applyFont="1" applyFill="1" applyBorder="1" applyAlignment="1">
      <alignment horizontal="left"/>
    </xf>
    <xf numFmtId="0" fontId="13" fillId="0" borderId="26" xfId="0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7" fillId="0" borderId="11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49" fontId="13" fillId="0" borderId="5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/>
    </xf>
    <xf numFmtId="49" fontId="17" fillId="0" borderId="3" xfId="0" applyNumberFormat="1" applyFont="1" applyFill="1" applyBorder="1" applyAlignment="1">
      <alignment/>
    </xf>
    <xf numFmtId="164" fontId="13" fillId="0" borderId="5" xfId="0" applyNumberFormat="1" applyFont="1" applyFill="1" applyBorder="1" applyAlignment="1">
      <alignment/>
    </xf>
    <xf numFmtId="164" fontId="13" fillId="0" borderId="16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49" fontId="13" fillId="0" borderId="8" xfId="0" applyNumberFormat="1" applyFont="1" applyFill="1" applyBorder="1" applyAlignment="1">
      <alignment/>
    </xf>
    <xf numFmtId="49" fontId="13" fillId="0" borderId="7" xfId="0" applyNumberFormat="1" applyFont="1" applyFill="1" applyBorder="1" applyAlignment="1">
      <alignment/>
    </xf>
    <xf numFmtId="164" fontId="13" fillId="0" borderId="8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3" fillId="0" borderId="18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17" fillId="0" borderId="23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3" fillId="0" borderId="40" xfId="0" applyNumberFormat="1" applyFont="1" applyFill="1" applyBorder="1" applyAlignment="1">
      <alignment horizontal="left"/>
    </xf>
    <xf numFmtId="164" fontId="13" fillId="0" borderId="6" xfId="0" applyNumberFormat="1" applyFont="1" applyFill="1" applyBorder="1" applyAlignment="1">
      <alignment/>
    </xf>
    <xf numFmtId="0" fontId="16" fillId="0" borderId="5" xfId="0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/>
    </xf>
    <xf numFmtId="49" fontId="13" fillId="0" borderId="5" xfId="0" applyNumberFormat="1" applyFont="1" applyFill="1" applyBorder="1" applyAlignment="1">
      <alignment horizontal="left"/>
    </xf>
    <xf numFmtId="0" fontId="17" fillId="0" borderId="13" xfId="0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/>
    </xf>
    <xf numFmtId="49" fontId="13" fillId="0" borderId="38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7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5" fillId="0" borderId="37" xfId="0" applyFont="1" applyBorder="1" applyAlignment="1">
      <alignment/>
    </xf>
    <xf numFmtId="0" fontId="8" fillId="0" borderId="16" xfId="0" applyFont="1" applyBorder="1" applyAlignment="1">
      <alignment/>
    </xf>
    <xf numFmtId="49" fontId="13" fillId="0" borderId="37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14" fillId="0" borderId="37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4" fillId="0" borderId="37" xfId="0" applyNumberFormat="1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8" fillId="0" borderId="16" xfId="0" applyFont="1" applyBorder="1" applyAlignment="1">
      <alignment/>
    </xf>
    <xf numFmtId="49" fontId="14" fillId="0" borderId="37" xfId="0" applyNumberFormat="1" applyFont="1" applyBorder="1" applyAlignment="1">
      <alignment/>
    </xf>
    <xf numFmtId="49" fontId="14" fillId="0" borderId="37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workbookViewId="0" topLeftCell="A1">
      <selection activeCell="D3" sqref="D3:H3"/>
    </sheetView>
  </sheetViews>
  <sheetFormatPr defaultColWidth="8.796875" defaultRowHeight="15"/>
  <cols>
    <col min="1" max="1" width="56.69921875" style="18" customWidth="1"/>
    <col min="2" max="2" width="3.59765625" style="19" customWidth="1"/>
    <col min="3" max="3" width="3.5" style="19" customWidth="1"/>
    <col min="4" max="4" width="10.59765625" style="19" customWidth="1"/>
    <col min="5" max="5" width="4.09765625" style="19" customWidth="1"/>
    <col min="6" max="6" width="0.1015625" style="19" hidden="1" customWidth="1"/>
    <col min="7" max="7" width="11.59765625" style="21" customWidth="1"/>
    <col min="8" max="8" width="12.59765625" style="18" customWidth="1"/>
    <col min="9" max="9" width="8.69921875" style="6" customWidth="1"/>
    <col min="10" max="10" width="9.3984375" style="0" bestFit="1" customWidth="1"/>
  </cols>
  <sheetData>
    <row r="1" spans="3:9" ht="15.75">
      <c r="C1" s="18"/>
      <c r="D1" s="338" t="s">
        <v>416</v>
      </c>
      <c r="E1" s="338"/>
      <c r="F1" s="338"/>
      <c r="G1" s="338"/>
      <c r="H1" s="338"/>
      <c r="I1" s="5"/>
    </row>
    <row r="2" spans="3:9" ht="15.75">
      <c r="C2" s="18"/>
      <c r="D2" s="338" t="s">
        <v>198</v>
      </c>
      <c r="E2" s="338"/>
      <c r="F2" s="338"/>
      <c r="G2" s="338"/>
      <c r="H2" s="338"/>
      <c r="I2" s="5"/>
    </row>
    <row r="3" spans="3:9" ht="15.75">
      <c r="C3" s="18"/>
      <c r="D3" s="338" t="s">
        <v>419</v>
      </c>
      <c r="E3" s="338"/>
      <c r="F3" s="338"/>
      <c r="G3" s="338"/>
      <c r="H3" s="338"/>
      <c r="I3" s="5"/>
    </row>
    <row r="4" spans="3:9" ht="15.75">
      <c r="C4" s="18"/>
      <c r="D4" s="339" t="s">
        <v>345</v>
      </c>
      <c r="E4" s="339"/>
      <c r="F4" s="339"/>
      <c r="G4" s="339"/>
      <c r="H4" s="339"/>
      <c r="I4" s="5"/>
    </row>
    <row r="5" spans="3:9" ht="15.75">
      <c r="C5" s="18"/>
      <c r="D5" s="338" t="s">
        <v>198</v>
      </c>
      <c r="E5" s="338"/>
      <c r="F5" s="338"/>
      <c r="G5" s="338"/>
      <c r="H5" s="338"/>
      <c r="I5" s="5"/>
    </row>
    <row r="6" spans="3:9" ht="15.75">
      <c r="C6" s="18"/>
      <c r="D6" s="338" t="s">
        <v>346</v>
      </c>
      <c r="E6" s="338"/>
      <c r="F6" s="338"/>
      <c r="G6" s="338"/>
      <c r="H6" s="338"/>
      <c r="I6" s="5"/>
    </row>
    <row r="7" ht="15.75">
      <c r="H7" s="7"/>
    </row>
    <row r="8" spans="1:9" s="153" customFormat="1" ht="15">
      <c r="A8" s="330" t="s">
        <v>306</v>
      </c>
      <c r="B8" s="330"/>
      <c r="C8" s="330"/>
      <c r="D8" s="330"/>
      <c r="E8" s="330"/>
      <c r="F8" s="330"/>
      <c r="G8" s="330"/>
      <c r="H8" s="330"/>
      <c r="I8" s="15"/>
    </row>
    <row r="9" spans="1:9" s="153" customFormat="1" ht="18.75" customHeight="1">
      <c r="A9" s="331" t="s">
        <v>307</v>
      </c>
      <c r="B9" s="331"/>
      <c r="C9" s="331"/>
      <c r="D9" s="331"/>
      <c r="E9" s="331"/>
      <c r="F9" s="331"/>
      <c r="G9" s="331"/>
      <c r="H9" s="331"/>
      <c r="I9" s="15"/>
    </row>
    <row r="10" spans="1:8" ht="18.75" customHeight="1" thickBot="1">
      <c r="A10" s="11"/>
      <c r="B10" s="11"/>
      <c r="C10" s="11"/>
      <c r="D10" s="11"/>
      <c r="E10" s="11"/>
      <c r="F10" s="11"/>
      <c r="G10" s="11"/>
      <c r="H10" s="12" t="s">
        <v>199</v>
      </c>
    </row>
    <row r="11" spans="1:9" s="4" customFormat="1" ht="16.5" thickBot="1">
      <c r="A11" s="334" t="s">
        <v>94</v>
      </c>
      <c r="B11" s="336" t="s">
        <v>147</v>
      </c>
      <c r="C11" s="336" t="s">
        <v>148</v>
      </c>
      <c r="D11" s="336" t="s">
        <v>149</v>
      </c>
      <c r="E11" s="336" t="s">
        <v>150</v>
      </c>
      <c r="F11" s="22"/>
      <c r="G11" s="337" t="s">
        <v>50</v>
      </c>
      <c r="H11" s="332" t="s">
        <v>264</v>
      </c>
      <c r="I11" s="6"/>
    </row>
    <row r="12" spans="1:9" s="4" customFormat="1" ht="74.25" customHeight="1" thickBot="1">
      <c r="A12" s="335"/>
      <c r="B12" s="335"/>
      <c r="C12" s="335"/>
      <c r="D12" s="335"/>
      <c r="E12" s="335"/>
      <c r="F12" s="23"/>
      <c r="G12" s="335"/>
      <c r="H12" s="333"/>
      <c r="I12" s="6"/>
    </row>
    <row r="13" spans="1:9" s="4" customFormat="1" ht="16.5" thickBot="1">
      <c r="A13" s="77" t="s">
        <v>15</v>
      </c>
      <c r="B13" s="22" t="s">
        <v>151</v>
      </c>
      <c r="C13" s="24" t="s">
        <v>96</v>
      </c>
      <c r="D13" s="22" t="s">
        <v>42</v>
      </c>
      <c r="E13" s="24" t="s">
        <v>44</v>
      </c>
      <c r="F13" s="22"/>
      <c r="G13" s="25">
        <f>G14+G35+G39+G24+G18+G32+G28</f>
        <v>148611</v>
      </c>
      <c r="H13" s="25">
        <f>H14+H35+H39+H24+H18+H32+H28</f>
        <v>8277.4</v>
      </c>
      <c r="I13" s="6"/>
    </row>
    <row r="14" spans="1:9" s="4" customFormat="1" ht="30">
      <c r="A14" s="26" t="s">
        <v>79</v>
      </c>
      <c r="B14" s="27" t="s">
        <v>151</v>
      </c>
      <c r="C14" s="28" t="s">
        <v>152</v>
      </c>
      <c r="D14" s="27" t="s">
        <v>42</v>
      </c>
      <c r="E14" s="28" t="s">
        <v>44</v>
      </c>
      <c r="F14" s="27"/>
      <c r="G14" s="29">
        <f aca="true" t="shared" si="0" ref="G14:H16">G15</f>
        <v>1748</v>
      </c>
      <c r="H14" s="29">
        <f t="shared" si="0"/>
        <v>0</v>
      </c>
      <c r="I14" s="6"/>
    </row>
    <row r="15" spans="1:9" s="4" customFormat="1" ht="42.75" customHeight="1">
      <c r="A15" s="144" t="s">
        <v>256</v>
      </c>
      <c r="B15" s="30" t="s">
        <v>151</v>
      </c>
      <c r="C15" s="31" t="s">
        <v>152</v>
      </c>
      <c r="D15" s="30" t="s">
        <v>202</v>
      </c>
      <c r="E15" s="31" t="s">
        <v>44</v>
      </c>
      <c r="F15" s="30"/>
      <c r="G15" s="32">
        <f t="shared" si="0"/>
        <v>1748</v>
      </c>
      <c r="H15" s="32">
        <f t="shared" si="0"/>
        <v>0</v>
      </c>
      <c r="I15" s="6"/>
    </row>
    <row r="16" spans="1:9" s="4" customFormat="1" ht="15.75">
      <c r="A16" s="145" t="s">
        <v>213</v>
      </c>
      <c r="B16" s="30" t="s">
        <v>151</v>
      </c>
      <c r="C16" s="31" t="s">
        <v>152</v>
      </c>
      <c r="D16" s="30" t="s">
        <v>214</v>
      </c>
      <c r="E16" s="31" t="s">
        <v>44</v>
      </c>
      <c r="F16" s="30"/>
      <c r="G16" s="32">
        <f t="shared" si="0"/>
        <v>1748</v>
      </c>
      <c r="H16" s="32">
        <f t="shared" si="0"/>
        <v>0</v>
      </c>
      <c r="I16" s="6"/>
    </row>
    <row r="17" spans="1:9" s="4" customFormat="1" ht="15.75">
      <c r="A17" s="146" t="s">
        <v>115</v>
      </c>
      <c r="B17" s="30" t="s">
        <v>151</v>
      </c>
      <c r="C17" s="31" t="s">
        <v>152</v>
      </c>
      <c r="D17" s="30" t="s">
        <v>214</v>
      </c>
      <c r="E17" s="31" t="s">
        <v>203</v>
      </c>
      <c r="F17" s="30"/>
      <c r="G17" s="32">
        <f>'Прилож №4'!H16</f>
        <v>1748</v>
      </c>
      <c r="H17" s="32">
        <f>'Прилож №4'!I16</f>
        <v>0</v>
      </c>
      <c r="I17" s="6"/>
    </row>
    <row r="18" spans="1:8" s="15" customFormat="1" ht="45">
      <c r="A18" s="26" t="s">
        <v>215</v>
      </c>
      <c r="B18" s="34" t="s">
        <v>151</v>
      </c>
      <c r="C18" s="35" t="s">
        <v>156</v>
      </c>
      <c r="D18" s="34" t="s">
        <v>42</v>
      </c>
      <c r="E18" s="35" t="s">
        <v>44</v>
      </c>
      <c r="F18" s="34"/>
      <c r="G18" s="36">
        <f>G19</f>
        <v>2916</v>
      </c>
      <c r="H18" s="36">
        <f>H19</f>
        <v>0</v>
      </c>
    </row>
    <row r="19" spans="1:9" s="4" customFormat="1" ht="43.5">
      <c r="A19" s="144" t="s">
        <v>212</v>
      </c>
      <c r="B19" s="30" t="s">
        <v>151</v>
      </c>
      <c r="C19" s="31" t="s">
        <v>156</v>
      </c>
      <c r="D19" s="30" t="s">
        <v>202</v>
      </c>
      <c r="E19" s="31" t="s">
        <v>44</v>
      </c>
      <c r="F19" s="30"/>
      <c r="G19" s="32">
        <f>G22+G20</f>
        <v>2916</v>
      </c>
      <c r="H19" s="32">
        <f>H22</f>
        <v>0</v>
      </c>
      <c r="I19" s="6"/>
    </row>
    <row r="20" spans="1:9" s="4" customFormat="1" ht="15.75">
      <c r="A20" s="146" t="s">
        <v>45</v>
      </c>
      <c r="B20" s="30" t="s">
        <v>151</v>
      </c>
      <c r="C20" s="31" t="s">
        <v>156</v>
      </c>
      <c r="D20" s="30" t="s">
        <v>204</v>
      </c>
      <c r="E20" s="31" t="s">
        <v>44</v>
      </c>
      <c r="F20" s="30"/>
      <c r="G20" s="32">
        <f>G21</f>
        <v>1626</v>
      </c>
      <c r="H20" s="32">
        <f>H21</f>
        <v>0</v>
      </c>
      <c r="I20" s="6"/>
    </row>
    <row r="21" spans="1:9" s="4" customFormat="1" ht="15.75">
      <c r="A21" s="146" t="s">
        <v>115</v>
      </c>
      <c r="B21" s="30" t="s">
        <v>151</v>
      </c>
      <c r="C21" s="31" t="s">
        <v>156</v>
      </c>
      <c r="D21" s="30" t="s">
        <v>204</v>
      </c>
      <c r="E21" s="31" t="s">
        <v>203</v>
      </c>
      <c r="F21" s="30"/>
      <c r="G21" s="32">
        <f>'Прилож №4'!H432</f>
        <v>1626</v>
      </c>
      <c r="H21" s="32">
        <f>'Прилож №4'!I432</f>
        <v>0</v>
      </c>
      <c r="I21" s="6"/>
    </row>
    <row r="22" spans="1:9" s="4" customFormat="1" ht="29.25">
      <c r="A22" s="145" t="s">
        <v>216</v>
      </c>
      <c r="B22" s="30" t="s">
        <v>151</v>
      </c>
      <c r="C22" s="31" t="s">
        <v>156</v>
      </c>
      <c r="D22" s="30" t="s">
        <v>217</v>
      </c>
      <c r="E22" s="31" t="s">
        <v>44</v>
      </c>
      <c r="F22" s="30"/>
      <c r="G22" s="32">
        <f>G23</f>
        <v>1290</v>
      </c>
      <c r="H22" s="32">
        <f>H23</f>
        <v>0</v>
      </c>
      <c r="I22" s="6"/>
    </row>
    <row r="23" spans="1:9" s="4" customFormat="1" ht="15.75">
      <c r="A23" s="146" t="s">
        <v>115</v>
      </c>
      <c r="B23" s="30" t="s">
        <v>151</v>
      </c>
      <c r="C23" s="31" t="s">
        <v>156</v>
      </c>
      <c r="D23" s="30" t="s">
        <v>217</v>
      </c>
      <c r="E23" s="31" t="s">
        <v>203</v>
      </c>
      <c r="F23" s="30"/>
      <c r="G23" s="32">
        <f>'Прилож №4'!H434</f>
        <v>1290</v>
      </c>
      <c r="H23" s="32">
        <f>'Прилож №4'!I434</f>
        <v>0</v>
      </c>
      <c r="I23" s="6"/>
    </row>
    <row r="24" spans="1:9" s="4" customFormat="1" ht="42" customHeight="1">
      <c r="A24" s="33" t="s">
        <v>80</v>
      </c>
      <c r="B24" s="34" t="s">
        <v>151</v>
      </c>
      <c r="C24" s="35" t="s">
        <v>153</v>
      </c>
      <c r="D24" s="34" t="s">
        <v>42</v>
      </c>
      <c r="E24" s="35" t="s">
        <v>44</v>
      </c>
      <c r="F24" s="34"/>
      <c r="G24" s="36">
        <f aca="true" t="shared" si="1" ref="G24:H26">G25</f>
        <v>72435.2</v>
      </c>
      <c r="H24" s="36">
        <f t="shared" si="1"/>
        <v>5180</v>
      </c>
      <c r="I24" s="6"/>
    </row>
    <row r="25" spans="1:9" s="4" customFormat="1" ht="18.75" customHeight="1">
      <c r="A25" s="144" t="s">
        <v>116</v>
      </c>
      <c r="B25" s="30" t="s">
        <v>151</v>
      </c>
      <c r="C25" s="31" t="s">
        <v>153</v>
      </c>
      <c r="D25" s="30" t="s">
        <v>202</v>
      </c>
      <c r="E25" s="31" t="s">
        <v>44</v>
      </c>
      <c r="F25" s="30"/>
      <c r="G25" s="32">
        <f t="shared" si="1"/>
        <v>72435.2</v>
      </c>
      <c r="H25" s="32">
        <f t="shared" si="1"/>
        <v>5180</v>
      </c>
      <c r="I25" s="6"/>
    </row>
    <row r="26" spans="1:9" s="4" customFormat="1" ht="15.75">
      <c r="A26" s="146" t="s">
        <v>45</v>
      </c>
      <c r="B26" s="30" t="s">
        <v>151</v>
      </c>
      <c r="C26" s="31" t="s">
        <v>153</v>
      </c>
      <c r="D26" s="30" t="s">
        <v>204</v>
      </c>
      <c r="E26" s="31" t="s">
        <v>44</v>
      </c>
      <c r="F26" s="30"/>
      <c r="G26" s="32">
        <f t="shared" si="1"/>
        <v>72435.2</v>
      </c>
      <c r="H26" s="32">
        <f t="shared" si="1"/>
        <v>5180</v>
      </c>
      <c r="I26" s="6"/>
    </row>
    <row r="27" spans="1:9" s="4" customFormat="1" ht="15.75">
      <c r="A27" s="146" t="s">
        <v>115</v>
      </c>
      <c r="B27" s="30" t="s">
        <v>151</v>
      </c>
      <c r="C27" s="31" t="s">
        <v>153</v>
      </c>
      <c r="D27" s="30" t="s">
        <v>204</v>
      </c>
      <c r="E27" s="31" t="s">
        <v>203</v>
      </c>
      <c r="F27" s="30"/>
      <c r="G27" s="32">
        <f>'Прилож №4'!H20</f>
        <v>72435.2</v>
      </c>
      <c r="H27" s="32">
        <f>'Прилож №4'!I20</f>
        <v>5180</v>
      </c>
      <c r="I27" s="6"/>
    </row>
    <row r="28" spans="1:9" s="4" customFormat="1" ht="15.75">
      <c r="A28" s="169" t="s">
        <v>364</v>
      </c>
      <c r="B28" s="35" t="s">
        <v>151</v>
      </c>
      <c r="C28" s="34" t="s">
        <v>165</v>
      </c>
      <c r="D28" s="35" t="s">
        <v>42</v>
      </c>
      <c r="E28" s="34" t="s">
        <v>44</v>
      </c>
      <c r="F28" s="184" t="s">
        <v>44</v>
      </c>
      <c r="G28" s="36">
        <f>G29</f>
        <v>5</v>
      </c>
      <c r="H28" s="36">
        <f>H29</f>
        <v>5</v>
      </c>
      <c r="I28" s="6"/>
    </row>
    <row r="29" spans="1:9" s="4" customFormat="1" ht="15.75">
      <c r="A29" s="146" t="s">
        <v>365</v>
      </c>
      <c r="B29" s="31" t="s">
        <v>151</v>
      </c>
      <c r="C29" s="30" t="s">
        <v>151</v>
      </c>
      <c r="D29" s="31" t="s">
        <v>366</v>
      </c>
      <c r="E29" s="30" t="s">
        <v>44</v>
      </c>
      <c r="F29" s="63" t="s">
        <v>44</v>
      </c>
      <c r="G29" s="32">
        <f>G30</f>
        <v>5</v>
      </c>
      <c r="H29" s="32">
        <f>H30</f>
        <v>5</v>
      </c>
      <c r="I29" s="6"/>
    </row>
    <row r="30" spans="1:9" s="4" customFormat="1" ht="43.5">
      <c r="A30" s="145" t="s">
        <v>367</v>
      </c>
      <c r="B30" s="31" t="s">
        <v>151</v>
      </c>
      <c r="C30" s="30" t="s">
        <v>165</v>
      </c>
      <c r="D30" s="31" t="s">
        <v>368</v>
      </c>
      <c r="E30" s="30" t="s">
        <v>44</v>
      </c>
      <c r="F30" s="63" t="s">
        <v>44</v>
      </c>
      <c r="G30" s="32">
        <v>5</v>
      </c>
      <c r="H30" s="32">
        <v>5</v>
      </c>
      <c r="I30" s="6"/>
    </row>
    <row r="31" spans="1:9" s="4" customFormat="1" ht="15.75">
      <c r="A31" s="146" t="s">
        <v>115</v>
      </c>
      <c r="B31" s="31" t="s">
        <v>151</v>
      </c>
      <c r="C31" s="30" t="s">
        <v>165</v>
      </c>
      <c r="D31" s="31" t="s">
        <v>368</v>
      </c>
      <c r="E31" s="30" t="s">
        <v>203</v>
      </c>
      <c r="F31" s="63" t="s">
        <v>203</v>
      </c>
      <c r="G31" s="32">
        <f>'Прилож №4'!H24</f>
        <v>5</v>
      </c>
      <c r="H31" s="32">
        <f>'Прилож №4'!I24</f>
        <v>5</v>
      </c>
      <c r="I31" s="6"/>
    </row>
    <row r="32" spans="1:9" s="4" customFormat="1" ht="45">
      <c r="A32" s="26" t="s">
        <v>245</v>
      </c>
      <c r="B32" s="34" t="s">
        <v>151</v>
      </c>
      <c r="C32" s="35" t="s">
        <v>170</v>
      </c>
      <c r="D32" s="34" t="s">
        <v>42</v>
      </c>
      <c r="E32" s="35" t="s">
        <v>44</v>
      </c>
      <c r="F32" s="34"/>
      <c r="G32" s="36">
        <f>G33</f>
        <v>10726.7</v>
      </c>
      <c r="H32" s="36">
        <f>H33</f>
        <v>0</v>
      </c>
      <c r="I32" s="6"/>
    </row>
    <row r="33" spans="1:9" s="4" customFormat="1" ht="15.75">
      <c r="A33" s="146" t="s">
        <v>45</v>
      </c>
      <c r="B33" s="30" t="s">
        <v>151</v>
      </c>
      <c r="C33" s="31" t="s">
        <v>170</v>
      </c>
      <c r="D33" s="30" t="s">
        <v>204</v>
      </c>
      <c r="E33" s="31" t="s">
        <v>44</v>
      </c>
      <c r="F33" s="30"/>
      <c r="G33" s="32">
        <f>G34</f>
        <v>10726.7</v>
      </c>
      <c r="H33" s="32">
        <f>H34</f>
        <v>0</v>
      </c>
      <c r="I33" s="6"/>
    </row>
    <row r="34" spans="1:9" s="4" customFormat="1" ht="15.75">
      <c r="A34" s="146" t="s">
        <v>115</v>
      </c>
      <c r="B34" s="30" t="s">
        <v>151</v>
      </c>
      <c r="C34" s="31" t="s">
        <v>170</v>
      </c>
      <c r="D34" s="30" t="s">
        <v>204</v>
      </c>
      <c r="E34" s="31" t="s">
        <v>203</v>
      </c>
      <c r="F34" s="30"/>
      <c r="G34" s="32">
        <f>'Прилож №4'!H361</f>
        <v>10726.7</v>
      </c>
      <c r="H34" s="32"/>
      <c r="I34" s="6"/>
    </row>
    <row r="35" spans="1:9" s="4" customFormat="1" ht="15.75">
      <c r="A35" s="37" t="s">
        <v>14</v>
      </c>
      <c r="B35" s="34" t="s">
        <v>151</v>
      </c>
      <c r="C35" s="35" t="s">
        <v>266</v>
      </c>
      <c r="D35" s="38" t="s">
        <v>42</v>
      </c>
      <c r="E35" s="35" t="s">
        <v>44</v>
      </c>
      <c r="F35" s="34" t="s">
        <v>2</v>
      </c>
      <c r="G35" s="36">
        <f aca="true" t="shared" si="2" ref="G35:H37">G36</f>
        <v>5000</v>
      </c>
      <c r="H35" s="36">
        <f t="shared" si="2"/>
        <v>0</v>
      </c>
      <c r="I35" s="6"/>
    </row>
    <row r="36" spans="1:9" s="4" customFormat="1" ht="15.75">
      <c r="A36" s="147" t="s">
        <v>14</v>
      </c>
      <c r="B36" s="39" t="s">
        <v>151</v>
      </c>
      <c r="C36" s="40" t="s">
        <v>266</v>
      </c>
      <c r="D36" s="39" t="s">
        <v>17</v>
      </c>
      <c r="E36" s="31" t="s">
        <v>44</v>
      </c>
      <c r="F36" s="39"/>
      <c r="G36" s="41">
        <f t="shared" si="2"/>
        <v>5000</v>
      </c>
      <c r="H36" s="41">
        <f t="shared" si="2"/>
        <v>0</v>
      </c>
      <c r="I36" s="6"/>
    </row>
    <row r="37" spans="1:9" s="4" customFormat="1" ht="29.25">
      <c r="A37" s="144" t="s">
        <v>118</v>
      </c>
      <c r="B37" s="39" t="s">
        <v>151</v>
      </c>
      <c r="C37" s="40" t="s">
        <v>266</v>
      </c>
      <c r="D37" s="39" t="s">
        <v>119</v>
      </c>
      <c r="E37" s="31" t="s">
        <v>44</v>
      </c>
      <c r="F37" s="39"/>
      <c r="G37" s="41">
        <f t="shared" si="2"/>
        <v>5000</v>
      </c>
      <c r="H37" s="41">
        <f t="shared" si="2"/>
        <v>0</v>
      </c>
      <c r="I37" s="6"/>
    </row>
    <row r="38" spans="1:9" s="4" customFormat="1" ht="15.75">
      <c r="A38" s="146" t="s">
        <v>117</v>
      </c>
      <c r="B38" s="30" t="s">
        <v>151</v>
      </c>
      <c r="C38" s="31" t="s">
        <v>266</v>
      </c>
      <c r="D38" s="30" t="s">
        <v>119</v>
      </c>
      <c r="E38" s="31" t="s">
        <v>97</v>
      </c>
      <c r="F38" s="30"/>
      <c r="G38" s="32">
        <f>'Прилож №4'!H28</f>
        <v>5000</v>
      </c>
      <c r="H38" s="32">
        <f>'Прилож №4'!I28</f>
        <v>0</v>
      </c>
      <c r="I38" s="6"/>
    </row>
    <row r="39" spans="1:9" s="4" customFormat="1" ht="15.75">
      <c r="A39" s="37" t="s">
        <v>62</v>
      </c>
      <c r="B39" s="34" t="s">
        <v>151</v>
      </c>
      <c r="C39" s="35" t="s">
        <v>265</v>
      </c>
      <c r="D39" s="34" t="s">
        <v>42</v>
      </c>
      <c r="E39" s="35" t="s">
        <v>44</v>
      </c>
      <c r="F39" s="34"/>
      <c r="G39" s="36">
        <f>G40+G43+G46</f>
        <v>55780.100000000006</v>
      </c>
      <c r="H39" s="36">
        <f>H40+H43+H46</f>
        <v>3092.4</v>
      </c>
      <c r="I39" s="6"/>
    </row>
    <row r="40" spans="1:9" s="4" customFormat="1" ht="43.5">
      <c r="A40" s="144" t="s">
        <v>212</v>
      </c>
      <c r="B40" s="30" t="s">
        <v>151</v>
      </c>
      <c r="C40" s="31" t="s">
        <v>265</v>
      </c>
      <c r="D40" s="30" t="s">
        <v>202</v>
      </c>
      <c r="E40" s="31" t="s">
        <v>44</v>
      </c>
      <c r="F40" s="30"/>
      <c r="G40" s="32">
        <f>G41</f>
        <v>18649.3</v>
      </c>
      <c r="H40" s="32">
        <f>H41</f>
        <v>0</v>
      </c>
      <c r="I40" s="6"/>
    </row>
    <row r="41" spans="1:9" s="4" customFormat="1" ht="15.75">
      <c r="A41" s="54" t="s">
        <v>45</v>
      </c>
      <c r="B41" s="30" t="s">
        <v>151</v>
      </c>
      <c r="C41" s="31" t="s">
        <v>265</v>
      </c>
      <c r="D41" s="30" t="s">
        <v>204</v>
      </c>
      <c r="E41" s="31" t="s">
        <v>44</v>
      </c>
      <c r="F41" s="30"/>
      <c r="G41" s="32">
        <f>G42</f>
        <v>18649.3</v>
      </c>
      <c r="H41" s="32">
        <f>H42</f>
        <v>0</v>
      </c>
      <c r="I41" s="6"/>
    </row>
    <row r="42" spans="1:9" s="4" customFormat="1" ht="15.75">
      <c r="A42" s="146" t="s">
        <v>115</v>
      </c>
      <c r="B42" s="30" t="s">
        <v>151</v>
      </c>
      <c r="C42" s="31" t="s">
        <v>265</v>
      </c>
      <c r="D42" s="30" t="s">
        <v>204</v>
      </c>
      <c r="E42" s="31" t="s">
        <v>203</v>
      </c>
      <c r="F42" s="30"/>
      <c r="G42" s="32">
        <f>'Прилож №4'!H340+'Прилож №4'!H371</f>
        <v>18649.3</v>
      </c>
      <c r="H42" s="32">
        <f>'Прилож №4'!I340+'Прилож №4'!I371</f>
        <v>0</v>
      </c>
      <c r="I42" s="6"/>
    </row>
    <row r="43" spans="1:9" s="4" customFormat="1" ht="29.25">
      <c r="A43" s="144" t="s">
        <v>169</v>
      </c>
      <c r="B43" s="30" t="s">
        <v>151</v>
      </c>
      <c r="C43" s="31" t="s">
        <v>265</v>
      </c>
      <c r="D43" s="30" t="s">
        <v>107</v>
      </c>
      <c r="E43" s="31" t="s">
        <v>44</v>
      </c>
      <c r="F43" s="30"/>
      <c r="G43" s="32">
        <f>G44</f>
        <v>14816</v>
      </c>
      <c r="H43" s="32">
        <f>H44</f>
        <v>3092.4</v>
      </c>
      <c r="I43" s="6"/>
    </row>
    <row r="44" spans="1:9" s="4" customFormat="1" ht="15.75">
      <c r="A44" s="144" t="s">
        <v>59</v>
      </c>
      <c r="B44" s="30" t="s">
        <v>151</v>
      </c>
      <c r="C44" s="31" t="s">
        <v>265</v>
      </c>
      <c r="D44" s="30" t="s">
        <v>168</v>
      </c>
      <c r="E44" s="31" t="s">
        <v>44</v>
      </c>
      <c r="F44" s="30"/>
      <c r="G44" s="32">
        <f>G45</f>
        <v>14816</v>
      </c>
      <c r="H44" s="32">
        <f>H45</f>
        <v>3092.4</v>
      </c>
      <c r="I44" s="6"/>
    </row>
    <row r="45" spans="1:9" s="4" customFormat="1" ht="15.75">
      <c r="A45" s="54" t="s">
        <v>115</v>
      </c>
      <c r="B45" s="39" t="s">
        <v>151</v>
      </c>
      <c r="C45" s="40" t="s">
        <v>265</v>
      </c>
      <c r="D45" s="39" t="s">
        <v>168</v>
      </c>
      <c r="E45" s="40" t="s">
        <v>203</v>
      </c>
      <c r="F45" s="39"/>
      <c r="G45" s="41">
        <f>'Прилож №4'!H374+'Прилож №4'!H32</f>
        <v>14816</v>
      </c>
      <c r="H45" s="41">
        <f>'Прилож №4'!I32</f>
        <v>3092.4</v>
      </c>
      <c r="I45" s="8"/>
    </row>
    <row r="46" spans="1:9" s="4" customFormat="1" ht="15.75">
      <c r="A46" s="132" t="s">
        <v>100</v>
      </c>
      <c r="B46" s="40" t="s">
        <v>151</v>
      </c>
      <c r="C46" s="39" t="s">
        <v>265</v>
      </c>
      <c r="D46" s="40" t="s">
        <v>101</v>
      </c>
      <c r="E46" s="31" t="s">
        <v>44</v>
      </c>
      <c r="F46" s="99"/>
      <c r="G46" s="32">
        <f>G48+G50</f>
        <v>22314.8</v>
      </c>
      <c r="H46" s="32">
        <f>H48+H50</f>
        <v>0</v>
      </c>
      <c r="I46" s="8"/>
    </row>
    <row r="47" spans="1:9" s="4" customFormat="1" ht="43.5">
      <c r="A47" s="249" t="s">
        <v>283</v>
      </c>
      <c r="B47" s="244" t="s">
        <v>151</v>
      </c>
      <c r="C47" s="251" t="s">
        <v>265</v>
      </c>
      <c r="D47" s="257" t="s">
        <v>282</v>
      </c>
      <c r="E47" s="244" t="s">
        <v>44</v>
      </c>
      <c r="F47" s="265"/>
      <c r="G47" s="252">
        <f>G48</f>
        <v>15814.8</v>
      </c>
      <c r="H47" s="252">
        <f>H48</f>
        <v>0</v>
      </c>
      <c r="I47" s="8"/>
    </row>
    <row r="48" spans="1:9" s="4" customFormat="1" ht="15.75">
      <c r="A48" s="263" t="s">
        <v>115</v>
      </c>
      <c r="B48" s="244" t="s">
        <v>151</v>
      </c>
      <c r="C48" s="251" t="s">
        <v>265</v>
      </c>
      <c r="D48" s="257" t="s">
        <v>282</v>
      </c>
      <c r="E48" s="266" t="s">
        <v>203</v>
      </c>
      <c r="F48" s="265" t="s">
        <v>203</v>
      </c>
      <c r="G48" s="252">
        <f>'Прилож №4'!H35+'Прилож №4'!H171+'Прилож №4'!H365+'Прилож №4'!H343+'Прилож №4'!H377+'Прилож №4'!H438</f>
        <v>15814.8</v>
      </c>
      <c r="H48" s="252">
        <f>'Прилож №4'!I35+'Прилож №4'!I171+'Прилож №4'!I365+'Прилож №4'!I343+'Прилож №4'!I377+'Прилож №4'!I438</f>
        <v>0</v>
      </c>
      <c r="I48" s="8"/>
    </row>
    <row r="49" spans="1:9" s="4" customFormat="1" ht="85.5">
      <c r="A49" s="137" t="s">
        <v>285</v>
      </c>
      <c r="B49" s="244" t="s">
        <v>151</v>
      </c>
      <c r="C49" s="251" t="s">
        <v>265</v>
      </c>
      <c r="D49" s="244" t="s">
        <v>284</v>
      </c>
      <c r="E49" s="244" t="s">
        <v>44</v>
      </c>
      <c r="F49" s="265"/>
      <c r="G49" s="252">
        <f>G50</f>
        <v>6500</v>
      </c>
      <c r="H49" s="252">
        <f>H50</f>
        <v>0</v>
      </c>
      <c r="I49" s="8"/>
    </row>
    <row r="50" spans="1:9" s="4" customFormat="1" ht="16.5" thickBot="1">
      <c r="A50" s="133" t="s">
        <v>115</v>
      </c>
      <c r="B50" s="40" t="s">
        <v>151</v>
      </c>
      <c r="C50" s="39" t="s">
        <v>265</v>
      </c>
      <c r="D50" s="40" t="s">
        <v>284</v>
      </c>
      <c r="E50" s="102" t="s">
        <v>203</v>
      </c>
      <c r="F50" s="122" t="s">
        <v>203</v>
      </c>
      <c r="G50" s="41">
        <f>'Прилож №4'!H37+'Прилож №4'!H345</f>
        <v>6500</v>
      </c>
      <c r="H50" s="41">
        <f>'Прилож №4'!I37+'Прилож №4'!I345</f>
        <v>0</v>
      </c>
      <c r="I50" s="8"/>
    </row>
    <row r="51" spans="1:9" s="4" customFormat="1" ht="16.5" thickBot="1">
      <c r="A51" s="77" t="s">
        <v>63</v>
      </c>
      <c r="B51" s="22" t="s">
        <v>152</v>
      </c>
      <c r="C51" s="24" t="s">
        <v>96</v>
      </c>
      <c r="D51" s="22" t="s">
        <v>42</v>
      </c>
      <c r="E51" s="24" t="s">
        <v>44</v>
      </c>
      <c r="F51" s="22"/>
      <c r="G51" s="25">
        <f aca="true" t="shared" si="3" ref="G51:H54">G52</f>
        <v>1120</v>
      </c>
      <c r="H51" s="25">
        <f t="shared" si="3"/>
        <v>0</v>
      </c>
      <c r="I51" s="6"/>
    </row>
    <row r="52" spans="1:9" s="4" customFormat="1" ht="15.75">
      <c r="A52" s="48" t="s">
        <v>64</v>
      </c>
      <c r="B52" s="27" t="s">
        <v>152</v>
      </c>
      <c r="C52" s="28" t="s">
        <v>153</v>
      </c>
      <c r="D52" s="27" t="s">
        <v>42</v>
      </c>
      <c r="E52" s="66" t="s">
        <v>44</v>
      </c>
      <c r="F52" s="27"/>
      <c r="G52" s="29">
        <f t="shared" si="3"/>
        <v>1120</v>
      </c>
      <c r="H52" s="29">
        <f t="shared" si="3"/>
        <v>0</v>
      </c>
      <c r="I52" s="6"/>
    </row>
    <row r="53" spans="1:9" s="4" customFormat="1" ht="29.25">
      <c r="A53" s="144" t="s">
        <v>81</v>
      </c>
      <c r="B53" s="30" t="s">
        <v>152</v>
      </c>
      <c r="C53" s="31" t="s">
        <v>153</v>
      </c>
      <c r="D53" s="30" t="s">
        <v>65</v>
      </c>
      <c r="E53" s="31" t="s">
        <v>44</v>
      </c>
      <c r="F53" s="30"/>
      <c r="G53" s="32">
        <f t="shared" si="3"/>
        <v>1120</v>
      </c>
      <c r="H53" s="32">
        <f t="shared" si="3"/>
        <v>0</v>
      </c>
      <c r="I53" s="6"/>
    </row>
    <row r="54" spans="1:9" s="4" customFormat="1" ht="15" customHeight="1">
      <c r="A54" s="144" t="s">
        <v>82</v>
      </c>
      <c r="B54" s="30" t="s">
        <v>152</v>
      </c>
      <c r="C54" s="31" t="s">
        <v>153</v>
      </c>
      <c r="D54" s="30" t="s">
        <v>120</v>
      </c>
      <c r="E54" s="31" t="s">
        <v>44</v>
      </c>
      <c r="F54" s="49"/>
      <c r="G54" s="41">
        <f t="shared" si="3"/>
        <v>1120</v>
      </c>
      <c r="H54" s="41">
        <f t="shared" si="3"/>
        <v>0</v>
      </c>
      <c r="I54" s="6"/>
    </row>
    <row r="55" spans="1:9" s="4" customFormat="1" ht="15" customHeight="1" thickBot="1">
      <c r="A55" s="146" t="s">
        <v>115</v>
      </c>
      <c r="B55" s="39" t="s">
        <v>152</v>
      </c>
      <c r="C55" s="40" t="s">
        <v>153</v>
      </c>
      <c r="D55" s="39" t="s">
        <v>120</v>
      </c>
      <c r="E55" s="40" t="s">
        <v>203</v>
      </c>
      <c r="F55" s="49"/>
      <c r="G55" s="41">
        <f>'Прилож №4'!H42</f>
        <v>1120</v>
      </c>
      <c r="H55" s="41">
        <f>'Прилож №4'!I42</f>
        <v>0</v>
      </c>
      <c r="I55" s="6"/>
    </row>
    <row r="56" spans="1:9" s="14" customFormat="1" ht="32.25" customHeight="1" thickBot="1">
      <c r="A56" s="124" t="s">
        <v>90</v>
      </c>
      <c r="B56" s="51" t="s">
        <v>156</v>
      </c>
      <c r="C56" s="51" t="s">
        <v>96</v>
      </c>
      <c r="D56" s="50" t="s">
        <v>42</v>
      </c>
      <c r="E56" s="24" t="s">
        <v>44</v>
      </c>
      <c r="F56" s="52" t="s">
        <v>3</v>
      </c>
      <c r="G56" s="53">
        <f>G57+G73+G80</f>
        <v>27707</v>
      </c>
      <c r="H56" s="53">
        <f>H57+H73+H80</f>
        <v>1065</v>
      </c>
      <c r="I56" s="8"/>
    </row>
    <row r="57" spans="1:9" s="3" customFormat="1" ht="15.75">
      <c r="A57" s="17" t="s">
        <v>18</v>
      </c>
      <c r="B57" s="28" t="s">
        <v>156</v>
      </c>
      <c r="C57" s="28" t="s">
        <v>152</v>
      </c>
      <c r="D57" s="27" t="s">
        <v>42</v>
      </c>
      <c r="E57" s="66" t="s">
        <v>44</v>
      </c>
      <c r="F57" s="27"/>
      <c r="G57" s="29">
        <f>G58</f>
        <v>17832</v>
      </c>
      <c r="H57" s="29">
        <f>H58</f>
        <v>1065</v>
      </c>
      <c r="I57" s="6"/>
    </row>
    <row r="58" spans="1:9" s="4" customFormat="1" ht="15.75">
      <c r="A58" s="132" t="s">
        <v>67</v>
      </c>
      <c r="B58" s="31" t="s">
        <v>156</v>
      </c>
      <c r="C58" s="31" t="s">
        <v>152</v>
      </c>
      <c r="D58" s="30" t="s">
        <v>47</v>
      </c>
      <c r="E58" s="31" t="s">
        <v>44</v>
      </c>
      <c r="F58" s="30"/>
      <c r="G58" s="32">
        <f>G59+G61+G63+G71+G68</f>
        <v>17832</v>
      </c>
      <c r="H58" s="32">
        <f>H59+H61+H63+H71+H68</f>
        <v>1065</v>
      </c>
      <c r="I58" s="6"/>
    </row>
    <row r="59" spans="1:9" s="4" customFormat="1" ht="57.75">
      <c r="A59" s="134" t="s">
        <v>122</v>
      </c>
      <c r="B59" s="31" t="s">
        <v>156</v>
      </c>
      <c r="C59" s="31" t="s">
        <v>152</v>
      </c>
      <c r="D59" s="30" t="s">
        <v>121</v>
      </c>
      <c r="E59" s="31" t="s">
        <v>44</v>
      </c>
      <c r="F59" s="30"/>
      <c r="G59" s="32">
        <f>G60</f>
        <v>1065</v>
      </c>
      <c r="H59" s="32">
        <f>H60</f>
        <v>1065</v>
      </c>
      <c r="I59" s="6"/>
    </row>
    <row r="60" spans="1:9" s="4" customFormat="1" ht="30" customHeight="1">
      <c r="A60" s="134" t="s">
        <v>123</v>
      </c>
      <c r="B60" s="31" t="s">
        <v>156</v>
      </c>
      <c r="C60" s="31" t="s">
        <v>152</v>
      </c>
      <c r="D60" s="30" t="s">
        <v>121</v>
      </c>
      <c r="E60" s="31" t="s">
        <v>98</v>
      </c>
      <c r="F60" s="30"/>
      <c r="G60" s="32">
        <f>'Прилож №4'!H410</f>
        <v>1065</v>
      </c>
      <c r="H60" s="32">
        <f>'Прилож №4'!I410</f>
        <v>1065</v>
      </c>
      <c r="I60" s="6"/>
    </row>
    <row r="61" spans="1:9" s="4" customFormat="1" ht="15.75">
      <c r="A61" s="132" t="s">
        <v>124</v>
      </c>
      <c r="B61" s="31" t="s">
        <v>156</v>
      </c>
      <c r="C61" s="31" t="s">
        <v>152</v>
      </c>
      <c r="D61" s="30" t="s">
        <v>125</v>
      </c>
      <c r="E61" s="31" t="s">
        <v>44</v>
      </c>
      <c r="F61" s="30"/>
      <c r="G61" s="32">
        <f>G62</f>
        <v>11972.4</v>
      </c>
      <c r="H61" s="32">
        <f>H62</f>
        <v>0</v>
      </c>
      <c r="I61" s="6"/>
    </row>
    <row r="62" spans="1:9" s="4" customFormat="1" ht="30" customHeight="1">
      <c r="A62" s="134" t="s">
        <v>123</v>
      </c>
      <c r="B62" s="31" t="s">
        <v>156</v>
      </c>
      <c r="C62" s="31" t="s">
        <v>152</v>
      </c>
      <c r="D62" s="30" t="s">
        <v>126</v>
      </c>
      <c r="E62" s="31" t="s">
        <v>98</v>
      </c>
      <c r="F62" s="30"/>
      <c r="G62" s="32">
        <f>'Прилож №4'!H412</f>
        <v>11972.4</v>
      </c>
      <c r="H62" s="32">
        <f>'Прилож №4'!I412</f>
        <v>0</v>
      </c>
      <c r="I62" s="6"/>
    </row>
    <row r="63" spans="1:9" s="4" customFormat="1" ht="29.25">
      <c r="A63" s="134" t="s">
        <v>127</v>
      </c>
      <c r="B63" s="31" t="s">
        <v>156</v>
      </c>
      <c r="C63" s="31" t="s">
        <v>152</v>
      </c>
      <c r="D63" s="30" t="s">
        <v>128</v>
      </c>
      <c r="E63" s="31" t="s">
        <v>44</v>
      </c>
      <c r="F63" s="30"/>
      <c r="G63" s="32">
        <f>G64+G66</f>
        <v>4294.6</v>
      </c>
      <c r="H63" s="32">
        <f>H64+H66</f>
        <v>0</v>
      </c>
      <c r="I63" s="6"/>
    </row>
    <row r="64" spans="1:9" s="4" customFormat="1" ht="15.75">
      <c r="A64" s="132" t="s">
        <v>129</v>
      </c>
      <c r="B64" s="31" t="s">
        <v>156</v>
      </c>
      <c r="C64" s="31" t="s">
        <v>152</v>
      </c>
      <c r="D64" s="30" t="s">
        <v>130</v>
      </c>
      <c r="E64" s="31" t="s">
        <v>44</v>
      </c>
      <c r="F64" s="30"/>
      <c r="G64" s="32">
        <f>G65</f>
        <v>763.9000000000001</v>
      </c>
      <c r="H64" s="32">
        <f>H65</f>
        <v>0</v>
      </c>
      <c r="I64" s="6"/>
    </row>
    <row r="65" spans="1:9" s="4" customFormat="1" ht="32.25" customHeight="1">
      <c r="A65" s="134" t="s">
        <v>123</v>
      </c>
      <c r="B65" s="31" t="s">
        <v>156</v>
      </c>
      <c r="C65" s="31" t="s">
        <v>152</v>
      </c>
      <c r="D65" s="30" t="s">
        <v>130</v>
      </c>
      <c r="E65" s="31" t="s">
        <v>98</v>
      </c>
      <c r="F65" s="30"/>
      <c r="G65" s="32">
        <f>'Прилож №4'!H415</f>
        <v>763.9000000000001</v>
      </c>
      <c r="H65" s="32">
        <f>'Прилож №4'!I415</f>
        <v>0</v>
      </c>
      <c r="I65" s="6"/>
    </row>
    <row r="66" spans="1:9" s="4" customFormat="1" ht="29.25" customHeight="1">
      <c r="A66" s="134" t="s">
        <v>132</v>
      </c>
      <c r="B66" s="31" t="s">
        <v>156</v>
      </c>
      <c r="C66" s="31" t="s">
        <v>152</v>
      </c>
      <c r="D66" s="30" t="s">
        <v>131</v>
      </c>
      <c r="E66" s="31" t="s">
        <v>44</v>
      </c>
      <c r="F66" s="30"/>
      <c r="G66" s="32">
        <f>G67</f>
        <v>3530.7</v>
      </c>
      <c r="H66" s="32">
        <f>H67</f>
        <v>0</v>
      </c>
      <c r="I66" s="6"/>
    </row>
    <row r="67" spans="1:9" s="4" customFormat="1" ht="31.5" customHeight="1">
      <c r="A67" s="134" t="s">
        <v>123</v>
      </c>
      <c r="B67" s="31" t="s">
        <v>156</v>
      </c>
      <c r="C67" s="31" t="s">
        <v>152</v>
      </c>
      <c r="D67" s="30" t="s">
        <v>131</v>
      </c>
      <c r="E67" s="31" t="s">
        <v>98</v>
      </c>
      <c r="F67" s="30"/>
      <c r="G67" s="32">
        <f>'Прилож №4'!H417</f>
        <v>3530.7</v>
      </c>
      <c r="H67" s="32">
        <f>'Прилож №4'!I417</f>
        <v>0</v>
      </c>
      <c r="I67" s="6"/>
    </row>
    <row r="68" spans="1:9" s="4" customFormat="1" ht="17.25" customHeight="1">
      <c r="A68" s="132" t="s">
        <v>336</v>
      </c>
      <c r="B68" s="31" t="s">
        <v>156</v>
      </c>
      <c r="C68" s="31" t="s">
        <v>152</v>
      </c>
      <c r="D68" s="30" t="s">
        <v>332</v>
      </c>
      <c r="E68" s="31" t="s">
        <v>44</v>
      </c>
      <c r="F68" s="65"/>
      <c r="G68" s="32">
        <f>'Прилож №4'!H418</f>
        <v>100</v>
      </c>
      <c r="H68" s="32">
        <f>'Прилож №4'!I418</f>
        <v>0</v>
      </c>
      <c r="I68" s="6"/>
    </row>
    <row r="69" spans="1:9" s="4" customFormat="1" ht="17.25" customHeight="1">
      <c r="A69" s="134" t="s">
        <v>335</v>
      </c>
      <c r="B69" s="31" t="s">
        <v>156</v>
      </c>
      <c r="C69" s="31" t="s">
        <v>152</v>
      </c>
      <c r="D69" s="30" t="s">
        <v>333</v>
      </c>
      <c r="E69" s="31" t="s">
        <v>44</v>
      </c>
      <c r="F69" s="65"/>
      <c r="G69" s="32">
        <f>'Прилож №4'!H419</f>
        <v>100</v>
      </c>
      <c r="H69" s="32">
        <f>'Прилож №4'!I419</f>
        <v>0</v>
      </c>
      <c r="I69" s="6"/>
    </row>
    <row r="70" spans="1:9" s="4" customFormat="1" ht="31.5" customHeight="1">
      <c r="A70" s="134" t="s">
        <v>123</v>
      </c>
      <c r="B70" s="31" t="s">
        <v>156</v>
      </c>
      <c r="C70" s="31" t="s">
        <v>152</v>
      </c>
      <c r="D70" s="30" t="s">
        <v>334</v>
      </c>
      <c r="E70" s="31" t="s">
        <v>98</v>
      </c>
      <c r="F70" s="65" t="s">
        <v>98</v>
      </c>
      <c r="G70" s="32">
        <f>'Прилож №4'!H420</f>
        <v>100</v>
      </c>
      <c r="H70" s="32">
        <f>'Прилож №4'!I420</f>
        <v>0</v>
      </c>
      <c r="I70" s="6"/>
    </row>
    <row r="71" spans="1:9" s="4" customFormat="1" ht="29.25">
      <c r="A71" s="134" t="s">
        <v>83</v>
      </c>
      <c r="B71" s="31" t="s">
        <v>156</v>
      </c>
      <c r="C71" s="31" t="s">
        <v>152</v>
      </c>
      <c r="D71" s="30" t="s">
        <v>133</v>
      </c>
      <c r="E71" s="31" t="s">
        <v>44</v>
      </c>
      <c r="F71" s="30"/>
      <c r="G71" s="32">
        <f>G72</f>
        <v>400</v>
      </c>
      <c r="H71" s="32">
        <f>H72</f>
        <v>0</v>
      </c>
      <c r="I71" s="6"/>
    </row>
    <row r="72" spans="1:9" s="4" customFormat="1" ht="15.75">
      <c r="A72" s="133" t="s">
        <v>134</v>
      </c>
      <c r="B72" s="40" t="s">
        <v>156</v>
      </c>
      <c r="C72" s="40" t="s">
        <v>152</v>
      </c>
      <c r="D72" s="39" t="s">
        <v>133</v>
      </c>
      <c r="E72" s="40" t="s">
        <v>46</v>
      </c>
      <c r="F72" s="39"/>
      <c r="G72" s="41">
        <f>'Прилож №4'!H422</f>
        <v>400</v>
      </c>
      <c r="H72" s="41">
        <f>'Прилож №4'!I422</f>
        <v>0</v>
      </c>
      <c r="I72" s="6"/>
    </row>
    <row r="73" spans="1:9" s="4" customFormat="1" ht="38.25" customHeight="1">
      <c r="A73" s="78" t="s">
        <v>135</v>
      </c>
      <c r="B73" s="35" t="s">
        <v>156</v>
      </c>
      <c r="C73" s="35" t="s">
        <v>157</v>
      </c>
      <c r="D73" s="34" t="s">
        <v>42</v>
      </c>
      <c r="E73" s="35" t="s">
        <v>44</v>
      </c>
      <c r="F73" s="34"/>
      <c r="G73" s="36">
        <f>G76+G79</f>
        <v>4077</v>
      </c>
      <c r="H73" s="36">
        <f>H77+H74</f>
        <v>0</v>
      </c>
      <c r="I73" s="6"/>
    </row>
    <row r="74" spans="1:9" s="4" customFormat="1" ht="27" customHeight="1">
      <c r="A74" s="135" t="s">
        <v>108</v>
      </c>
      <c r="B74" s="56" t="s">
        <v>156</v>
      </c>
      <c r="C74" s="56" t="s">
        <v>157</v>
      </c>
      <c r="D74" s="55" t="s">
        <v>109</v>
      </c>
      <c r="E74" s="31" t="s">
        <v>44</v>
      </c>
      <c r="F74" s="55"/>
      <c r="G74" s="57">
        <f>G75</f>
        <v>1807</v>
      </c>
      <c r="H74" s="57">
        <f>H75</f>
        <v>0</v>
      </c>
      <c r="I74" s="6"/>
    </row>
    <row r="75" spans="1:9" s="4" customFormat="1" ht="27" customHeight="1">
      <c r="A75" s="135" t="s">
        <v>110</v>
      </c>
      <c r="B75" s="56" t="s">
        <v>156</v>
      </c>
      <c r="C75" s="56" t="s">
        <v>157</v>
      </c>
      <c r="D75" s="55" t="s">
        <v>136</v>
      </c>
      <c r="E75" s="31" t="s">
        <v>44</v>
      </c>
      <c r="F75" s="55"/>
      <c r="G75" s="57">
        <f>G76</f>
        <v>1807</v>
      </c>
      <c r="H75" s="57">
        <f>H76</f>
        <v>0</v>
      </c>
      <c r="I75" s="6"/>
    </row>
    <row r="76" spans="1:9" s="4" customFormat="1" ht="18" customHeight="1">
      <c r="A76" s="132" t="s">
        <v>115</v>
      </c>
      <c r="B76" s="31" t="s">
        <v>156</v>
      </c>
      <c r="C76" s="31" t="s">
        <v>157</v>
      </c>
      <c r="D76" s="30" t="s">
        <v>136</v>
      </c>
      <c r="E76" s="31" t="s">
        <v>203</v>
      </c>
      <c r="F76" s="30"/>
      <c r="G76" s="32">
        <f>'Прилож №4'!H47</f>
        <v>1807</v>
      </c>
      <c r="H76" s="32">
        <f>'Прилож №4'!I47</f>
        <v>0</v>
      </c>
      <c r="I76" s="6"/>
    </row>
    <row r="77" spans="1:9" s="4" customFormat="1" ht="15.75">
      <c r="A77" s="132" t="s">
        <v>19</v>
      </c>
      <c r="B77" s="31" t="s">
        <v>156</v>
      </c>
      <c r="C77" s="31" t="s">
        <v>157</v>
      </c>
      <c r="D77" s="30" t="s">
        <v>20</v>
      </c>
      <c r="E77" s="31" t="s">
        <v>44</v>
      </c>
      <c r="F77" s="30"/>
      <c r="G77" s="32">
        <f>G78</f>
        <v>2270</v>
      </c>
      <c r="H77" s="32">
        <f>H78</f>
        <v>0</v>
      </c>
      <c r="I77" s="6"/>
    </row>
    <row r="78" spans="1:9" s="4" customFormat="1" ht="29.25">
      <c r="A78" s="134" t="s">
        <v>91</v>
      </c>
      <c r="B78" s="40" t="s">
        <v>156</v>
      </c>
      <c r="C78" s="31" t="s">
        <v>157</v>
      </c>
      <c r="D78" s="30" t="s">
        <v>137</v>
      </c>
      <c r="E78" s="31" t="s">
        <v>44</v>
      </c>
      <c r="F78" s="30" t="s">
        <v>4</v>
      </c>
      <c r="G78" s="32">
        <f>G79</f>
        <v>2270</v>
      </c>
      <c r="H78" s="32">
        <f>H79</f>
        <v>0</v>
      </c>
      <c r="I78" s="6"/>
    </row>
    <row r="79" spans="1:9" s="4" customFormat="1" ht="15.75">
      <c r="A79" s="132" t="s">
        <v>115</v>
      </c>
      <c r="B79" s="40" t="s">
        <v>156</v>
      </c>
      <c r="C79" s="31" t="s">
        <v>157</v>
      </c>
      <c r="D79" s="30" t="s">
        <v>137</v>
      </c>
      <c r="E79" s="31" t="s">
        <v>203</v>
      </c>
      <c r="F79" s="30"/>
      <c r="G79" s="32">
        <f>'Прилож №4'!H50</f>
        <v>2270</v>
      </c>
      <c r="H79" s="32">
        <f>'Прилож №4'!I50</f>
        <v>0</v>
      </c>
      <c r="I79" s="6"/>
    </row>
    <row r="80" spans="1:9" s="4" customFormat="1" ht="30">
      <c r="A80" s="78" t="s">
        <v>84</v>
      </c>
      <c r="B80" s="35" t="s">
        <v>156</v>
      </c>
      <c r="C80" s="35" t="s">
        <v>155</v>
      </c>
      <c r="D80" s="34" t="s">
        <v>42</v>
      </c>
      <c r="E80" s="35" t="s">
        <v>44</v>
      </c>
      <c r="F80" s="34"/>
      <c r="G80" s="36">
        <f>G81+G86</f>
        <v>5798</v>
      </c>
      <c r="H80" s="36">
        <f>H81+H86</f>
        <v>0</v>
      </c>
      <c r="I80" s="6"/>
    </row>
    <row r="81" spans="1:9" s="4" customFormat="1" ht="51.75" customHeight="1">
      <c r="A81" s="139" t="s">
        <v>139</v>
      </c>
      <c r="B81" s="40" t="s">
        <v>156</v>
      </c>
      <c r="C81" s="31" t="s">
        <v>155</v>
      </c>
      <c r="D81" s="30" t="s">
        <v>66</v>
      </c>
      <c r="E81" s="31" t="s">
        <v>44</v>
      </c>
      <c r="F81" s="30"/>
      <c r="G81" s="32">
        <f>G82</f>
        <v>1722</v>
      </c>
      <c r="H81" s="32">
        <f>H82</f>
        <v>0</v>
      </c>
      <c r="I81" s="6"/>
    </row>
    <row r="82" spans="1:9" s="4" customFormat="1" ht="14.25" customHeight="1">
      <c r="A82" s="133" t="s">
        <v>25</v>
      </c>
      <c r="B82" s="40" t="s">
        <v>156</v>
      </c>
      <c r="C82" s="40" t="s">
        <v>155</v>
      </c>
      <c r="D82" s="39" t="s">
        <v>140</v>
      </c>
      <c r="E82" s="31" t="s">
        <v>44</v>
      </c>
      <c r="F82" s="39"/>
      <c r="G82" s="41">
        <f>G85+G83+G84</f>
        <v>1722</v>
      </c>
      <c r="H82" s="41">
        <f>H85</f>
        <v>0</v>
      </c>
      <c r="I82" s="6"/>
    </row>
    <row r="83" spans="1:9" s="4" customFormat="1" ht="14.25" customHeight="1">
      <c r="A83" s="133" t="s">
        <v>138</v>
      </c>
      <c r="B83" s="40" t="s">
        <v>156</v>
      </c>
      <c r="C83" s="40" t="s">
        <v>155</v>
      </c>
      <c r="D83" s="39" t="s">
        <v>140</v>
      </c>
      <c r="E83" s="40" t="s">
        <v>68</v>
      </c>
      <c r="F83" s="39"/>
      <c r="G83" s="41"/>
      <c r="H83" s="41"/>
      <c r="I83" s="6"/>
    </row>
    <row r="84" spans="1:9" s="4" customFormat="1" ht="14.25" customHeight="1">
      <c r="A84" s="132" t="s">
        <v>200</v>
      </c>
      <c r="B84" s="40" t="s">
        <v>156</v>
      </c>
      <c r="C84" s="40" t="s">
        <v>155</v>
      </c>
      <c r="D84" s="39" t="s">
        <v>140</v>
      </c>
      <c r="E84" s="40" t="s">
        <v>201</v>
      </c>
      <c r="F84" s="39"/>
      <c r="G84" s="41">
        <f>'Прилож №4'!H175</f>
        <v>754</v>
      </c>
      <c r="H84" s="41"/>
      <c r="I84" s="6"/>
    </row>
    <row r="85" spans="1:9" s="4" customFormat="1" ht="14.25" customHeight="1">
      <c r="A85" s="263" t="s">
        <v>115</v>
      </c>
      <c r="B85" s="257" t="s">
        <v>156</v>
      </c>
      <c r="C85" s="257" t="s">
        <v>155</v>
      </c>
      <c r="D85" s="253" t="s">
        <v>140</v>
      </c>
      <c r="E85" s="257" t="s">
        <v>203</v>
      </c>
      <c r="F85" s="253"/>
      <c r="G85" s="254">
        <f>'Прилож №4'!H54</f>
        <v>968</v>
      </c>
      <c r="H85" s="254">
        <f>'Прилож №4'!I54</f>
        <v>0</v>
      </c>
      <c r="I85" s="8"/>
    </row>
    <row r="86" spans="1:9" s="4" customFormat="1" ht="13.5" customHeight="1">
      <c r="A86" s="263" t="s">
        <v>100</v>
      </c>
      <c r="B86" s="244" t="s">
        <v>156</v>
      </c>
      <c r="C86" s="244" t="s">
        <v>155</v>
      </c>
      <c r="D86" s="251" t="s">
        <v>101</v>
      </c>
      <c r="E86" s="244" t="s">
        <v>44</v>
      </c>
      <c r="F86" s="251"/>
      <c r="G86" s="252">
        <f>G87+G90</f>
        <v>4076</v>
      </c>
      <c r="H86" s="252">
        <f>H87</f>
        <v>0</v>
      </c>
      <c r="I86" s="8"/>
    </row>
    <row r="87" spans="1:9" s="4" customFormat="1" ht="48.75" customHeight="1">
      <c r="A87" s="264" t="s">
        <v>286</v>
      </c>
      <c r="B87" s="244" t="s">
        <v>156</v>
      </c>
      <c r="C87" s="244" t="s">
        <v>155</v>
      </c>
      <c r="D87" s="251" t="s">
        <v>197</v>
      </c>
      <c r="E87" s="244" t="s">
        <v>44</v>
      </c>
      <c r="F87" s="251"/>
      <c r="G87" s="252">
        <f>G88+G89</f>
        <v>3680.8</v>
      </c>
      <c r="H87" s="252">
        <f>H89</f>
        <v>0</v>
      </c>
      <c r="I87" s="8"/>
    </row>
    <row r="88" spans="1:9" s="4" customFormat="1" ht="30.75" customHeight="1">
      <c r="A88" s="249" t="s">
        <v>123</v>
      </c>
      <c r="B88" s="244" t="s">
        <v>156</v>
      </c>
      <c r="C88" s="244" t="s">
        <v>155</v>
      </c>
      <c r="D88" s="251" t="s">
        <v>197</v>
      </c>
      <c r="E88" s="244" t="s">
        <v>98</v>
      </c>
      <c r="F88" s="251"/>
      <c r="G88" s="252">
        <f>'Прилож №4'!H426</f>
        <v>2096</v>
      </c>
      <c r="H88" s="252">
        <f>'Прилож №4'!I426</f>
        <v>0</v>
      </c>
      <c r="I88" s="8"/>
    </row>
    <row r="89" spans="1:9" s="4" customFormat="1" ht="15" customHeight="1">
      <c r="A89" s="263" t="s">
        <v>115</v>
      </c>
      <c r="B89" s="244" t="s">
        <v>156</v>
      </c>
      <c r="C89" s="244" t="s">
        <v>155</v>
      </c>
      <c r="D89" s="251" t="s">
        <v>197</v>
      </c>
      <c r="E89" s="244" t="s">
        <v>203</v>
      </c>
      <c r="F89" s="251"/>
      <c r="G89" s="252">
        <f>'Прилож №4'!H57</f>
        <v>1584.8000000000002</v>
      </c>
      <c r="H89" s="252">
        <f>'Прилож №4'!I57</f>
        <v>0</v>
      </c>
      <c r="I89" s="8"/>
    </row>
    <row r="90" spans="1:9" s="4" customFormat="1" ht="43.5" customHeight="1">
      <c r="A90" s="264" t="s">
        <v>287</v>
      </c>
      <c r="B90" s="244" t="s">
        <v>156</v>
      </c>
      <c r="C90" s="244" t="s">
        <v>155</v>
      </c>
      <c r="D90" s="251" t="s">
        <v>288</v>
      </c>
      <c r="E90" s="244" t="s">
        <v>44</v>
      </c>
      <c r="F90" s="251"/>
      <c r="G90" s="252">
        <f>G91</f>
        <v>395.2</v>
      </c>
      <c r="H90" s="252">
        <f>H91</f>
        <v>0</v>
      </c>
      <c r="I90" s="8"/>
    </row>
    <row r="91" spans="1:9" s="4" customFormat="1" ht="15" customHeight="1" thickBot="1">
      <c r="A91" s="136" t="s">
        <v>115</v>
      </c>
      <c r="B91" s="43" t="s">
        <v>156</v>
      </c>
      <c r="C91" s="31" t="s">
        <v>155</v>
      </c>
      <c r="D91" s="30" t="s">
        <v>288</v>
      </c>
      <c r="E91" s="40" t="s">
        <v>203</v>
      </c>
      <c r="F91" s="30"/>
      <c r="G91" s="32">
        <f>'Прилож №4'!H59+'Прилож №4'!H178</f>
        <v>395.2</v>
      </c>
      <c r="H91" s="32">
        <f>'Прилож №4'!I59+'Прилож №4'!I178</f>
        <v>0</v>
      </c>
      <c r="I91" s="8"/>
    </row>
    <row r="92" spans="1:9" s="4" customFormat="1" ht="16.5" thickBot="1">
      <c r="A92" s="58" t="s">
        <v>51</v>
      </c>
      <c r="B92" s="24" t="s">
        <v>153</v>
      </c>
      <c r="C92" s="24" t="s">
        <v>96</v>
      </c>
      <c r="D92" s="22" t="s">
        <v>42</v>
      </c>
      <c r="E92" s="24" t="s">
        <v>44</v>
      </c>
      <c r="F92" s="59"/>
      <c r="G92" s="25">
        <f>G93+G98+G103</f>
        <v>79393.9</v>
      </c>
      <c r="H92" s="25">
        <f>H93+H98+H103</f>
        <v>1831.1</v>
      </c>
      <c r="I92" s="6"/>
    </row>
    <row r="93" spans="1:9" s="2" customFormat="1" ht="15.75" customHeight="1">
      <c r="A93" s="60" t="s">
        <v>77</v>
      </c>
      <c r="B93" s="35" t="s">
        <v>153</v>
      </c>
      <c r="C93" s="96" t="s">
        <v>160</v>
      </c>
      <c r="D93" s="28" t="s">
        <v>42</v>
      </c>
      <c r="E93" s="66" t="s">
        <v>44</v>
      </c>
      <c r="F93" s="34"/>
      <c r="G93" s="36">
        <f>G94</f>
        <v>9476</v>
      </c>
      <c r="H93" s="36">
        <f>H94</f>
        <v>0</v>
      </c>
      <c r="I93" s="9"/>
    </row>
    <row r="94" spans="1:9" s="1" customFormat="1" ht="15.75" customHeight="1">
      <c r="A94" s="132" t="s">
        <v>141</v>
      </c>
      <c r="B94" s="31" t="s">
        <v>153</v>
      </c>
      <c r="C94" s="95" t="s">
        <v>160</v>
      </c>
      <c r="D94" s="31" t="s">
        <v>142</v>
      </c>
      <c r="E94" s="31" t="s">
        <v>44</v>
      </c>
      <c r="F94" s="30"/>
      <c r="G94" s="32">
        <f aca="true" t="shared" si="4" ref="G94:H96">G95</f>
        <v>9476</v>
      </c>
      <c r="H94" s="32">
        <f t="shared" si="4"/>
        <v>0</v>
      </c>
      <c r="I94" s="6"/>
    </row>
    <row r="95" spans="1:9" s="1" customFormat="1" ht="15.75" customHeight="1">
      <c r="A95" s="132" t="s">
        <v>143</v>
      </c>
      <c r="B95" s="31" t="s">
        <v>153</v>
      </c>
      <c r="C95" s="95" t="s">
        <v>160</v>
      </c>
      <c r="D95" s="31" t="s">
        <v>144</v>
      </c>
      <c r="E95" s="31" t="s">
        <v>44</v>
      </c>
      <c r="F95" s="30"/>
      <c r="G95" s="32">
        <f t="shared" si="4"/>
        <v>9476</v>
      </c>
      <c r="H95" s="32">
        <f t="shared" si="4"/>
        <v>0</v>
      </c>
      <c r="I95" s="6"/>
    </row>
    <row r="96" spans="1:9" s="1" customFormat="1" ht="49.5" customHeight="1">
      <c r="A96" s="134" t="s">
        <v>145</v>
      </c>
      <c r="B96" s="31" t="s">
        <v>153</v>
      </c>
      <c r="C96" s="95" t="s">
        <v>160</v>
      </c>
      <c r="D96" s="31" t="s">
        <v>146</v>
      </c>
      <c r="E96" s="31" t="s">
        <v>44</v>
      </c>
      <c r="F96" s="30"/>
      <c r="G96" s="32">
        <f t="shared" si="4"/>
        <v>9476</v>
      </c>
      <c r="H96" s="32">
        <f t="shared" si="4"/>
        <v>0</v>
      </c>
      <c r="I96" s="6"/>
    </row>
    <row r="97" spans="1:9" s="1" customFormat="1" ht="15.75" customHeight="1">
      <c r="A97" s="146" t="s">
        <v>115</v>
      </c>
      <c r="B97" s="31" t="s">
        <v>153</v>
      </c>
      <c r="C97" s="95" t="s">
        <v>160</v>
      </c>
      <c r="D97" s="31" t="s">
        <v>146</v>
      </c>
      <c r="E97" s="31" t="s">
        <v>203</v>
      </c>
      <c r="F97" s="30"/>
      <c r="G97" s="32">
        <f>'Прилож №4'!H65</f>
        <v>9476</v>
      </c>
      <c r="H97" s="32">
        <f>'Прилож №4'!I65</f>
        <v>0</v>
      </c>
      <c r="I97" s="6"/>
    </row>
    <row r="98" spans="1:9" s="2" customFormat="1" ht="15.75" customHeight="1">
      <c r="A98" s="17" t="s">
        <v>78</v>
      </c>
      <c r="B98" s="35" t="s">
        <v>153</v>
      </c>
      <c r="C98" s="96" t="s">
        <v>157</v>
      </c>
      <c r="D98" s="35" t="s">
        <v>42</v>
      </c>
      <c r="E98" s="35" t="s">
        <v>44</v>
      </c>
      <c r="F98" s="34"/>
      <c r="G98" s="36">
        <f>G99</f>
        <v>27933.2</v>
      </c>
      <c r="H98" s="36">
        <f>H99</f>
        <v>0</v>
      </c>
      <c r="I98" s="6"/>
    </row>
    <row r="99" spans="1:9" s="1" customFormat="1" ht="15.75" customHeight="1">
      <c r="A99" s="136" t="s">
        <v>78</v>
      </c>
      <c r="B99" s="31" t="s">
        <v>153</v>
      </c>
      <c r="C99" s="95" t="s">
        <v>157</v>
      </c>
      <c r="D99" s="31" t="s">
        <v>161</v>
      </c>
      <c r="E99" s="31" t="s">
        <v>44</v>
      </c>
      <c r="F99" s="30"/>
      <c r="G99" s="32">
        <f>G100</f>
        <v>27933.2</v>
      </c>
      <c r="H99" s="32">
        <f>H100</f>
        <v>0</v>
      </c>
      <c r="I99" s="6"/>
    </row>
    <row r="100" spans="1:9" s="1" customFormat="1" ht="15.75" customHeight="1">
      <c r="A100" s="136" t="s">
        <v>162</v>
      </c>
      <c r="B100" s="31" t="s">
        <v>153</v>
      </c>
      <c r="C100" s="95" t="s">
        <v>157</v>
      </c>
      <c r="D100" s="31" t="s">
        <v>163</v>
      </c>
      <c r="E100" s="31" t="s">
        <v>44</v>
      </c>
      <c r="F100" s="30"/>
      <c r="G100" s="32">
        <f>G101</f>
        <v>27933.2</v>
      </c>
      <c r="H100" s="32">
        <f>H102</f>
        <v>0</v>
      </c>
      <c r="I100" s="6"/>
    </row>
    <row r="101" spans="1:9" s="1" customFormat="1" ht="15.75" customHeight="1">
      <c r="A101" s="136" t="s">
        <v>218</v>
      </c>
      <c r="B101" s="31" t="s">
        <v>153</v>
      </c>
      <c r="C101" s="95" t="s">
        <v>157</v>
      </c>
      <c r="D101" s="31" t="s">
        <v>219</v>
      </c>
      <c r="E101" s="31" t="s">
        <v>44</v>
      </c>
      <c r="F101" s="30"/>
      <c r="G101" s="32">
        <f>G102</f>
        <v>27933.2</v>
      </c>
      <c r="H101" s="32">
        <f>H102</f>
        <v>0</v>
      </c>
      <c r="I101" s="6"/>
    </row>
    <row r="102" spans="1:9" s="1" customFormat="1" ht="15.75" customHeight="1">
      <c r="A102" s="146" t="s">
        <v>115</v>
      </c>
      <c r="B102" s="31" t="s">
        <v>153</v>
      </c>
      <c r="C102" s="95" t="s">
        <v>157</v>
      </c>
      <c r="D102" s="31" t="s">
        <v>219</v>
      </c>
      <c r="E102" s="31" t="s">
        <v>203</v>
      </c>
      <c r="F102" s="30"/>
      <c r="G102" s="32">
        <f>'Прилож №4'!H70</f>
        <v>27933.2</v>
      </c>
      <c r="H102" s="32">
        <f>'Прилож №4'!I70</f>
        <v>0</v>
      </c>
      <c r="I102" s="6"/>
    </row>
    <row r="103" spans="1:9" s="3" customFormat="1" ht="15.75">
      <c r="A103" s="17" t="s">
        <v>52</v>
      </c>
      <c r="B103" s="35" t="s">
        <v>153</v>
      </c>
      <c r="C103" s="96" t="s">
        <v>154</v>
      </c>
      <c r="D103" s="35" t="s">
        <v>42</v>
      </c>
      <c r="E103" s="35" t="s">
        <v>44</v>
      </c>
      <c r="F103" s="34"/>
      <c r="G103" s="36">
        <f>G109+G113+G104+G110</f>
        <v>41984.7</v>
      </c>
      <c r="H103" s="36">
        <f>H109+H113+H104+H110</f>
        <v>1831.1</v>
      </c>
      <c r="I103" s="6"/>
    </row>
    <row r="104" spans="1:9" s="3" customFormat="1" ht="29.25">
      <c r="A104" s="134" t="s">
        <v>81</v>
      </c>
      <c r="B104" s="56" t="s">
        <v>153</v>
      </c>
      <c r="C104" s="55" t="s">
        <v>154</v>
      </c>
      <c r="D104" s="31" t="s">
        <v>107</v>
      </c>
      <c r="E104" s="31" t="s">
        <v>44</v>
      </c>
      <c r="F104" s="108"/>
      <c r="G104" s="32">
        <f>G105</f>
        <v>34833.6</v>
      </c>
      <c r="H104" s="32">
        <f>H105</f>
        <v>0</v>
      </c>
      <c r="I104" s="6"/>
    </row>
    <row r="105" spans="1:9" s="3" customFormat="1" ht="15.75">
      <c r="A105" s="132" t="s">
        <v>25</v>
      </c>
      <c r="B105" s="56" t="s">
        <v>153</v>
      </c>
      <c r="C105" s="55" t="s">
        <v>154</v>
      </c>
      <c r="D105" s="31" t="s">
        <v>314</v>
      </c>
      <c r="E105" s="31" t="s">
        <v>44</v>
      </c>
      <c r="F105" s="119"/>
      <c r="G105" s="32">
        <f>G106</f>
        <v>34833.6</v>
      </c>
      <c r="H105" s="32">
        <f>H106</f>
        <v>0</v>
      </c>
      <c r="I105" s="6"/>
    </row>
    <row r="106" spans="1:9" s="3" customFormat="1" ht="15.75">
      <c r="A106" s="132" t="s">
        <v>200</v>
      </c>
      <c r="B106" s="56" t="s">
        <v>153</v>
      </c>
      <c r="C106" s="55" t="s">
        <v>154</v>
      </c>
      <c r="D106" s="31" t="s">
        <v>314</v>
      </c>
      <c r="E106" s="30" t="s">
        <v>201</v>
      </c>
      <c r="F106" s="119" t="s">
        <v>69</v>
      </c>
      <c r="G106" s="32">
        <f>'Прилож №4'!H74</f>
        <v>34833.6</v>
      </c>
      <c r="H106" s="32">
        <f>'Прилож №4'!I74</f>
        <v>0</v>
      </c>
      <c r="I106" s="6"/>
    </row>
    <row r="107" spans="1:9" s="4" customFormat="1" ht="29.25">
      <c r="A107" s="249" t="s">
        <v>86</v>
      </c>
      <c r="B107" s="244" t="s">
        <v>153</v>
      </c>
      <c r="C107" s="250" t="s">
        <v>154</v>
      </c>
      <c r="D107" s="244" t="s">
        <v>58</v>
      </c>
      <c r="E107" s="244" t="s">
        <v>44</v>
      </c>
      <c r="F107" s="251"/>
      <c r="G107" s="252">
        <f>G108</f>
        <v>3200</v>
      </c>
      <c r="H107" s="252">
        <f>H109</f>
        <v>0</v>
      </c>
      <c r="I107" s="6"/>
    </row>
    <row r="108" spans="1:9" s="4" customFormat="1" ht="15.75">
      <c r="A108" s="249" t="s">
        <v>240</v>
      </c>
      <c r="B108" s="244" t="s">
        <v>153</v>
      </c>
      <c r="C108" s="250" t="s">
        <v>154</v>
      </c>
      <c r="D108" s="244" t="s">
        <v>241</v>
      </c>
      <c r="E108" s="244" t="s">
        <v>44</v>
      </c>
      <c r="F108" s="253"/>
      <c r="G108" s="254">
        <f>G109</f>
        <v>3200</v>
      </c>
      <c r="H108" s="254"/>
      <c r="I108" s="6"/>
    </row>
    <row r="109" spans="1:9" s="4" customFormat="1" ht="15.75">
      <c r="A109" s="255" t="s">
        <v>115</v>
      </c>
      <c r="B109" s="244" t="s">
        <v>153</v>
      </c>
      <c r="C109" s="256" t="s">
        <v>154</v>
      </c>
      <c r="D109" s="257" t="s">
        <v>241</v>
      </c>
      <c r="E109" s="257" t="s">
        <v>203</v>
      </c>
      <c r="F109" s="253"/>
      <c r="G109" s="254">
        <f>'Прилож №4'!H77+'Прилож №4'!H382</f>
        <v>3200</v>
      </c>
      <c r="H109" s="254">
        <f>'Прилож №4'!I77</f>
        <v>0</v>
      </c>
      <c r="I109" s="6"/>
    </row>
    <row r="110" spans="1:9" s="4" customFormat="1" ht="15.75">
      <c r="A110" s="255" t="s">
        <v>363</v>
      </c>
      <c r="B110" s="245" t="s">
        <v>153</v>
      </c>
      <c r="C110" s="253" t="s">
        <v>154</v>
      </c>
      <c r="D110" s="257" t="s">
        <v>362</v>
      </c>
      <c r="E110" s="257" t="s">
        <v>44</v>
      </c>
      <c r="F110" s="258"/>
      <c r="G110" s="254">
        <f>G111+G112</f>
        <v>1831.1</v>
      </c>
      <c r="H110" s="254">
        <f>H111+H112</f>
        <v>1831.1</v>
      </c>
      <c r="I110" s="6"/>
    </row>
    <row r="111" spans="1:9" s="4" customFormat="1" ht="86.25">
      <c r="A111" s="259" t="s">
        <v>360</v>
      </c>
      <c r="B111" s="245" t="s">
        <v>153</v>
      </c>
      <c r="C111" s="253" t="s">
        <v>154</v>
      </c>
      <c r="D111" s="257" t="s">
        <v>361</v>
      </c>
      <c r="E111" s="257" t="s">
        <v>203</v>
      </c>
      <c r="F111" s="258"/>
      <c r="G111" s="254">
        <f>'Прилож №4'!H81</f>
        <v>331.1</v>
      </c>
      <c r="H111" s="254">
        <f>'Прилож №4'!I81</f>
        <v>331.1</v>
      </c>
      <c r="I111" s="6"/>
    </row>
    <row r="112" spans="1:9" s="4" customFormat="1" ht="15.75">
      <c r="A112" s="255" t="s">
        <v>250</v>
      </c>
      <c r="B112" s="245" t="s">
        <v>153</v>
      </c>
      <c r="C112" s="253" t="s">
        <v>154</v>
      </c>
      <c r="D112" s="257" t="s">
        <v>361</v>
      </c>
      <c r="E112" s="257" t="s">
        <v>69</v>
      </c>
      <c r="F112" s="258"/>
      <c r="G112" s="254">
        <f>'Прилож №4'!H80</f>
        <v>1500</v>
      </c>
      <c r="H112" s="254">
        <f>'Прилож №4'!I80</f>
        <v>1500</v>
      </c>
      <c r="I112" s="6"/>
    </row>
    <row r="113" spans="1:9" s="4" customFormat="1" ht="15.75">
      <c r="A113" s="260" t="s">
        <v>115</v>
      </c>
      <c r="B113" s="245" t="s">
        <v>153</v>
      </c>
      <c r="C113" s="253" t="s">
        <v>154</v>
      </c>
      <c r="D113" s="257" t="s">
        <v>101</v>
      </c>
      <c r="E113" s="244" t="s">
        <v>44</v>
      </c>
      <c r="F113" s="261"/>
      <c r="G113" s="254">
        <f>G114+G116</f>
        <v>2120</v>
      </c>
      <c r="H113" s="254">
        <f>H114+H116</f>
        <v>0</v>
      </c>
      <c r="I113" s="6"/>
    </row>
    <row r="114" spans="1:9" s="4" customFormat="1" ht="43.5">
      <c r="A114" s="262" t="s">
        <v>290</v>
      </c>
      <c r="B114" s="245" t="s">
        <v>153</v>
      </c>
      <c r="C114" s="253" t="s">
        <v>154</v>
      </c>
      <c r="D114" s="257" t="s">
        <v>289</v>
      </c>
      <c r="E114" s="244" t="s">
        <v>44</v>
      </c>
      <c r="F114" s="261"/>
      <c r="G114" s="254">
        <f>G115</f>
        <v>1810</v>
      </c>
      <c r="H114" s="254">
        <f>H115</f>
        <v>0</v>
      </c>
      <c r="I114" s="6"/>
    </row>
    <row r="115" spans="1:9" s="4" customFormat="1" ht="15.75">
      <c r="A115" s="248" t="s">
        <v>115</v>
      </c>
      <c r="B115" s="245" t="s">
        <v>153</v>
      </c>
      <c r="C115" s="253" t="s">
        <v>154</v>
      </c>
      <c r="D115" s="257" t="s">
        <v>289</v>
      </c>
      <c r="E115" s="253" t="s">
        <v>203</v>
      </c>
      <c r="F115" s="261" t="s">
        <v>203</v>
      </c>
      <c r="G115" s="254">
        <f>'Прилож №4'!H84</f>
        <v>1810</v>
      </c>
      <c r="H115" s="254">
        <f>'Прилож №4'!I84</f>
        <v>0</v>
      </c>
      <c r="I115" s="6"/>
    </row>
    <row r="116" spans="1:9" s="4" customFormat="1" ht="29.25">
      <c r="A116" s="171" t="s">
        <v>355</v>
      </c>
      <c r="B116" s="40" t="s">
        <v>153</v>
      </c>
      <c r="C116" s="101" t="s">
        <v>154</v>
      </c>
      <c r="D116" s="31" t="s">
        <v>192</v>
      </c>
      <c r="E116" s="31" t="s">
        <v>44</v>
      </c>
      <c r="F116" s="61"/>
      <c r="G116" s="41">
        <f>G117</f>
        <v>310</v>
      </c>
      <c r="H116" s="41">
        <f>H117</f>
        <v>0</v>
      </c>
      <c r="I116" s="6"/>
    </row>
    <row r="117" spans="1:9" s="4" customFormat="1" ht="16.5" thickBot="1">
      <c r="A117" s="147" t="s">
        <v>115</v>
      </c>
      <c r="B117" s="31" t="s">
        <v>153</v>
      </c>
      <c r="C117" s="31" t="s">
        <v>154</v>
      </c>
      <c r="D117" s="55" t="s">
        <v>192</v>
      </c>
      <c r="E117" s="40" t="s">
        <v>203</v>
      </c>
      <c r="F117" s="61"/>
      <c r="G117" s="41">
        <f>'Прилож №4'!H86</f>
        <v>310</v>
      </c>
      <c r="H117" s="41">
        <f>'Прилож №4'!I86</f>
        <v>0</v>
      </c>
      <c r="I117" s="6"/>
    </row>
    <row r="118" spans="1:9" s="4" customFormat="1" ht="16.5" thickBot="1">
      <c r="A118" s="58" t="s">
        <v>21</v>
      </c>
      <c r="B118" s="24" t="s">
        <v>165</v>
      </c>
      <c r="C118" s="24" t="s">
        <v>96</v>
      </c>
      <c r="D118" s="22" t="s">
        <v>42</v>
      </c>
      <c r="E118" s="24" t="s">
        <v>44</v>
      </c>
      <c r="F118" s="59"/>
      <c r="G118" s="25">
        <f>G119+G142+G137</f>
        <v>254126</v>
      </c>
      <c r="H118" s="25">
        <f>H119+H142+H137</f>
        <v>60839.9</v>
      </c>
      <c r="I118" s="6"/>
    </row>
    <row r="119" spans="1:9" s="4" customFormat="1" ht="15.75">
      <c r="A119" s="62" t="s">
        <v>54</v>
      </c>
      <c r="B119" s="28" t="s">
        <v>165</v>
      </c>
      <c r="C119" s="28" t="s">
        <v>151</v>
      </c>
      <c r="D119" s="27" t="s">
        <v>42</v>
      </c>
      <c r="E119" s="28" t="s">
        <v>44</v>
      </c>
      <c r="F119" s="27"/>
      <c r="G119" s="29">
        <f>G127+G130+G120</f>
        <v>143638.2</v>
      </c>
      <c r="H119" s="29">
        <f>H127+H130+H120</f>
        <v>26288.9</v>
      </c>
      <c r="I119" s="6"/>
    </row>
    <row r="120" spans="1:9" s="4" customFormat="1" ht="29.25">
      <c r="A120" s="144" t="s">
        <v>331</v>
      </c>
      <c r="B120" s="56" t="s">
        <v>165</v>
      </c>
      <c r="C120" s="55" t="s">
        <v>151</v>
      </c>
      <c r="D120" s="105" t="s">
        <v>328</v>
      </c>
      <c r="E120" s="31" t="s">
        <v>44</v>
      </c>
      <c r="F120" s="64"/>
      <c r="G120" s="57">
        <f>'Прилож №4'!H89</f>
        <v>104181.20000000001</v>
      </c>
      <c r="H120" s="57">
        <f>'Прилож №4'!I89</f>
        <v>26288.9</v>
      </c>
      <c r="I120" s="6"/>
    </row>
    <row r="121" spans="1:9" s="4" customFormat="1" ht="72">
      <c r="A121" s="144" t="s">
        <v>396</v>
      </c>
      <c r="B121" s="56" t="s">
        <v>165</v>
      </c>
      <c r="C121" s="55" t="s">
        <v>151</v>
      </c>
      <c r="D121" s="56" t="s">
        <v>394</v>
      </c>
      <c r="E121" s="55" t="s">
        <v>44</v>
      </c>
      <c r="F121" s="76" t="s">
        <v>44</v>
      </c>
      <c r="G121" s="57">
        <f>G122</f>
        <v>67950.20000000001</v>
      </c>
      <c r="H121" s="57">
        <f>H122</f>
        <v>17525.9</v>
      </c>
      <c r="I121" s="6"/>
    </row>
    <row r="122" spans="1:9" s="4" customFormat="1" ht="57.75">
      <c r="A122" s="144" t="s">
        <v>395</v>
      </c>
      <c r="B122" s="56" t="s">
        <v>165</v>
      </c>
      <c r="C122" s="55" t="s">
        <v>151</v>
      </c>
      <c r="D122" s="56" t="s">
        <v>393</v>
      </c>
      <c r="E122" s="55" t="s">
        <v>44</v>
      </c>
      <c r="F122" s="76" t="s">
        <v>44</v>
      </c>
      <c r="G122" s="57">
        <f>G123</f>
        <v>67950.20000000001</v>
      </c>
      <c r="H122" s="57">
        <f>H123</f>
        <v>17525.9</v>
      </c>
      <c r="I122" s="6"/>
    </row>
    <row r="123" spans="1:9" s="4" customFormat="1" ht="15.75">
      <c r="A123" s="54" t="s">
        <v>250</v>
      </c>
      <c r="B123" s="56" t="s">
        <v>165</v>
      </c>
      <c r="C123" s="55" t="s">
        <v>151</v>
      </c>
      <c r="D123" s="56" t="s">
        <v>393</v>
      </c>
      <c r="E123" s="55" t="s">
        <v>69</v>
      </c>
      <c r="F123" s="76" t="s">
        <v>69</v>
      </c>
      <c r="G123" s="57">
        <f>'Прилож №4'!H92</f>
        <v>67950.20000000001</v>
      </c>
      <c r="H123" s="57">
        <f>'Прилож №4'!I92</f>
        <v>17525.9</v>
      </c>
      <c r="I123" s="6"/>
    </row>
    <row r="124" spans="1:9" s="4" customFormat="1" ht="29.25">
      <c r="A124" s="144" t="s">
        <v>339</v>
      </c>
      <c r="B124" s="56" t="s">
        <v>165</v>
      </c>
      <c r="C124" s="55" t="s">
        <v>151</v>
      </c>
      <c r="D124" s="105" t="s">
        <v>329</v>
      </c>
      <c r="E124" s="31" t="s">
        <v>44</v>
      </c>
      <c r="F124" s="64"/>
      <c r="G124" s="57">
        <f>'Прилож №4'!H93</f>
        <v>36231</v>
      </c>
      <c r="H124" s="57">
        <f>'Прилож №4'!I93</f>
        <v>8763</v>
      </c>
      <c r="I124" s="6"/>
    </row>
    <row r="125" spans="1:9" s="4" customFormat="1" ht="29.25">
      <c r="A125" s="144" t="s">
        <v>331</v>
      </c>
      <c r="B125" s="56" t="s">
        <v>165</v>
      </c>
      <c r="C125" s="55" t="s">
        <v>151</v>
      </c>
      <c r="D125" s="105" t="s">
        <v>330</v>
      </c>
      <c r="E125" s="31" t="s">
        <v>44</v>
      </c>
      <c r="F125" s="64"/>
      <c r="G125" s="57">
        <f>'Прилож №4'!H94</f>
        <v>36231</v>
      </c>
      <c r="H125" s="57">
        <f>'Прилож №4'!I94</f>
        <v>8763</v>
      </c>
      <c r="I125" s="6"/>
    </row>
    <row r="126" spans="1:9" s="4" customFormat="1" ht="15.75">
      <c r="A126" s="132" t="s">
        <v>250</v>
      </c>
      <c r="B126" s="56" t="s">
        <v>165</v>
      </c>
      <c r="C126" s="55" t="s">
        <v>151</v>
      </c>
      <c r="D126" s="105" t="s">
        <v>330</v>
      </c>
      <c r="E126" s="56" t="s">
        <v>69</v>
      </c>
      <c r="F126" s="64" t="s">
        <v>69</v>
      </c>
      <c r="G126" s="57">
        <f>'Прилож №4'!H95</f>
        <v>36231</v>
      </c>
      <c r="H126" s="57">
        <f>'Прилож №4'!I95</f>
        <v>8763</v>
      </c>
      <c r="I126" s="6"/>
    </row>
    <row r="127" spans="1:9" s="4" customFormat="1" ht="15.75">
      <c r="A127" s="132" t="s">
        <v>22</v>
      </c>
      <c r="B127" s="56" t="s">
        <v>165</v>
      </c>
      <c r="C127" s="56" t="s">
        <v>151</v>
      </c>
      <c r="D127" s="55" t="s">
        <v>23</v>
      </c>
      <c r="E127" s="31" t="s">
        <v>44</v>
      </c>
      <c r="F127" s="55"/>
      <c r="G127" s="57">
        <f>G128</f>
        <v>19579.5</v>
      </c>
      <c r="H127" s="57">
        <f>H128</f>
        <v>0</v>
      </c>
      <c r="I127" s="6"/>
    </row>
    <row r="128" spans="1:9" s="4" customFormat="1" ht="15.75">
      <c r="A128" s="136" t="s">
        <v>166</v>
      </c>
      <c r="B128" s="56" t="s">
        <v>165</v>
      </c>
      <c r="C128" s="56" t="s">
        <v>151</v>
      </c>
      <c r="D128" s="55" t="s">
        <v>167</v>
      </c>
      <c r="E128" s="31" t="s">
        <v>44</v>
      </c>
      <c r="F128" s="55"/>
      <c r="G128" s="57">
        <f>G129</f>
        <v>19579.5</v>
      </c>
      <c r="H128" s="57">
        <f>H129</f>
        <v>0</v>
      </c>
      <c r="I128" s="6"/>
    </row>
    <row r="129" spans="1:9" s="4" customFormat="1" ht="15.75">
      <c r="A129" s="136" t="s">
        <v>115</v>
      </c>
      <c r="B129" s="31" t="s">
        <v>165</v>
      </c>
      <c r="C129" s="56" t="s">
        <v>151</v>
      </c>
      <c r="D129" s="55" t="s">
        <v>167</v>
      </c>
      <c r="E129" s="56" t="s">
        <v>203</v>
      </c>
      <c r="F129" s="55"/>
      <c r="G129" s="57">
        <f>'Прилож №4'!H387+'Прилож №4'!H98</f>
        <v>19579.5</v>
      </c>
      <c r="H129" s="57">
        <f>'Прилож №4'!I387</f>
        <v>0</v>
      </c>
      <c r="I129" s="8"/>
    </row>
    <row r="130" spans="1:9" s="4" customFormat="1" ht="15.75">
      <c r="A130" s="132" t="s">
        <v>100</v>
      </c>
      <c r="B130" s="31" t="s">
        <v>165</v>
      </c>
      <c r="C130" s="56" t="s">
        <v>151</v>
      </c>
      <c r="D130" s="55" t="s">
        <v>101</v>
      </c>
      <c r="E130" s="31" t="s">
        <v>44</v>
      </c>
      <c r="F130" s="55"/>
      <c r="G130" s="57">
        <f>G132+G134+G135</f>
        <v>19877.5</v>
      </c>
      <c r="H130" s="57">
        <f>H132+H134</f>
        <v>0</v>
      </c>
      <c r="I130" s="6"/>
    </row>
    <row r="131" spans="1:9" s="4" customFormat="1" ht="51.75" customHeight="1">
      <c r="A131" s="243" t="s">
        <v>257</v>
      </c>
      <c r="B131" s="244" t="s">
        <v>165</v>
      </c>
      <c r="C131" s="245" t="s">
        <v>151</v>
      </c>
      <c r="D131" s="246" t="s">
        <v>211</v>
      </c>
      <c r="E131" s="244" t="s">
        <v>44</v>
      </c>
      <c r="F131" s="246"/>
      <c r="G131" s="247">
        <f>G132</f>
        <v>900</v>
      </c>
      <c r="H131" s="247">
        <f>H132</f>
        <v>0</v>
      </c>
      <c r="I131" s="6"/>
    </row>
    <row r="132" spans="1:9" s="4" customFormat="1" ht="15.75">
      <c r="A132" s="248" t="s">
        <v>115</v>
      </c>
      <c r="B132" s="244" t="s">
        <v>165</v>
      </c>
      <c r="C132" s="245" t="s">
        <v>151</v>
      </c>
      <c r="D132" s="246" t="s">
        <v>305</v>
      </c>
      <c r="E132" s="245" t="s">
        <v>203</v>
      </c>
      <c r="F132" s="246"/>
      <c r="G132" s="247">
        <f>'Прилож №4'!H101</f>
        <v>900</v>
      </c>
      <c r="H132" s="247">
        <f>'Прилож №4'!I101</f>
        <v>0</v>
      </c>
      <c r="I132" s="6"/>
    </row>
    <row r="133" spans="1:9" s="4" customFormat="1" ht="72">
      <c r="A133" s="243" t="s">
        <v>255</v>
      </c>
      <c r="B133" s="244" t="s">
        <v>165</v>
      </c>
      <c r="C133" s="245" t="s">
        <v>151</v>
      </c>
      <c r="D133" s="246" t="s">
        <v>292</v>
      </c>
      <c r="E133" s="244" t="s">
        <v>44</v>
      </c>
      <c r="F133" s="246"/>
      <c r="G133" s="247">
        <f>G134</f>
        <v>18377.5</v>
      </c>
      <c r="H133" s="247">
        <f>H134</f>
        <v>0</v>
      </c>
      <c r="I133" s="6"/>
    </row>
    <row r="134" spans="1:9" s="4" customFormat="1" ht="15.75">
      <c r="A134" s="136" t="s">
        <v>115</v>
      </c>
      <c r="B134" s="31" t="s">
        <v>165</v>
      </c>
      <c r="C134" s="56" t="s">
        <v>151</v>
      </c>
      <c r="D134" s="55" t="s">
        <v>292</v>
      </c>
      <c r="E134" s="56" t="s">
        <v>203</v>
      </c>
      <c r="F134" s="55"/>
      <c r="G134" s="57">
        <f>'Прилож №4'!H103</f>
        <v>18377.5</v>
      </c>
      <c r="H134" s="57">
        <f>'Прилож №4'!I103</f>
        <v>0</v>
      </c>
      <c r="I134" s="6"/>
    </row>
    <row r="135" spans="1:9" s="4" customFormat="1" ht="42.75">
      <c r="A135" s="173" t="s">
        <v>357</v>
      </c>
      <c r="B135" s="31" t="s">
        <v>165</v>
      </c>
      <c r="C135" s="30" t="s">
        <v>151</v>
      </c>
      <c r="D135" s="31" t="s">
        <v>358</v>
      </c>
      <c r="E135" s="30" t="s">
        <v>44</v>
      </c>
      <c r="F135" s="76" t="s">
        <v>44</v>
      </c>
      <c r="G135" s="57">
        <f>'Прилож №4'!H104</f>
        <v>600</v>
      </c>
      <c r="H135" s="57"/>
      <c r="I135" s="6"/>
    </row>
    <row r="136" spans="1:9" s="4" customFormat="1" ht="15.75">
      <c r="A136" s="54" t="s">
        <v>115</v>
      </c>
      <c r="B136" s="31" t="s">
        <v>165</v>
      </c>
      <c r="C136" s="30" t="s">
        <v>151</v>
      </c>
      <c r="D136" s="31" t="s">
        <v>358</v>
      </c>
      <c r="E136" s="30" t="s">
        <v>203</v>
      </c>
      <c r="F136" s="76" t="s">
        <v>203</v>
      </c>
      <c r="G136" s="57">
        <f>'Прилож №4'!H105</f>
        <v>600</v>
      </c>
      <c r="H136" s="57"/>
      <c r="I136" s="6"/>
    </row>
    <row r="137" spans="1:9" s="4" customFormat="1" ht="15.75">
      <c r="A137" s="17" t="s">
        <v>342</v>
      </c>
      <c r="B137" s="35" t="s">
        <v>165</v>
      </c>
      <c r="C137" s="66" t="s">
        <v>152</v>
      </c>
      <c r="D137" s="96" t="s">
        <v>42</v>
      </c>
      <c r="E137" s="35" t="s">
        <v>44</v>
      </c>
      <c r="F137" s="184" t="s">
        <v>44</v>
      </c>
      <c r="G137" s="68">
        <f aca="true" t="shared" si="5" ref="G137:H140">G138</f>
        <v>23009.699999999997</v>
      </c>
      <c r="H137" s="68">
        <f t="shared" si="5"/>
        <v>0</v>
      </c>
      <c r="I137" s="6"/>
    </row>
    <row r="138" spans="1:9" s="4" customFormat="1" ht="15.75">
      <c r="A138" s="132" t="s">
        <v>343</v>
      </c>
      <c r="B138" s="31" t="s">
        <v>165</v>
      </c>
      <c r="C138" s="56" t="s">
        <v>152</v>
      </c>
      <c r="D138" s="95" t="s">
        <v>340</v>
      </c>
      <c r="E138" s="31" t="s">
        <v>44</v>
      </c>
      <c r="F138" s="63" t="s">
        <v>44</v>
      </c>
      <c r="G138" s="57">
        <f t="shared" si="5"/>
        <v>23009.699999999997</v>
      </c>
      <c r="H138" s="57">
        <f t="shared" si="5"/>
        <v>0</v>
      </c>
      <c r="I138" s="6"/>
    </row>
    <row r="139" spans="1:9" s="4" customFormat="1" ht="15.75">
      <c r="A139" s="132" t="s">
        <v>344</v>
      </c>
      <c r="B139" s="31" t="s">
        <v>165</v>
      </c>
      <c r="C139" s="56" t="s">
        <v>152</v>
      </c>
      <c r="D139" s="95" t="s">
        <v>340</v>
      </c>
      <c r="E139" s="31" t="s">
        <v>44</v>
      </c>
      <c r="F139" s="63" t="s">
        <v>44</v>
      </c>
      <c r="G139" s="57">
        <f t="shared" si="5"/>
        <v>23009.699999999997</v>
      </c>
      <c r="H139" s="57">
        <f t="shared" si="5"/>
        <v>0</v>
      </c>
      <c r="I139" s="6"/>
    </row>
    <row r="140" spans="1:9" s="4" customFormat="1" ht="15.75">
      <c r="A140" s="139" t="s">
        <v>344</v>
      </c>
      <c r="B140" s="31" t="s">
        <v>165</v>
      </c>
      <c r="C140" s="56" t="s">
        <v>152</v>
      </c>
      <c r="D140" s="95" t="s">
        <v>341</v>
      </c>
      <c r="E140" s="31" t="s">
        <v>44</v>
      </c>
      <c r="F140" s="63" t="s">
        <v>44</v>
      </c>
      <c r="G140" s="57">
        <f t="shared" si="5"/>
        <v>23009.699999999997</v>
      </c>
      <c r="H140" s="57">
        <f t="shared" si="5"/>
        <v>0</v>
      </c>
      <c r="I140" s="6"/>
    </row>
    <row r="141" spans="1:9" s="4" customFormat="1" ht="15.75">
      <c r="A141" s="185" t="s">
        <v>115</v>
      </c>
      <c r="B141" s="31" t="s">
        <v>165</v>
      </c>
      <c r="C141" s="56" t="s">
        <v>152</v>
      </c>
      <c r="D141" s="95" t="s">
        <v>341</v>
      </c>
      <c r="E141" s="31" t="s">
        <v>203</v>
      </c>
      <c r="F141" s="63" t="s">
        <v>203</v>
      </c>
      <c r="G141" s="57">
        <f>'Прилож №4'!H110</f>
        <v>23009.699999999997</v>
      </c>
      <c r="H141" s="57">
        <f>'Прилож №4'!I110</f>
        <v>0</v>
      </c>
      <c r="I141" s="6"/>
    </row>
    <row r="142" spans="1:9" s="3" customFormat="1" ht="15.75">
      <c r="A142" s="37" t="s">
        <v>103</v>
      </c>
      <c r="B142" s="35" t="s">
        <v>165</v>
      </c>
      <c r="C142" s="35" t="s">
        <v>156</v>
      </c>
      <c r="D142" s="34" t="s">
        <v>42</v>
      </c>
      <c r="E142" s="35" t="s">
        <v>44</v>
      </c>
      <c r="F142" s="34"/>
      <c r="G142" s="36">
        <f>G143+G154</f>
        <v>87478.1</v>
      </c>
      <c r="H142" s="36">
        <f>H143+H154</f>
        <v>34551</v>
      </c>
      <c r="I142" s="6"/>
    </row>
    <row r="143" spans="1:9" s="4" customFormat="1" ht="15.75">
      <c r="A143" s="132" t="s">
        <v>103</v>
      </c>
      <c r="B143" s="31" t="s">
        <v>165</v>
      </c>
      <c r="C143" s="31" t="s">
        <v>156</v>
      </c>
      <c r="D143" s="39" t="s">
        <v>210</v>
      </c>
      <c r="E143" s="31" t="s">
        <v>44</v>
      </c>
      <c r="F143" s="30"/>
      <c r="G143" s="32">
        <f>G145+G149+G151+G153+G147</f>
        <v>43927.100000000006</v>
      </c>
      <c r="H143" s="32">
        <f>H145+H149+H151+H153+H147</f>
        <v>0</v>
      </c>
      <c r="I143" s="6"/>
    </row>
    <row r="144" spans="1:9" s="4" customFormat="1" ht="15.75">
      <c r="A144" s="132" t="s">
        <v>220</v>
      </c>
      <c r="B144" s="31" t="s">
        <v>165</v>
      </c>
      <c r="C144" s="31" t="s">
        <v>156</v>
      </c>
      <c r="D144" s="39" t="s">
        <v>221</v>
      </c>
      <c r="E144" s="31" t="s">
        <v>44</v>
      </c>
      <c r="F144" s="30"/>
      <c r="G144" s="32">
        <f>G145</f>
        <v>14311.2</v>
      </c>
      <c r="H144" s="32">
        <f>H145</f>
        <v>0</v>
      </c>
      <c r="I144" s="6"/>
    </row>
    <row r="145" spans="1:9" s="4" customFormat="1" ht="15.75">
      <c r="A145" s="136" t="s">
        <v>115</v>
      </c>
      <c r="B145" s="31" t="s">
        <v>165</v>
      </c>
      <c r="C145" s="31" t="s">
        <v>156</v>
      </c>
      <c r="D145" s="39" t="s">
        <v>221</v>
      </c>
      <c r="E145" s="31" t="s">
        <v>203</v>
      </c>
      <c r="F145" s="30"/>
      <c r="G145" s="32">
        <f>'Прилож №4'!H114</f>
        <v>14311.2</v>
      </c>
      <c r="H145" s="32">
        <f>'Прилож №4'!I114</f>
        <v>0</v>
      </c>
      <c r="I145" s="6"/>
    </row>
    <row r="146" spans="1:9" s="4" customFormat="1" ht="43.5">
      <c r="A146" s="183" t="s">
        <v>0</v>
      </c>
      <c r="B146" s="31" t="s">
        <v>165</v>
      </c>
      <c r="C146" s="30" t="s">
        <v>156</v>
      </c>
      <c r="D146" s="101" t="s">
        <v>337</v>
      </c>
      <c r="E146" s="31" t="s">
        <v>44</v>
      </c>
      <c r="F146" s="63" t="s">
        <v>44</v>
      </c>
      <c r="G146" s="32">
        <f>G147</f>
        <v>300</v>
      </c>
      <c r="H146" s="32">
        <f>H147</f>
        <v>0</v>
      </c>
      <c r="I146" s="6"/>
    </row>
    <row r="147" spans="1:9" s="4" customFormat="1" ht="15.75">
      <c r="A147" s="146" t="s">
        <v>115</v>
      </c>
      <c r="B147" s="31" t="s">
        <v>165</v>
      </c>
      <c r="C147" s="30" t="s">
        <v>156</v>
      </c>
      <c r="D147" s="101" t="s">
        <v>337</v>
      </c>
      <c r="E147" s="31" t="s">
        <v>203</v>
      </c>
      <c r="F147" s="63" t="s">
        <v>203</v>
      </c>
      <c r="G147" s="32">
        <f>'Прилож №4'!H116</f>
        <v>300</v>
      </c>
      <c r="H147" s="32">
        <f>'Прилож №4'!I116</f>
        <v>0</v>
      </c>
      <c r="I147" s="6"/>
    </row>
    <row r="148" spans="1:9" s="4" customFormat="1" ht="15.75">
      <c r="A148" s="132" t="s">
        <v>106</v>
      </c>
      <c r="B148" s="31" t="s">
        <v>165</v>
      </c>
      <c r="C148" s="31" t="s">
        <v>156</v>
      </c>
      <c r="D148" s="39" t="s">
        <v>222</v>
      </c>
      <c r="E148" s="31" t="s">
        <v>44</v>
      </c>
      <c r="F148" s="30"/>
      <c r="G148" s="32">
        <f>G149</f>
        <v>4700</v>
      </c>
      <c r="H148" s="32">
        <f>H149</f>
        <v>0</v>
      </c>
      <c r="I148" s="6"/>
    </row>
    <row r="149" spans="1:9" s="4" customFormat="1" ht="15.75">
      <c r="A149" s="136" t="s">
        <v>115</v>
      </c>
      <c r="B149" s="31" t="s">
        <v>165</v>
      </c>
      <c r="C149" s="31" t="s">
        <v>156</v>
      </c>
      <c r="D149" s="39" t="s">
        <v>222</v>
      </c>
      <c r="E149" s="31" t="s">
        <v>203</v>
      </c>
      <c r="F149" s="30"/>
      <c r="G149" s="32">
        <f>'Прилож №4'!H118+'Прилож №4'!H349</f>
        <v>4700</v>
      </c>
      <c r="H149" s="32">
        <f>H150</f>
        <v>0</v>
      </c>
      <c r="I149" s="6"/>
    </row>
    <row r="150" spans="1:9" s="4" customFormat="1" ht="15.75">
      <c r="A150" s="132" t="s">
        <v>114</v>
      </c>
      <c r="B150" s="31" t="s">
        <v>165</v>
      </c>
      <c r="C150" s="31" t="s">
        <v>156</v>
      </c>
      <c r="D150" s="39" t="s">
        <v>223</v>
      </c>
      <c r="E150" s="31" t="s">
        <v>44</v>
      </c>
      <c r="F150" s="30"/>
      <c r="G150" s="32">
        <f>G151</f>
        <v>701.8</v>
      </c>
      <c r="H150" s="32">
        <f>H151</f>
        <v>0</v>
      </c>
      <c r="I150" s="6"/>
    </row>
    <row r="151" spans="1:9" s="4" customFormat="1" ht="15.75">
      <c r="A151" s="136" t="s">
        <v>115</v>
      </c>
      <c r="B151" s="31" t="s">
        <v>165</v>
      </c>
      <c r="C151" s="31" t="s">
        <v>156</v>
      </c>
      <c r="D151" s="39" t="s">
        <v>223</v>
      </c>
      <c r="E151" s="31" t="s">
        <v>203</v>
      </c>
      <c r="F151" s="30" t="s">
        <v>104</v>
      </c>
      <c r="G151" s="32">
        <f>'Прилож №4'!H120</f>
        <v>701.8</v>
      </c>
      <c r="H151" s="32">
        <f>'Прилож №4'!I120</f>
        <v>0</v>
      </c>
      <c r="I151" s="6"/>
    </row>
    <row r="152" spans="1:9" s="4" customFormat="1" ht="17.25" customHeight="1">
      <c r="A152" s="132" t="s">
        <v>224</v>
      </c>
      <c r="B152" s="40" t="s">
        <v>165</v>
      </c>
      <c r="C152" s="40" t="s">
        <v>156</v>
      </c>
      <c r="D152" s="39" t="s">
        <v>225</v>
      </c>
      <c r="E152" s="31" t="s">
        <v>44</v>
      </c>
      <c r="F152" s="39" t="s">
        <v>105</v>
      </c>
      <c r="G152" s="41">
        <f>G153</f>
        <v>23914.100000000002</v>
      </c>
      <c r="H152" s="41">
        <f>H153</f>
        <v>0</v>
      </c>
      <c r="I152" s="6"/>
    </row>
    <row r="153" spans="1:9" s="4" customFormat="1" ht="17.25" customHeight="1">
      <c r="A153" s="136" t="s">
        <v>115</v>
      </c>
      <c r="B153" s="31" t="s">
        <v>165</v>
      </c>
      <c r="C153" s="31" t="s">
        <v>156</v>
      </c>
      <c r="D153" s="39" t="s">
        <v>225</v>
      </c>
      <c r="E153" s="31" t="s">
        <v>203</v>
      </c>
      <c r="F153" s="30"/>
      <c r="G153" s="32">
        <f>'Прилож №4'!H352+'Прилож №4'!H122</f>
        <v>23914.100000000002</v>
      </c>
      <c r="H153" s="32">
        <f>'Прилож №4'!I352+'Прилож №4'!I122</f>
        <v>0</v>
      </c>
      <c r="I153" s="6"/>
    </row>
    <row r="154" spans="1:9" s="4" customFormat="1" ht="19.5" customHeight="1">
      <c r="A154" s="134" t="s">
        <v>100</v>
      </c>
      <c r="B154" s="31" t="s">
        <v>165</v>
      </c>
      <c r="C154" s="31" t="s">
        <v>156</v>
      </c>
      <c r="D154" s="30" t="s">
        <v>101</v>
      </c>
      <c r="E154" s="31" t="s">
        <v>44</v>
      </c>
      <c r="F154" s="30"/>
      <c r="G154" s="32">
        <f>G155</f>
        <v>43551</v>
      </c>
      <c r="H154" s="32">
        <f>H155</f>
        <v>34551</v>
      </c>
      <c r="I154" s="6"/>
    </row>
    <row r="155" spans="1:9" s="4" customFormat="1" ht="47.25" customHeight="1">
      <c r="A155" s="138" t="s">
        <v>313</v>
      </c>
      <c r="B155" s="31" t="s">
        <v>165</v>
      </c>
      <c r="C155" s="31" t="s">
        <v>156</v>
      </c>
      <c r="D155" s="30" t="s">
        <v>293</v>
      </c>
      <c r="E155" s="31" t="s">
        <v>44</v>
      </c>
      <c r="F155" s="30"/>
      <c r="G155" s="32">
        <f>G156</f>
        <v>43551</v>
      </c>
      <c r="H155" s="32">
        <f>H156</f>
        <v>34551</v>
      </c>
      <c r="I155" s="6"/>
    </row>
    <row r="156" spans="1:9" s="4" customFormat="1" ht="17.25" customHeight="1" thickBot="1">
      <c r="A156" s="140" t="s">
        <v>115</v>
      </c>
      <c r="B156" s="40" t="s">
        <v>165</v>
      </c>
      <c r="C156" s="40" t="s">
        <v>156</v>
      </c>
      <c r="D156" s="39" t="s">
        <v>293</v>
      </c>
      <c r="E156" s="43" t="s">
        <v>203</v>
      </c>
      <c r="F156" s="39"/>
      <c r="G156" s="41">
        <f>'Прилож №4'!H125</f>
        <v>43551</v>
      </c>
      <c r="H156" s="41">
        <f>'Прилож №4'!I125</f>
        <v>34551</v>
      </c>
      <c r="I156" s="6"/>
    </row>
    <row r="157" spans="1:9" s="4" customFormat="1" ht="16.5" thickBot="1">
      <c r="A157" s="58" t="s">
        <v>39</v>
      </c>
      <c r="B157" s="24" t="s">
        <v>170</v>
      </c>
      <c r="C157" s="24" t="s">
        <v>96</v>
      </c>
      <c r="D157" s="22" t="s">
        <v>42</v>
      </c>
      <c r="E157" s="24" t="s">
        <v>44</v>
      </c>
      <c r="F157" s="59"/>
      <c r="G157" s="25">
        <f>G158</f>
        <v>2612.6</v>
      </c>
      <c r="H157" s="25">
        <f aca="true" t="shared" si="6" ref="G157:H160">H158</f>
        <v>0</v>
      </c>
      <c r="I157" s="6"/>
    </row>
    <row r="158" spans="1:9" s="4" customFormat="1" ht="15.75">
      <c r="A158" s="17" t="s">
        <v>40</v>
      </c>
      <c r="B158" s="66" t="s">
        <v>170</v>
      </c>
      <c r="C158" s="66" t="s">
        <v>165</v>
      </c>
      <c r="D158" s="38" t="s">
        <v>42</v>
      </c>
      <c r="E158" s="66" t="s">
        <v>44</v>
      </c>
      <c r="F158" s="67"/>
      <c r="G158" s="68">
        <f t="shared" si="6"/>
        <v>2612.6</v>
      </c>
      <c r="H158" s="68">
        <f t="shared" si="6"/>
        <v>0</v>
      </c>
      <c r="I158" s="6"/>
    </row>
    <row r="159" spans="1:9" s="4" customFormat="1" ht="15.75">
      <c r="A159" s="132" t="s">
        <v>100</v>
      </c>
      <c r="B159" s="56" t="s">
        <v>170</v>
      </c>
      <c r="C159" s="56" t="s">
        <v>165</v>
      </c>
      <c r="D159" s="55" t="s">
        <v>101</v>
      </c>
      <c r="E159" s="31" t="s">
        <v>44</v>
      </c>
      <c r="F159" s="69"/>
      <c r="G159" s="57">
        <f t="shared" si="6"/>
        <v>2612.6</v>
      </c>
      <c r="H159" s="57">
        <f t="shared" si="6"/>
        <v>0</v>
      </c>
      <c r="I159" s="6"/>
    </row>
    <row r="160" spans="1:10" s="4" customFormat="1" ht="34.5" customHeight="1">
      <c r="A160" s="249" t="s">
        <v>243</v>
      </c>
      <c r="B160" s="245" t="s">
        <v>170</v>
      </c>
      <c r="C160" s="245" t="s">
        <v>165</v>
      </c>
      <c r="D160" s="246" t="s">
        <v>196</v>
      </c>
      <c r="E160" s="244" t="s">
        <v>44</v>
      </c>
      <c r="F160" s="302"/>
      <c r="G160" s="247">
        <f t="shared" si="6"/>
        <v>2612.6</v>
      </c>
      <c r="H160" s="247">
        <f t="shared" si="6"/>
        <v>0</v>
      </c>
      <c r="I160" s="271"/>
      <c r="J160" s="272"/>
    </row>
    <row r="161" spans="1:10" s="4" customFormat="1" ht="16.5" thickBot="1">
      <c r="A161" s="303" t="s">
        <v>115</v>
      </c>
      <c r="B161" s="245" t="s">
        <v>170</v>
      </c>
      <c r="C161" s="245" t="s">
        <v>165</v>
      </c>
      <c r="D161" s="246" t="s">
        <v>196</v>
      </c>
      <c r="E161" s="289" t="s">
        <v>203</v>
      </c>
      <c r="F161" s="302"/>
      <c r="G161" s="247">
        <f>'Прилож №4'!H130+'Прилож №4'!H356+'Прилож №4'!H183</f>
        <v>2612.6</v>
      </c>
      <c r="H161" s="247">
        <f>'Прилож №4'!I130</f>
        <v>0</v>
      </c>
      <c r="I161" s="271"/>
      <c r="J161" s="272"/>
    </row>
    <row r="162" spans="1:10" s="4" customFormat="1" ht="16.5" thickBot="1">
      <c r="A162" s="304" t="s">
        <v>6</v>
      </c>
      <c r="B162" s="305" t="s">
        <v>159</v>
      </c>
      <c r="C162" s="305" t="s">
        <v>96</v>
      </c>
      <c r="D162" s="306" t="s">
        <v>42</v>
      </c>
      <c r="E162" s="305" t="s">
        <v>44</v>
      </c>
      <c r="F162" s="307"/>
      <c r="G162" s="308">
        <f>G163+G173+G193+G206</f>
        <v>840864.8</v>
      </c>
      <c r="H162" s="309">
        <f>H163+H173+H193+H206</f>
        <v>308911.8</v>
      </c>
      <c r="I162" s="271"/>
      <c r="J162" s="272"/>
    </row>
    <row r="163" spans="1:10" s="4" customFormat="1" ht="15.75">
      <c r="A163" s="310" t="s">
        <v>7</v>
      </c>
      <c r="B163" s="311" t="s">
        <v>159</v>
      </c>
      <c r="C163" s="311" t="s">
        <v>151</v>
      </c>
      <c r="D163" s="312" t="s">
        <v>42</v>
      </c>
      <c r="E163" s="311" t="s">
        <v>44</v>
      </c>
      <c r="F163" s="312"/>
      <c r="G163" s="313">
        <f>G164+G168</f>
        <v>314345.9</v>
      </c>
      <c r="H163" s="313">
        <f>H164+H168</f>
        <v>16843</v>
      </c>
      <c r="I163" s="271"/>
      <c r="J163" s="272"/>
    </row>
    <row r="164" spans="1:10" s="4" customFormat="1" ht="15.75">
      <c r="A164" s="263" t="s">
        <v>8</v>
      </c>
      <c r="B164" s="257" t="s">
        <v>159</v>
      </c>
      <c r="C164" s="244" t="s">
        <v>151</v>
      </c>
      <c r="D164" s="251" t="s">
        <v>24</v>
      </c>
      <c r="E164" s="244" t="s">
        <v>44</v>
      </c>
      <c r="F164" s="251"/>
      <c r="G164" s="252">
        <f>G165</f>
        <v>302345.9</v>
      </c>
      <c r="H164" s="252">
        <f>H165</f>
        <v>4843</v>
      </c>
      <c r="I164" s="271"/>
      <c r="J164" s="272"/>
    </row>
    <row r="165" spans="1:10" s="4" customFormat="1" ht="15.75">
      <c r="A165" s="273" t="s">
        <v>25</v>
      </c>
      <c r="B165" s="257" t="s">
        <v>159</v>
      </c>
      <c r="C165" s="257" t="s">
        <v>151</v>
      </c>
      <c r="D165" s="253" t="s">
        <v>172</v>
      </c>
      <c r="E165" s="244" t="s">
        <v>44</v>
      </c>
      <c r="F165" s="253"/>
      <c r="G165" s="252">
        <f>G166+G167</f>
        <v>302345.9</v>
      </c>
      <c r="H165" s="252">
        <f>H166+H167</f>
        <v>4843</v>
      </c>
      <c r="I165" s="271"/>
      <c r="J165" s="272"/>
    </row>
    <row r="166" spans="1:9" s="4" customFormat="1" ht="15.75">
      <c r="A166" s="133" t="s">
        <v>138</v>
      </c>
      <c r="B166" s="40" t="s">
        <v>159</v>
      </c>
      <c r="C166" s="40" t="s">
        <v>151</v>
      </c>
      <c r="D166" s="39" t="s">
        <v>172</v>
      </c>
      <c r="E166" s="40" t="s">
        <v>68</v>
      </c>
      <c r="F166" s="39"/>
      <c r="G166" s="32">
        <f>'Прилож №4'!H188</f>
        <v>174853.50000000003</v>
      </c>
      <c r="H166" s="32">
        <f>'Прилож №4'!I188</f>
        <v>1317.7</v>
      </c>
      <c r="I166" s="6"/>
    </row>
    <row r="167" spans="1:9" s="4" customFormat="1" ht="15.75">
      <c r="A167" s="54" t="s">
        <v>200</v>
      </c>
      <c r="B167" s="40" t="s">
        <v>159</v>
      </c>
      <c r="C167" s="40" t="s">
        <v>151</v>
      </c>
      <c r="D167" s="39" t="s">
        <v>172</v>
      </c>
      <c r="E167" s="31" t="s">
        <v>201</v>
      </c>
      <c r="F167" s="39"/>
      <c r="G167" s="32">
        <f>'Прилож №4'!H189</f>
        <v>127492.4</v>
      </c>
      <c r="H167" s="32">
        <f>'Прилож №4'!I189</f>
        <v>3525.3</v>
      </c>
      <c r="I167" s="6"/>
    </row>
    <row r="168" spans="1:9" s="4" customFormat="1" ht="15.75">
      <c r="A168" s="192" t="s">
        <v>363</v>
      </c>
      <c r="B168" s="40" t="s">
        <v>159</v>
      </c>
      <c r="C168" s="40" t="s">
        <v>151</v>
      </c>
      <c r="D168" s="196" t="s">
        <v>362</v>
      </c>
      <c r="E168" s="225" t="s">
        <v>44</v>
      </c>
      <c r="F168" s="225" t="s">
        <v>44</v>
      </c>
      <c r="G168" s="32">
        <f>G169</f>
        <v>12000</v>
      </c>
      <c r="H168" s="32">
        <f>H169</f>
        <v>12000</v>
      </c>
      <c r="I168" s="6"/>
    </row>
    <row r="169" spans="1:9" s="4" customFormat="1" ht="43.5">
      <c r="A169" s="218" t="s">
        <v>372</v>
      </c>
      <c r="B169" s="40" t="s">
        <v>159</v>
      </c>
      <c r="C169" s="40" t="s">
        <v>151</v>
      </c>
      <c r="D169" s="196" t="s">
        <v>371</v>
      </c>
      <c r="E169" s="225" t="s">
        <v>44</v>
      </c>
      <c r="F169" s="225" t="s">
        <v>44</v>
      </c>
      <c r="G169" s="32">
        <f>G170</f>
        <v>12000</v>
      </c>
      <c r="H169" s="32">
        <f>H170</f>
        <v>12000</v>
      </c>
      <c r="I169" s="6"/>
    </row>
    <row r="170" spans="1:9" s="4" customFormat="1" ht="72">
      <c r="A170" s="171" t="s">
        <v>405</v>
      </c>
      <c r="B170" s="40" t="s">
        <v>159</v>
      </c>
      <c r="C170" s="40" t="s">
        <v>151</v>
      </c>
      <c r="D170" s="196" t="s">
        <v>404</v>
      </c>
      <c r="E170" s="225" t="s">
        <v>44</v>
      </c>
      <c r="F170" s="225" t="s">
        <v>44</v>
      </c>
      <c r="G170" s="32">
        <f>G171+G172</f>
        <v>12000</v>
      </c>
      <c r="H170" s="32">
        <f>H171+H172</f>
        <v>12000</v>
      </c>
      <c r="I170" s="6"/>
    </row>
    <row r="171" spans="1:9" s="4" customFormat="1" ht="15.75">
      <c r="A171" s="199" t="s">
        <v>138</v>
      </c>
      <c r="B171" s="40" t="s">
        <v>159</v>
      </c>
      <c r="C171" s="40" t="s">
        <v>151</v>
      </c>
      <c r="D171" s="196" t="s">
        <v>404</v>
      </c>
      <c r="E171" s="225" t="s">
        <v>68</v>
      </c>
      <c r="F171" s="225" t="s">
        <v>68</v>
      </c>
      <c r="G171" s="32">
        <f>'Прилож №4'!H193</f>
        <v>1837</v>
      </c>
      <c r="H171" s="32">
        <f>'Прилож №4'!I193</f>
        <v>1837</v>
      </c>
      <c r="I171" s="6"/>
    </row>
    <row r="172" spans="1:9" s="4" customFormat="1" ht="15.75">
      <c r="A172" s="199" t="s">
        <v>200</v>
      </c>
      <c r="B172" s="40" t="s">
        <v>159</v>
      </c>
      <c r="C172" s="40" t="s">
        <v>151</v>
      </c>
      <c r="D172" s="196" t="s">
        <v>404</v>
      </c>
      <c r="E172" s="225" t="s">
        <v>201</v>
      </c>
      <c r="F172" s="225" t="s">
        <v>201</v>
      </c>
      <c r="G172" s="32">
        <f>'Прилож №4'!H194</f>
        <v>10163</v>
      </c>
      <c r="H172" s="32">
        <f>'Прилож №4'!I194</f>
        <v>10163</v>
      </c>
      <c r="I172" s="6"/>
    </row>
    <row r="173" spans="1:9" s="4" customFormat="1" ht="15.75">
      <c r="A173" s="60" t="s">
        <v>9</v>
      </c>
      <c r="B173" s="71" t="s">
        <v>159</v>
      </c>
      <c r="C173" s="71" t="s">
        <v>152</v>
      </c>
      <c r="D173" s="34" t="s">
        <v>42</v>
      </c>
      <c r="E173" s="35" t="s">
        <v>44</v>
      </c>
      <c r="F173" s="72"/>
      <c r="G173" s="36">
        <f>G174+G178+G184+G181</f>
        <v>431563.4</v>
      </c>
      <c r="H173" s="36">
        <f>H174+H178+H184+H181</f>
        <v>277835.9</v>
      </c>
      <c r="I173" s="6"/>
    </row>
    <row r="174" spans="1:9" s="4" customFormat="1" ht="33.75" customHeight="1">
      <c r="A174" s="139" t="s">
        <v>258</v>
      </c>
      <c r="B174" s="31" t="s">
        <v>159</v>
      </c>
      <c r="C174" s="40" t="s">
        <v>152</v>
      </c>
      <c r="D174" s="39" t="s">
        <v>26</v>
      </c>
      <c r="E174" s="31" t="s">
        <v>44</v>
      </c>
      <c r="F174" s="39"/>
      <c r="G174" s="41">
        <f>G175</f>
        <v>319849.3</v>
      </c>
      <c r="H174" s="41">
        <f>H175</f>
        <v>250399.2</v>
      </c>
      <c r="I174" s="1"/>
    </row>
    <row r="175" spans="1:9" s="4" customFormat="1" ht="15.75">
      <c r="A175" s="133" t="s">
        <v>25</v>
      </c>
      <c r="B175" s="31" t="s">
        <v>159</v>
      </c>
      <c r="C175" s="31" t="s">
        <v>152</v>
      </c>
      <c r="D175" s="30" t="s">
        <v>173</v>
      </c>
      <c r="E175" s="31" t="s">
        <v>44</v>
      </c>
      <c r="F175" s="30"/>
      <c r="G175" s="32">
        <f>G176+G177</f>
        <v>319849.3</v>
      </c>
      <c r="H175" s="32">
        <f>H176+H177</f>
        <v>250399.2</v>
      </c>
      <c r="I175" s="1"/>
    </row>
    <row r="176" spans="1:9" s="4" customFormat="1" ht="15.75">
      <c r="A176" s="185" t="s">
        <v>138</v>
      </c>
      <c r="B176" s="196" t="s">
        <v>159</v>
      </c>
      <c r="C176" s="196" t="s">
        <v>152</v>
      </c>
      <c r="D176" s="197" t="s">
        <v>173</v>
      </c>
      <c r="E176" s="196" t="s">
        <v>68</v>
      </c>
      <c r="F176" s="197"/>
      <c r="G176" s="73">
        <f>'Прилож №4'!H198</f>
        <v>167898.1</v>
      </c>
      <c r="H176" s="73">
        <f>'Прилож №4'!I198</f>
        <v>132554</v>
      </c>
      <c r="I176" s="1"/>
    </row>
    <row r="177" spans="1:9" s="4" customFormat="1" ht="15.75">
      <c r="A177" s="199" t="s">
        <v>200</v>
      </c>
      <c r="B177" s="196" t="s">
        <v>159</v>
      </c>
      <c r="C177" s="196" t="s">
        <v>152</v>
      </c>
      <c r="D177" s="197" t="s">
        <v>173</v>
      </c>
      <c r="E177" s="196" t="s">
        <v>201</v>
      </c>
      <c r="F177" s="197"/>
      <c r="G177" s="73">
        <f>'Прилож №4'!H199</f>
        <v>151951.19999999998</v>
      </c>
      <c r="H177" s="73">
        <f>'Прилож №4'!I199</f>
        <v>117845.2</v>
      </c>
      <c r="I177" s="1"/>
    </row>
    <row r="178" spans="1:9" s="4" customFormat="1" ht="15.75">
      <c r="A178" s="132" t="s">
        <v>29</v>
      </c>
      <c r="B178" s="31" t="s">
        <v>159</v>
      </c>
      <c r="C178" s="31" t="s">
        <v>152</v>
      </c>
      <c r="D178" s="30" t="s">
        <v>30</v>
      </c>
      <c r="E178" s="31" t="s">
        <v>44</v>
      </c>
      <c r="F178" s="30"/>
      <c r="G178" s="32">
        <f>G179</f>
        <v>85490.1</v>
      </c>
      <c r="H178" s="32">
        <f>H179</f>
        <v>1212.7</v>
      </c>
      <c r="I178" s="1"/>
    </row>
    <row r="179" spans="1:9" s="4" customFormat="1" ht="15.75">
      <c r="A179" s="132" t="s">
        <v>25</v>
      </c>
      <c r="B179" s="31" t="s">
        <v>159</v>
      </c>
      <c r="C179" s="31" t="s">
        <v>152</v>
      </c>
      <c r="D179" s="30" t="s">
        <v>174</v>
      </c>
      <c r="E179" s="31" t="s">
        <v>44</v>
      </c>
      <c r="F179" s="30"/>
      <c r="G179" s="32">
        <f>G180</f>
        <v>85490.1</v>
      </c>
      <c r="H179" s="32">
        <f>H180</f>
        <v>1212.7</v>
      </c>
      <c r="I179" s="1"/>
    </row>
    <row r="180" spans="1:9" s="4" customFormat="1" ht="15.75">
      <c r="A180" s="133" t="s">
        <v>138</v>
      </c>
      <c r="B180" s="31" t="s">
        <v>159</v>
      </c>
      <c r="C180" s="31" t="s">
        <v>152</v>
      </c>
      <c r="D180" s="30" t="s">
        <v>174</v>
      </c>
      <c r="E180" s="31" t="s">
        <v>68</v>
      </c>
      <c r="F180" s="30"/>
      <c r="G180" s="32">
        <f>'Прилож №4'!H202+'Прилож №4'!H243</f>
        <v>85490.1</v>
      </c>
      <c r="H180" s="32">
        <f>'Прилож №4'!I202+'Прилож №4'!I243</f>
        <v>1212.7</v>
      </c>
      <c r="I180" s="1"/>
    </row>
    <row r="181" spans="1:9" s="4" customFormat="1" ht="15.75">
      <c r="A181" s="141" t="s">
        <v>254</v>
      </c>
      <c r="B181" s="31" t="s">
        <v>159</v>
      </c>
      <c r="C181" s="31" t="s">
        <v>152</v>
      </c>
      <c r="D181" s="95" t="s">
        <v>338</v>
      </c>
      <c r="E181" s="31" t="s">
        <v>44</v>
      </c>
      <c r="F181" s="219"/>
      <c r="G181" s="32">
        <f>G182+G183</f>
        <v>228</v>
      </c>
      <c r="H181" s="32">
        <f>H182+H183</f>
        <v>228</v>
      </c>
      <c r="I181" s="1"/>
    </row>
    <row r="182" spans="1:9" s="4" customFormat="1" ht="15.75">
      <c r="A182" s="141" t="s">
        <v>138</v>
      </c>
      <c r="B182" s="70" t="s">
        <v>159</v>
      </c>
      <c r="C182" s="40" t="s">
        <v>152</v>
      </c>
      <c r="D182" s="74" t="s">
        <v>338</v>
      </c>
      <c r="E182" s="70" t="s">
        <v>68</v>
      </c>
      <c r="F182" s="220" t="s">
        <v>68</v>
      </c>
      <c r="G182" s="75">
        <f>'Прилож №4'!H204</f>
        <v>112.5</v>
      </c>
      <c r="H182" s="75">
        <f>'Прилож №4'!I204</f>
        <v>112.5</v>
      </c>
      <c r="I182" s="1"/>
    </row>
    <row r="183" spans="1:9" s="4" customFormat="1" ht="15.75">
      <c r="A183" s="54" t="s">
        <v>200</v>
      </c>
      <c r="B183" s="31" t="s">
        <v>159</v>
      </c>
      <c r="C183" s="31" t="s">
        <v>152</v>
      </c>
      <c r="D183" s="95" t="s">
        <v>338</v>
      </c>
      <c r="E183" s="31" t="s">
        <v>201</v>
      </c>
      <c r="F183" s="219"/>
      <c r="G183" s="32">
        <f>'Прилож №4'!H205</f>
        <v>115.5</v>
      </c>
      <c r="H183" s="32">
        <f>'Прилож №4'!I205</f>
        <v>115.5</v>
      </c>
      <c r="I183" s="1"/>
    </row>
    <row r="184" spans="1:9" s="4" customFormat="1" ht="15.75">
      <c r="A184" s="133" t="s">
        <v>95</v>
      </c>
      <c r="B184" s="31" t="s">
        <v>159</v>
      </c>
      <c r="C184" s="31" t="s">
        <v>152</v>
      </c>
      <c r="D184" s="95" t="s">
        <v>75</v>
      </c>
      <c r="E184" s="31" t="s">
        <v>44</v>
      </c>
      <c r="F184" s="219"/>
      <c r="G184" s="32">
        <f>G185+G188</f>
        <v>25996</v>
      </c>
      <c r="H184" s="32">
        <f>H185+H188</f>
        <v>25996</v>
      </c>
      <c r="I184" s="1"/>
    </row>
    <row r="185" spans="1:9" s="4" customFormat="1" ht="29.25">
      <c r="A185" s="139" t="s">
        <v>252</v>
      </c>
      <c r="B185" s="56" t="s">
        <v>159</v>
      </c>
      <c r="C185" s="31" t="s">
        <v>152</v>
      </c>
      <c r="D185" s="105" t="s">
        <v>253</v>
      </c>
      <c r="E185" s="31" t="s">
        <v>44</v>
      </c>
      <c r="F185" s="221"/>
      <c r="G185" s="57">
        <f>G186+G187</f>
        <v>4382</v>
      </c>
      <c r="H185" s="57">
        <f>H186+H187</f>
        <v>4382</v>
      </c>
      <c r="I185" s="1"/>
    </row>
    <row r="186" spans="1:9" s="4" customFormat="1" ht="15.75">
      <c r="A186" s="142" t="s">
        <v>138</v>
      </c>
      <c r="B186" s="31" t="s">
        <v>159</v>
      </c>
      <c r="C186" s="31" t="s">
        <v>152</v>
      </c>
      <c r="D186" s="95" t="s">
        <v>253</v>
      </c>
      <c r="E186" s="31" t="s">
        <v>68</v>
      </c>
      <c r="F186" s="219" t="s">
        <v>68</v>
      </c>
      <c r="G186" s="32">
        <f>'Прилож №4'!H208</f>
        <v>1989.8000000000002</v>
      </c>
      <c r="H186" s="32">
        <f>'Прилож №4'!I208</f>
        <v>1989.8000000000002</v>
      </c>
      <c r="I186" s="1"/>
    </row>
    <row r="187" spans="1:9" s="4" customFormat="1" ht="15.75">
      <c r="A187" s="54" t="s">
        <v>200</v>
      </c>
      <c r="B187" s="31" t="s">
        <v>159</v>
      </c>
      <c r="C187" s="31" t="s">
        <v>152</v>
      </c>
      <c r="D187" s="95" t="s">
        <v>253</v>
      </c>
      <c r="E187" s="31" t="s">
        <v>201</v>
      </c>
      <c r="F187" s="219"/>
      <c r="G187" s="32">
        <f>'Прилож №4'!H209</f>
        <v>2392.2</v>
      </c>
      <c r="H187" s="32">
        <f>'Прилож №4'!I209</f>
        <v>2392.2</v>
      </c>
      <c r="I187" s="1"/>
    </row>
    <row r="188" spans="1:9" s="4" customFormat="1" ht="15.75">
      <c r="A188" s="199" t="s">
        <v>363</v>
      </c>
      <c r="B188" s="196" t="s">
        <v>159</v>
      </c>
      <c r="C188" s="197" t="s">
        <v>152</v>
      </c>
      <c r="D188" s="196" t="s">
        <v>362</v>
      </c>
      <c r="E188" s="217" t="s">
        <v>44</v>
      </c>
      <c r="F188" s="217" t="s">
        <v>44</v>
      </c>
      <c r="G188" s="32">
        <f>G189</f>
        <v>21614</v>
      </c>
      <c r="H188" s="32">
        <f>H189</f>
        <v>21614</v>
      </c>
      <c r="I188" s="1"/>
    </row>
    <row r="189" spans="1:9" s="4" customFormat="1" ht="43.5">
      <c r="A189" s="171" t="s">
        <v>372</v>
      </c>
      <c r="B189" s="196" t="s">
        <v>159</v>
      </c>
      <c r="C189" s="197" t="s">
        <v>152</v>
      </c>
      <c r="D189" s="196" t="s">
        <v>371</v>
      </c>
      <c r="E189" s="217" t="s">
        <v>44</v>
      </c>
      <c r="F189" s="217" t="s">
        <v>44</v>
      </c>
      <c r="G189" s="32">
        <f>G190</f>
        <v>21614</v>
      </c>
      <c r="H189" s="32">
        <f>H190</f>
        <v>21614</v>
      </c>
      <c r="I189" s="1"/>
    </row>
    <row r="190" spans="1:9" s="4" customFormat="1" ht="57.75">
      <c r="A190" s="171" t="s">
        <v>373</v>
      </c>
      <c r="B190" s="196" t="s">
        <v>159</v>
      </c>
      <c r="C190" s="197" t="s">
        <v>152</v>
      </c>
      <c r="D190" s="196" t="s">
        <v>403</v>
      </c>
      <c r="E190" s="217" t="s">
        <v>44</v>
      </c>
      <c r="F190" s="217" t="s">
        <v>44</v>
      </c>
      <c r="G190" s="32">
        <f>G191+G192</f>
        <v>21614</v>
      </c>
      <c r="H190" s="32">
        <f>H191+H192</f>
        <v>21614</v>
      </c>
      <c r="I190" s="1"/>
    </row>
    <row r="191" spans="1:9" s="4" customFormat="1" ht="15.75">
      <c r="A191" s="199" t="s">
        <v>138</v>
      </c>
      <c r="B191" s="196" t="s">
        <v>159</v>
      </c>
      <c r="C191" s="197" t="s">
        <v>152</v>
      </c>
      <c r="D191" s="196" t="s">
        <v>403</v>
      </c>
      <c r="E191" s="217" t="s">
        <v>68</v>
      </c>
      <c r="F191" s="217" t="s">
        <v>68</v>
      </c>
      <c r="G191" s="32">
        <f>'Прилож №4'!H213</f>
        <v>4415</v>
      </c>
      <c r="H191" s="32">
        <f>'Прилож №4'!I213</f>
        <v>4415</v>
      </c>
      <c r="I191" s="1"/>
    </row>
    <row r="192" spans="1:9" s="4" customFormat="1" ht="15.75">
      <c r="A192" s="204" t="s">
        <v>200</v>
      </c>
      <c r="B192" s="205" t="s">
        <v>159</v>
      </c>
      <c r="C192" s="208" t="s">
        <v>152</v>
      </c>
      <c r="D192" s="205" t="s">
        <v>403</v>
      </c>
      <c r="E192" s="217" t="s">
        <v>201</v>
      </c>
      <c r="F192" s="225" t="s">
        <v>201</v>
      </c>
      <c r="G192" s="57">
        <f>'Прилож №4'!H214</f>
        <v>17199</v>
      </c>
      <c r="H192" s="57">
        <f>'Прилож №4'!I214</f>
        <v>17199</v>
      </c>
      <c r="I192" s="1"/>
    </row>
    <row r="193" spans="1:9" s="4" customFormat="1" ht="15.75">
      <c r="A193" s="60" t="s">
        <v>27</v>
      </c>
      <c r="B193" s="35" t="s">
        <v>159</v>
      </c>
      <c r="C193" s="35" t="s">
        <v>159</v>
      </c>
      <c r="D193" s="34" t="s">
        <v>42</v>
      </c>
      <c r="E193" s="35" t="s">
        <v>44</v>
      </c>
      <c r="F193" s="34"/>
      <c r="G193" s="36">
        <f>G199+G194+G203</f>
        <v>13405.599999999999</v>
      </c>
      <c r="H193" s="36">
        <f>H199+H194</f>
        <v>6709.1</v>
      </c>
      <c r="I193" s="1"/>
    </row>
    <row r="194" spans="1:9" s="4" customFormat="1" ht="15.75">
      <c r="A194" s="132" t="s">
        <v>72</v>
      </c>
      <c r="B194" s="31" t="s">
        <v>159</v>
      </c>
      <c r="C194" s="31" t="s">
        <v>159</v>
      </c>
      <c r="D194" s="30" t="s">
        <v>73</v>
      </c>
      <c r="E194" s="31" t="s">
        <v>44</v>
      </c>
      <c r="F194" s="30"/>
      <c r="G194" s="32">
        <f>G197+G195</f>
        <v>5771.799999999999</v>
      </c>
      <c r="H194" s="32">
        <f>H197+H195</f>
        <v>2738.1</v>
      </c>
      <c r="I194" s="1"/>
    </row>
    <row r="195" spans="1:9" s="4" customFormat="1" ht="43.5">
      <c r="A195" s="144" t="s">
        <v>370</v>
      </c>
      <c r="B195" s="56" t="s">
        <v>159</v>
      </c>
      <c r="C195" s="31" t="s">
        <v>159</v>
      </c>
      <c r="D195" s="95" t="s">
        <v>369</v>
      </c>
      <c r="E195" s="31" t="s">
        <v>44</v>
      </c>
      <c r="F195" s="63" t="s">
        <v>44</v>
      </c>
      <c r="G195" s="32">
        <f>G196</f>
        <v>2712</v>
      </c>
      <c r="H195" s="32">
        <f>H196</f>
        <v>2712</v>
      </c>
      <c r="I195" s="1"/>
    </row>
    <row r="196" spans="1:9" s="4" customFormat="1" ht="15.75">
      <c r="A196" s="54" t="s">
        <v>138</v>
      </c>
      <c r="B196" s="56" t="s">
        <v>159</v>
      </c>
      <c r="C196" s="31" t="s">
        <v>159</v>
      </c>
      <c r="D196" s="95" t="s">
        <v>369</v>
      </c>
      <c r="E196" s="31" t="s">
        <v>68</v>
      </c>
      <c r="F196" s="63" t="s">
        <v>68</v>
      </c>
      <c r="G196" s="32">
        <f>'Прилож №4'!H247</f>
        <v>2712</v>
      </c>
      <c r="H196" s="32">
        <f>'Прилож №4'!I247</f>
        <v>2712</v>
      </c>
      <c r="I196" s="1"/>
    </row>
    <row r="197" spans="1:9" s="4" customFormat="1" ht="15.75">
      <c r="A197" s="132" t="s">
        <v>74</v>
      </c>
      <c r="B197" s="31" t="s">
        <v>159</v>
      </c>
      <c r="C197" s="31" t="s">
        <v>159</v>
      </c>
      <c r="D197" s="30" t="s">
        <v>247</v>
      </c>
      <c r="E197" s="31" t="s">
        <v>44</v>
      </c>
      <c r="F197" s="30"/>
      <c r="G197" s="32">
        <f>G198</f>
        <v>3059.7999999999997</v>
      </c>
      <c r="H197" s="32">
        <f>H198</f>
        <v>26.1</v>
      </c>
      <c r="I197" s="1"/>
    </row>
    <row r="198" spans="1:9" s="4" customFormat="1" ht="15.75">
      <c r="A198" s="133" t="s">
        <v>138</v>
      </c>
      <c r="B198" s="31" t="s">
        <v>159</v>
      </c>
      <c r="C198" s="31" t="s">
        <v>159</v>
      </c>
      <c r="D198" s="30" t="s">
        <v>247</v>
      </c>
      <c r="E198" s="31" t="s">
        <v>68</v>
      </c>
      <c r="F198" s="30" t="s">
        <v>13</v>
      </c>
      <c r="G198" s="32">
        <f>'Прилож №4'!H249</f>
        <v>3059.7999999999997</v>
      </c>
      <c r="H198" s="32">
        <f>'Прилож №4'!I249</f>
        <v>26.1</v>
      </c>
      <c r="I198" s="1"/>
    </row>
    <row r="199" spans="1:9" s="4" customFormat="1" ht="20.25" customHeight="1">
      <c r="A199" s="134" t="s">
        <v>312</v>
      </c>
      <c r="B199" s="31" t="s">
        <v>159</v>
      </c>
      <c r="C199" s="31" t="s">
        <v>159</v>
      </c>
      <c r="D199" s="30" t="s">
        <v>28</v>
      </c>
      <c r="E199" s="31" t="s">
        <v>44</v>
      </c>
      <c r="F199" s="30"/>
      <c r="G199" s="32">
        <f>G200</f>
        <v>6633.799999999999</v>
      </c>
      <c r="H199" s="32">
        <f>H200</f>
        <v>3971.0000000000005</v>
      </c>
      <c r="I199" s="1"/>
    </row>
    <row r="200" spans="1:9" s="4" customFormat="1" ht="15.75">
      <c r="A200" s="132" t="s">
        <v>175</v>
      </c>
      <c r="B200" s="31" t="s">
        <v>159</v>
      </c>
      <c r="C200" s="31" t="s">
        <v>159</v>
      </c>
      <c r="D200" s="30" t="s">
        <v>349</v>
      </c>
      <c r="E200" s="31" t="s">
        <v>44</v>
      </c>
      <c r="F200" s="30"/>
      <c r="G200" s="32">
        <f>G201+G202</f>
        <v>6633.799999999999</v>
      </c>
      <c r="H200" s="32">
        <f>H201+H202</f>
        <v>3971.0000000000005</v>
      </c>
      <c r="I200" s="1"/>
    </row>
    <row r="201" spans="1:9" s="4" customFormat="1" ht="15.75">
      <c r="A201" s="133" t="s">
        <v>138</v>
      </c>
      <c r="B201" s="31" t="s">
        <v>159</v>
      </c>
      <c r="C201" s="31" t="s">
        <v>159</v>
      </c>
      <c r="D201" s="30" t="s">
        <v>349</v>
      </c>
      <c r="E201" s="31" t="s">
        <v>68</v>
      </c>
      <c r="F201" s="30"/>
      <c r="G201" s="32">
        <f>'Прилож №4'!H218+'Прилож №4'!H252</f>
        <v>4460.4</v>
      </c>
      <c r="H201" s="32">
        <f>'Прилож №4'!I218</f>
        <v>1797.6000000000004</v>
      </c>
      <c r="I201" s="1"/>
    </row>
    <row r="202" spans="1:9" s="4" customFormat="1" ht="15.75">
      <c r="A202" s="54" t="s">
        <v>200</v>
      </c>
      <c r="B202" s="31" t="s">
        <v>159</v>
      </c>
      <c r="C202" s="31" t="s">
        <v>159</v>
      </c>
      <c r="D202" s="30" t="s">
        <v>349</v>
      </c>
      <c r="E202" s="31" t="s">
        <v>201</v>
      </c>
      <c r="F202" s="39"/>
      <c r="G202" s="41">
        <f>'Прилож №4'!H219</f>
        <v>2173.4</v>
      </c>
      <c r="H202" s="41">
        <f>'Прилож №4'!I219</f>
        <v>2173.4</v>
      </c>
      <c r="I202" s="1"/>
    </row>
    <row r="203" spans="1:9" s="4" customFormat="1" ht="15.75">
      <c r="A203" s="132" t="s">
        <v>100</v>
      </c>
      <c r="B203" s="105" t="s">
        <v>159</v>
      </c>
      <c r="C203" s="40" t="s">
        <v>159</v>
      </c>
      <c r="D203" s="101" t="s">
        <v>101</v>
      </c>
      <c r="E203" s="31" t="s">
        <v>44</v>
      </c>
      <c r="F203" s="222"/>
      <c r="G203" s="41">
        <f>G204</f>
        <v>1000</v>
      </c>
      <c r="H203" s="41">
        <f>H204</f>
        <v>0</v>
      </c>
      <c r="I203" s="1"/>
    </row>
    <row r="204" spans="1:9" s="4" customFormat="1" ht="29.25">
      <c r="A204" s="143" t="s">
        <v>297</v>
      </c>
      <c r="B204" s="105" t="s">
        <v>159</v>
      </c>
      <c r="C204" s="31" t="s">
        <v>159</v>
      </c>
      <c r="D204" s="95" t="s">
        <v>298</v>
      </c>
      <c r="E204" s="31" t="s">
        <v>44</v>
      </c>
      <c r="F204" s="223"/>
      <c r="G204" s="32">
        <f>G205</f>
        <v>1000</v>
      </c>
      <c r="H204" s="32">
        <f>H205</f>
        <v>0</v>
      </c>
      <c r="I204" s="1"/>
    </row>
    <row r="205" spans="1:9" s="4" customFormat="1" ht="15.75">
      <c r="A205" s="132" t="s">
        <v>138</v>
      </c>
      <c r="B205" s="74" t="s">
        <v>159</v>
      </c>
      <c r="C205" s="70" t="s">
        <v>159</v>
      </c>
      <c r="D205" s="74" t="s">
        <v>298</v>
      </c>
      <c r="E205" s="70" t="s">
        <v>68</v>
      </c>
      <c r="F205" s="224" t="s">
        <v>68</v>
      </c>
      <c r="G205" s="57">
        <f>'Прилож №4'!H255</f>
        <v>1000</v>
      </c>
      <c r="H205" s="57">
        <f>'Прилож №4'!I255</f>
        <v>0</v>
      </c>
      <c r="I205" s="1"/>
    </row>
    <row r="206" spans="1:9" s="4" customFormat="1" ht="15.75">
      <c r="A206" s="60" t="s">
        <v>31</v>
      </c>
      <c r="B206" s="35" t="s">
        <v>159</v>
      </c>
      <c r="C206" s="35" t="s">
        <v>157</v>
      </c>
      <c r="D206" s="34" t="s">
        <v>42</v>
      </c>
      <c r="E206" s="35" t="s">
        <v>44</v>
      </c>
      <c r="F206" s="34"/>
      <c r="G206" s="36">
        <f>G207+G212+G215+G210</f>
        <v>81549.90000000001</v>
      </c>
      <c r="H206" s="36">
        <f>H207+H212+H215+H210</f>
        <v>7523.8</v>
      </c>
      <c r="I206" s="6"/>
    </row>
    <row r="207" spans="1:9" s="4" customFormat="1" ht="15.75">
      <c r="A207" s="134" t="s">
        <v>116</v>
      </c>
      <c r="B207" s="31" t="s">
        <v>159</v>
      </c>
      <c r="C207" s="31" t="s">
        <v>157</v>
      </c>
      <c r="D207" s="30" t="s">
        <v>202</v>
      </c>
      <c r="E207" s="31" t="s">
        <v>44</v>
      </c>
      <c r="F207" s="30"/>
      <c r="G207" s="32">
        <f>G208</f>
        <v>9348.9</v>
      </c>
      <c r="H207" s="32">
        <f>H208</f>
        <v>0</v>
      </c>
      <c r="I207" s="6"/>
    </row>
    <row r="208" spans="1:9" s="4" customFormat="1" ht="15.75">
      <c r="A208" s="136" t="s">
        <v>45</v>
      </c>
      <c r="B208" s="31" t="s">
        <v>159</v>
      </c>
      <c r="C208" s="31" t="s">
        <v>157</v>
      </c>
      <c r="D208" s="30" t="s">
        <v>204</v>
      </c>
      <c r="E208" s="31" t="s">
        <v>44</v>
      </c>
      <c r="F208" s="30"/>
      <c r="G208" s="32">
        <f>G209</f>
        <v>9348.9</v>
      </c>
      <c r="H208" s="32">
        <f>H209</f>
        <v>0</v>
      </c>
      <c r="I208" s="6"/>
    </row>
    <row r="209" spans="1:9" s="4" customFormat="1" ht="15.75">
      <c r="A209" s="136" t="s">
        <v>115</v>
      </c>
      <c r="B209" s="31" t="s">
        <v>159</v>
      </c>
      <c r="C209" s="31" t="s">
        <v>157</v>
      </c>
      <c r="D209" s="30" t="s">
        <v>204</v>
      </c>
      <c r="E209" s="31" t="s">
        <v>203</v>
      </c>
      <c r="F209" s="30"/>
      <c r="G209" s="32">
        <f>'Прилож №4'!H223</f>
        <v>9348.9</v>
      </c>
      <c r="H209" s="73">
        <f>'Прилож №4'!I223</f>
        <v>0</v>
      </c>
      <c r="I209" s="6"/>
    </row>
    <row r="210" spans="1:9" s="4" customFormat="1" ht="33.75" customHeight="1">
      <c r="A210" s="139" t="s">
        <v>327</v>
      </c>
      <c r="B210" s="31" t="s">
        <v>159</v>
      </c>
      <c r="C210" s="30" t="s">
        <v>152</v>
      </c>
      <c r="D210" s="101" t="s">
        <v>326</v>
      </c>
      <c r="E210" s="31" t="s">
        <v>44</v>
      </c>
      <c r="F210" s="63"/>
      <c r="G210" s="41">
        <f>G211</f>
        <v>6675.8</v>
      </c>
      <c r="H210" s="41">
        <f>H211</f>
        <v>6675.8</v>
      </c>
      <c r="I210" s="1"/>
    </row>
    <row r="211" spans="1:9" s="4" customFormat="1" ht="18" customHeight="1">
      <c r="A211" s="132" t="s">
        <v>200</v>
      </c>
      <c r="B211" s="31" t="s">
        <v>159</v>
      </c>
      <c r="C211" s="30" t="s">
        <v>152</v>
      </c>
      <c r="D211" s="95" t="s">
        <v>326</v>
      </c>
      <c r="E211" s="56" t="s">
        <v>201</v>
      </c>
      <c r="F211" s="63" t="s">
        <v>201</v>
      </c>
      <c r="G211" s="41">
        <f>'Прилож №4'!H225</f>
        <v>6675.8</v>
      </c>
      <c r="H211" s="41">
        <f>'Прилож №4'!I225</f>
        <v>6675.8</v>
      </c>
      <c r="I211" s="1"/>
    </row>
    <row r="212" spans="1:9" s="4" customFormat="1" ht="57.75">
      <c r="A212" s="139" t="s">
        <v>87</v>
      </c>
      <c r="B212" s="31" t="s">
        <v>159</v>
      </c>
      <c r="C212" s="31" t="s">
        <v>157</v>
      </c>
      <c r="D212" s="30" t="s">
        <v>37</v>
      </c>
      <c r="E212" s="31" t="s">
        <v>44</v>
      </c>
      <c r="F212" s="30"/>
      <c r="G212" s="32">
        <f>G213</f>
        <v>18325.2</v>
      </c>
      <c r="H212" s="32">
        <f>H213</f>
        <v>848</v>
      </c>
      <c r="I212" s="6"/>
    </row>
    <row r="213" spans="1:9" s="4" customFormat="1" ht="15.75">
      <c r="A213" s="132" t="s">
        <v>25</v>
      </c>
      <c r="B213" s="31" t="s">
        <v>159</v>
      </c>
      <c r="C213" s="31" t="s">
        <v>157</v>
      </c>
      <c r="D213" s="30" t="s">
        <v>176</v>
      </c>
      <c r="E213" s="31" t="s">
        <v>44</v>
      </c>
      <c r="F213" s="30"/>
      <c r="G213" s="32">
        <f>G214</f>
        <v>18325.2</v>
      </c>
      <c r="H213" s="32">
        <f>H214</f>
        <v>848</v>
      </c>
      <c r="I213" s="6"/>
    </row>
    <row r="214" spans="1:9" s="4" customFormat="1" ht="15.75">
      <c r="A214" s="54" t="s">
        <v>200</v>
      </c>
      <c r="B214" s="31" t="s">
        <v>159</v>
      </c>
      <c r="C214" s="31" t="s">
        <v>157</v>
      </c>
      <c r="D214" s="30" t="s">
        <v>176</v>
      </c>
      <c r="E214" s="31" t="s">
        <v>201</v>
      </c>
      <c r="F214" s="30"/>
      <c r="G214" s="32">
        <f>'Прилож №4'!H228</f>
        <v>18325.2</v>
      </c>
      <c r="H214" s="32">
        <f>'Прилож №4'!I228</f>
        <v>848</v>
      </c>
      <c r="I214" s="6"/>
    </row>
    <row r="215" spans="1:9" s="4" customFormat="1" ht="15.75">
      <c r="A215" s="132" t="s">
        <v>100</v>
      </c>
      <c r="B215" s="56" t="s">
        <v>159</v>
      </c>
      <c r="C215" s="56" t="s">
        <v>157</v>
      </c>
      <c r="D215" s="55" t="s">
        <v>101</v>
      </c>
      <c r="E215" s="31" t="s">
        <v>44</v>
      </c>
      <c r="F215" s="55"/>
      <c r="G215" s="57">
        <f>G216</f>
        <v>47200</v>
      </c>
      <c r="H215" s="57">
        <f>H216</f>
        <v>0</v>
      </c>
      <c r="I215" s="6"/>
    </row>
    <row r="216" spans="1:9" s="4" customFormat="1" ht="29.25">
      <c r="A216" s="171" t="s">
        <v>316</v>
      </c>
      <c r="B216" s="196" t="s">
        <v>159</v>
      </c>
      <c r="C216" s="196" t="s">
        <v>157</v>
      </c>
      <c r="D216" s="197" t="s">
        <v>177</v>
      </c>
      <c r="E216" s="196" t="s">
        <v>44</v>
      </c>
      <c r="F216" s="197"/>
      <c r="G216" s="73">
        <f>G217+G218+G219</f>
        <v>47200</v>
      </c>
      <c r="H216" s="73">
        <f>H217+H218+H219</f>
        <v>0</v>
      </c>
      <c r="I216" s="6"/>
    </row>
    <row r="217" spans="1:9" s="4" customFormat="1" ht="15.75">
      <c r="A217" s="211" t="s">
        <v>115</v>
      </c>
      <c r="B217" s="200" t="s">
        <v>159</v>
      </c>
      <c r="C217" s="196" t="s">
        <v>157</v>
      </c>
      <c r="D217" s="197" t="s">
        <v>177</v>
      </c>
      <c r="E217" s="212" t="s">
        <v>203</v>
      </c>
      <c r="F217" s="202"/>
      <c r="G217" s="213">
        <f>'Прилож №4'!H232</f>
        <v>26174.000000000004</v>
      </c>
      <c r="H217" s="213">
        <f>'Прилож №4'!I232</f>
        <v>0</v>
      </c>
      <c r="I217" s="6"/>
    </row>
    <row r="218" spans="1:9" s="4" customFormat="1" ht="15.75">
      <c r="A218" s="199" t="s">
        <v>200</v>
      </c>
      <c r="B218" s="200" t="s">
        <v>159</v>
      </c>
      <c r="C218" s="196" t="s">
        <v>157</v>
      </c>
      <c r="D218" s="197" t="s">
        <v>177</v>
      </c>
      <c r="E218" s="196" t="s">
        <v>201</v>
      </c>
      <c r="F218" s="197"/>
      <c r="G218" s="73">
        <f>'Прилож №4'!H231</f>
        <v>20526</v>
      </c>
      <c r="H218" s="73">
        <f>'Прилож №4'!I231</f>
        <v>0</v>
      </c>
      <c r="I218" s="6"/>
    </row>
    <row r="219" spans="1:9" s="4" customFormat="1" ht="16.5" thickBot="1">
      <c r="A219" s="185" t="s">
        <v>138</v>
      </c>
      <c r="B219" s="200" t="s">
        <v>159</v>
      </c>
      <c r="C219" s="196" t="s">
        <v>157</v>
      </c>
      <c r="D219" s="197" t="s">
        <v>177</v>
      </c>
      <c r="E219" s="194" t="s">
        <v>68</v>
      </c>
      <c r="F219" s="197"/>
      <c r="G219" s="73">
        <f>'Прилож №4'!H259</f>
        <v>500</v>
      </c>
      <c r="H219" s="203">
        <f>'Прилож №4'!I259</f>
        <v>0</v>
      </c>
      <c r="I219" s="6"/>
    </row>
    <row r="220" spans="1:9" s="4" customFormat="1" ht="16.5" thickBot="1">
      <c r="A220" s="60" t="s">
        <v>325</v>
      </c>
      <c r="B220" s="121" t="s">
        <v>160</v>
      </c>
      <c r="C220" s="46" t="s">
        <v>96</v>
      </c>
      <c r="D220" s="45" t="s">
        <v>42</v>
      </c>
      <c r="E220" s="46" t="s">
        <v>44</v>
      </c>
      <c r="F220" s="59"/>
      <c r="G220" s="267">
        <f>G221+G242</f>
        <v>99355.90000000002</v>
      </c>
      <c r="H220" s="47">
        <f>H221+H242</f>
        <v>6831.4</v>
      </c>
      <c r="I220" s="6"/>
    </row>
    <row r="221" spans="1:9" s="4" customFormat="1" ht="16.5" thickBot="1">
      <c r="A221" s="58" t="s">
        <v>32</v>
      </c>
      <c r="B221" s="90" t="s">
        <v>160</v>
      </c>
      <c r="C221" s="90" t="s">
        <v>151</v>
      </c>
      <c r="D221" s="24" t="s">
        <v>42</v>
      </c>
      <c r="E221" s="46" t="s">
        <v>44</v>
      </c>
      <c r="F221" s="22" t="s">
        <v>10</v>
      </c>
      <c r="G221" s="148">
        <f>G227+G230+G236+G239+G222</f>
        <v>99158.90000000002</v>
      </c>
      <c r="H221" s="25">
        <f>H227+H230+H236+H239+H222</f>
        <v>6634.4</v>
      </c>
      <c r="I221" s="6"/>
    </row>
    <row r="222" spans="1:9" s="4" customFormat="1" ht="29.25">
      <c r="A222" s="188" t="s">
        <v>92</v>
      </c>
      <c r="B222" s="109" t="s">
        <v>160</v>
      </c>
      <c r="C222" s="28" t="s">
        <v>151</v>
      </c>
      <c r="D222" s="28" t="s">
        <v>33</v>
      </c>
      <c r="E222" s="28" t="s">
        <v>44</v>
      </c>
      <c r="F222" s="27"/>
      <c r="G222" s="189">
        <f>G225+G223</f>
        <v>72269.30000000002</v>
      </c>
      <c r="H222" s="29">
        <f>H225+H223</f>
        <v>5647.2</v>
      </c>
      <c r="I222" s="6"/>
    </row>
    <row r="223" spans="1:9" s="4" customFormat="1" ht="72">
      <c r="A223" s="145" t="s">
        <v>407</v>
      </c>
      <c r="B223" s="105" t="s">
        <v>160</v>
      </c>
      <c r="C223" s="56" t="s">
        <v>151</v>
      </c>
      <c r="D223" s="56" t="s">
        <v>406</v>
      </c>
      <c r="E223" s="55" t="s">
        <v>44</v>
      </c>
      <c r="F223" s="106" t="s">
        <v>44</v>
      </c>
      <c r="G223" s="149">
        <f>G224</f>
        <v>4963</v>
      </c>
      <c r="H223" s="57">
        <f>H224</f>
        <v>4963</v>
      </c>
      <c r="I223" s="6"/>
    </row>
    <row r="224" spans="1:9" s="4" customFormat="1" ht="15.75">
      <c r="A224" s="146" t="s">
        <v>138</v>
      </c>
      <c r="B224" s="105" t="s">
        <v>160</v>
      </c>
      <c r="C224" s="56" t="s">
        <v>151</v>
      </c>
      <c r="D224" s="56" t="s">
        <v>406</v>
      </c>
      <c r="E224" s="55" t="s">
        <v>68</v>
      </c>
      <c r="F224" s="106" t="s">
        <v>68</v>
      </c>
      <c r="G224" s="149">
        <f>'Прилож №4'!H264</f>
        <v>4963</v>
      </c>
      <c r="H224" s="57">
        <f>'Прилож №4'!I264</f>
        <v>4963</v>
      </c>
      <c r="I224" s="6"/>
    </row>
    <row r="225" spans="1:9" s="4" customFormat="1" ht="15.75">
      <c r="A225" s="140" t="s">
        <v>25</v>
      </c>
      <c r="B225" s="105" t="s">
        <v>160</v>
      </c>
      <c r="C225" s="56" t="s">
        <v>151</v>
      </c>
      <c r="D225" s="56" t="s">
        <v>178</v>
      </c>
      <c r="E225" s="56" t="s">
        <v>44</v>
      </c>
      <c r="F225" s="106"/>
      <c r="G225" s="149">
        <f>G226</f>
        <v>67306.30000000002</v>
      </c>
      <c r="H225" s="57">
        <f>H226</f>
        <v>684.1999999999998</v>
      </c>
      <c r="I225" s="6"/>
    </row>
    <row r="226" spans="1:9" s="4" customFormat="1" ht="15.75">
      <c r="A226" s="132" t="s">
        <v>138</v>
      </c>
      <c r="B226" s="105" t="s">
        <v>160</v>
      </c>
      <c r="C226" s="56" t="s">
        <v>151</v>
      </c>
      <c r="D226" s="31" t="s">
        <v>178</v>
      </c>
      <c r="E226" s="31" t="s">
        <v>68</v>
      </c>
      <c r="F226" s="76" t="s">
        <v>68</v>
      </c>
      <c r="G226" s="149">
        <f>'Прилож №4'!H266</f>
        <v>67306.30000000002</v>
      </c>
      <c r="H226" s="57">
        <f>'Прилож №4'!I266</f>
        <v>684.1999999999998</v>
      </c>
      <c r="I226" s="6"/>
    </row>
    <row r="227" spans="1:9" s="4" customFormat="1" ht="15.75">
      <c r="A227" s="132" t="s">
        <v>11</v>
      </c>
      <c r="B227" s="95" t="s">
        <v>160</v>
      </c>
      <c r="C227" s="31" t="s">
        <v>151</v>
      </c>
      <c r="D227" s="31" t="s">
        <v>34</v>
      </c>
      <c r="E227" s="31" t="s">
        <v>44</v>
      </c>
      <c r="F227" s="30"/>
      <c r="G227" s="150">
        <f>G228</f>
        <v>3534.7</v>
      </c>
      <c r="H227" s="32">
        <f>H228</f>
        <v>553.5</v>
      </c>
      <c r="I227" s="6"/>
    </row>
    <row r="228" spans="1:9" s="4" customFormat="1" ht="15.75">
      <c r="A228" s="133" t="s">
        <v>25</v>
      </c>
      <c r="B228" s="95" t="s">
        <v>160</v>
      </c>
      <c r="C228" s="31" t="s">
        <v>151</v>
      </c>
      <c r="D228" s="31" t="s">
        <v>179</v>
      </c>
      <c r="E228" s="31" t="s">
        <v>44</v>
      </c>
      <c r="F228" s="30"/>
      <c r="G228" s="150">
        <f>G229</f>
        <v>3534.7</v>
      </c>
      <c r="H228" s="32">
        <f>H229</f>
        <v>553.5</v>
      </c>
      <c r="I228" s="6"/>
    </row>
    <row r="229" spans="1:9" s="4" customFormat="1" ht="15.75">
      <c r="A229" s="132" t="s">
        <v>138</v>
      </c>
      <c r="B229" s="95" t="s">
        <v>160</v>
      </c>
      <c r="C229" s="31" t="s">
        <v>151</v>
      </c>
      <c r="D229" s="31" t="s">
        <v>179</v>
      </c>
      <c r="E229" s="31" t="s">
        <v>68</v>
      </c>
      <c r="F229" s="30"/>
      <c r="G229" s="150">
        <f>'Прилож №4'!H269</f>
        <v>3534.7</v>
      </c>
      <c r="H229" s="32">
        <f>'Прилож №4'!I269</f>
        <v>553.5</v>
      </c>
      <c r="I229" s="6"/>
    </row>
    <row r="230" spans="1:9" s="4" customFormat="1" ht="15.75">
      <c r="A230" s="132" t="s">
        <v>12</v>
      </c>
      <c r="B230" s="95" t="s">
        <v>160</v>
      </c>
      <c r="C230" s="31" t="s">
        <v>151</v>
      </c>
      <c r="D230" s="31" t="s">
        <v>35</v>
      </c>
      <c r="E230" s="31" t="s">
        <v>44</v>
      </c>
      <c r="F230" s="30"/>
      <c r="G230" s="150">
        <f>G234+G231</f>
        <v>9216.2</v>
      </c>
      <c r="H230" s="32">
        <f>H234+H231</f>
        <v>260</v>
      </c>
      <c r="I230" s="6"/>
    </row>
    <row r="231" spans="1:9" s="4" customFormat="1" ht="43.5">
      <c r="A231" s="145" t="s">
        <v>411</v>
      </c>
      <c r="B231" s="95" t="s">
        <v>160</v>
      </c>
      <c r="C231" s="31" t="s">
        <v>151</v>
      </c>
      <c r="D231" s="31" t="s">
        <v>415</v>
      </c>
      <c r="E231" s="30" t="s">
        <v>44</v>
      </c>
      <c r="F231" s="76" t="s">
        <v>44</v>
      </c>
      <c r="G231" s="150">
        <f>G232</f>
        <v>142</v>
      </c>
      <c r="H231" s="32">
        <f>H232</f>
        <v>142</v>
      </c>
      <c r="I231" s="6"/>
    </row>
    <row r="232" spans="1:9" s="4" customFormat="1" ht="29.25">
      <c r="A232" s="172" t="s">
        <v>413</v>
      </c>
      <c r="B232" s="95" t="s">
        <v>160</v>
      </c>
      <c r="C232" s="31" t="s">
        <v>151</v>
      </c>
      <c r="D232" s="31" t="s">
        <v>414</v>
      </c>
      <c r="E232" s="30" t="s">
        <v>44</v>
      </c>
      <c r="F232" s="76" t="s">
        <v>44</v>
      </c>
      <c r="G232" s="150">
        <f>G233</f>
        <v>142</v>
      </c>
      <c r="H232" s="32">
        <f>H233</f>
        <v>142</v>
      </c>
      <c r="I232" s="6"/>
    </row>
    <row r="233" spans="1:9" s="4" customFormat="1" ht="15.75">
      <c r="A233" s="54" t="s">
        <v>138</v>
      </c>
      <c r="B233" s="95" t="s">
        <v>160</v>
      </c>
      <c r="C233" s="31" t="s">
        <v>151</v>
      </c>
      <c r="D233" s="31" t="s">
        <v>414</v>
      </c>
      <c r="E233" s="30" t="s">
        <v>68</v>
      </c>
      <c r="F233" s="76" t="s">
        <v>68</v>
      </c>
      <c r="G233" s="150">
        <f>'Прилож №4'!H273</f>
        <v>142</v>
      </c>
      <c r="H233" s="32">
        <f>'Прилож №4'!I273</f>
        <v>142</v>
      </c>
      <c r="I233" s="6"/>
    </row>
    <row r="234" spans="1:9" s="4" customFormat="1" ht="15.75">
      <c r="A234" s="133" t="s">
        <v>25</v>
      </c>
      <c r="B234" s="95" t="s">
        <v>160</v>
      </c>
      <c r="C234" s="31" t="s">
        <v>151</v>
      </c>
      <c r="D234" s="31" t="s">
        <v>180</v>
      </c>
      <c r="E234" s="31" t="s">
        <v>44</v>
      </c>
      <c r="F234" s="30"/>
      <c r="G234" s="150">
        <f>G235</f>
        <v>9074.2</v>
      </c>
      <c r="H234" s="32">
        <f>H235</f>
        <v>118</v>
      </c>
      <c r="I234" s="6"/>
    </row>
    <row r="235" spans="1:9" s="4" customFormat="1" ht="15.75">
      <c r="A235" s="132" t="s">
        <v>138</v>
      </c>
      <c r="B235" s="95" t="s">
        <v>160</v>
      </c>
      <c r="C235" s="31" t="s">
        <v>151</v>
      </c>
      <c r="D235" s="31" t="s">
        <v>180</v>
      </c>
      <c r="E235" s="31" t="s">
        <v>68</v>
      </c>
      <c r="F235" s="30"/>
      <c r="G235" s="150">
        <f>'Прилож №4'!H275</f>
        <v>9074.2</v>
      </c>
      <c r="H235" s="32">
        <f>'Прилож №4'!I275</f>
        <v>118</v>
      </c>
      <c r="I235" s="6"/>
    </row>
    <row r="236" spans="1:9" s="4" customFormat="1" ht="29.25">
      <c r="A236" s="134" t="s">
        <v>88</v>
      </c>
      <c r="B236" s="95" t="s">
        <v>160</v>
      </c>
      <c r="C236" s="31" t="s">
        <v>151</v>
      </c>
      <c r="D236" s="31" t="s">
        <v>36</v>
      </c>
      <c r="E236" s="31" t="s">
        <v>44</v>
      </c>
      <c r="F236" s="30"/>
      <c r="G236" s="150">
        <f>G237</f>
        <v>12638.7</v>
      </c>
      <c r="H236" s="32">
        <f>H237</f>
        <v>173.7</v>
      </c>
      <c r="I236" s="6"/>
    </row>
    <row r="237" spans="1:9" s="4" customFormat="1" ht="15.75">
      <c r="A237" s="133" t="s">
        <v>25</v>
      </c>
      <c r="B237" s="95" t="s">
        <v>160</v>
      </c>
      <c r="C237" s="31" t="s">
        <v>151</v>
      </c>
      <c r="D237" s="31" t="s">
        <v>181</v>
      </c>
      <c r="E237" s="31" t="s">
        <v>44</v>
      </c>
      <c r="F237" s="30"/>
      <c r="G237" s="150">
        <f>G238</f>
        <v>12638.7</v>
      </c>
      <c r="H237" s="32">
        <f>H238</f>
        <v>173.7</v>
      </c>
      <c r="I237" s="6"/>
    </row>
    <row r="238" spans="1:9" s="4" customFormat="1" ht="15.75">
      <c r="A238" s="132" t="s">
        <v>138</v>
      </c>
      <c r="B238" s="95" t="s">
        <v>160</v>
      </c>
      <c r="C238" s="31" t="s">
        <v>151</v>
      </c>
      <c r="D238" s="31" t="s">
        <v>181</v>
      </c>
      <c r="E238" s="31" t="s">
        <v>68</v>
      </c>
      <c r="F238" s="30"/>
      <c r="G238" s="150">
        <f>'Прилож №4'!H278</f>
        <v>12638.7</v>
      </c>
      <c r="H238" s="32">
        <f>'Прилож №4'!I278</f>
        <v>173.7</v>
      </c>
      <c r="I238" s="6"/>
    </row>
    <row r="239" spans="1:9" s="4" customFormat="1" ht="15.75">
      <c r="A239" s="132" t="s">
        <v>100</v>
      </c>
      <c r="B239" s="105" t="s">
        <v>160</v>
      </c>
      <c r="C239" s="56" t="s">
        <v>151</v>
      </c>
      <c r="D239" s="56" t="s">
        <v>101</v>
      </c>
      <c r="E239" s="31" t="s">
        <v>44</v>
      </c>
      <c r="F239" s="106"/>
      <c r="G239" s="151">
        <f>G240</f>
        <v>1500</v>
      </c>
      <c r="H239" s="75">
        <f>H240</f>
        <v>0</v>
      </c>
      <c r="I239" s="6"/>
    </row>
    <row r="240" spans="1:9" s="4" customFormat="1" ht="29.25">
      <c r="A240" s="134" t="s">
        <v>295</v>
      </c>
      <c r="B240" s="101" t="s">
        <v>160</v>
      </c>
      <c r="C240" s="40" t="s">
        <v>151</v>
      </c>
      <c r="D240" s="40" t="s">
        <v>296</v>
      </c>
      <c r="E240" s="31" t="s">
        <v>44</v>
      </c>
      <c r="F240" s="76"/>
      <c r="G240" s="150">
        <f>G241</f>
        <v>1500</v>
      </c>
      <c r="H240" s="32">
        <f>H241</f>
        <v>0</v>
      </c>
      <c r="I240" s="6"/>
    </row>
    <row r="241" spans="1:9" s="4" customFormat="1" ht="15.75">
      <c r="A241" s="132" t="s">
        <v>138</v>
      </c>
      <c r="B241" s="95" t="s">
        <v>160</v>
      </c>
      <c r="C241" s="31" t="s">
        <v>151</v>
      </c>
      <c r="D241" s="31" t="s">
        <v>296</v>
      </c>
      <c r="E241" s="31" t="s">
        <v>68</v>
      </c>
      <c r="F241" s="76" t="s">
        <v>68</v>
      </c>
      <c r="G241" s="150">
        <f>'Прилож №4'!H281</f>
        <v>1500</v>
      </c>
      <c r="H241" s="32">
        <f>'Прилож №4'!I281</f>
        <v>0</v>
      </c>
      <c r="I241" s="6"/>
    </row>
    <row r="242" spans="1:9" s="4" customFormat="1" ht="15.75">
      <c r="A242" s="60" t="s">
        <v>350</v>
      </c>
      <c r="B242" s="96" t="s">
        <v>160</v>
      </c>
      <c r="C242" s="35" t="s">
        <v>153</v>
      </c>
      <c r="D242" s="35" t="s">
        <v>42</v>
      </c>
      <c r="E242" s="66" t="s">
        <v>44</v>
      </c>
      <c r="F242" s="97" t="s">
        <v>44</v>
      </c>
      <c r="G242" s="186">
        <f aca="true" t="shared" si="7" ref="G242:H245">G243</f>
        <v>197</v>
      </c>
      <c r="H242" s="68">
        <f t="shared" si="7"/>
        <v>197</v>
      </c>
      <c r="I242" s="6"/>
    </row>
    <row r="243" spans="1:9" s="4" customFormat="1" ht="29.25">
      <c r="A243" s="134" t="s">
        <v>92</v>
      </c>
      <c r="B243" s="95" t="s">
        <v>160</v>
      </c>
      <c r="C243" s="31" t="s">
        <v>153</v>
      </c>
      <c r="D243" s="31" t="s">
        <v>33</v>
      </c>
      <c r="E243" s="56" t="s">
        <v>44</v>
      </c>
      <c r="F243" s="76" t="s">
        <v>44</v>
      </c>
      <c r="G243" s="187">
        <f t="shared" si="7"/>
        <v>197</v>
      </c>
      <c r="H243" s="32">
        <f t="shared" si="7"/>
        <v>197</v>
      </c>
      <c r="I243" s="6"/>
    </row>
    <row r="244" spans="1:9" s="4" customFormat="1" ht="29.25">
      <c r="A244" s="135" t="s">
        <v>315</v>
      </c>
      <c r="B244" s="95" t="s">
        <v>160</v>
      </c>
      <c r="C244" s="31" t="s">
        <v>153</v>
      </c>
      <c r="D244" s="31" t="s">
        <v>322</v>
      </c>
      <c r="E244" s="31" t="s">
        <v>44</v>
      </c>
      <c r="F244" s="76" t="s">
        <v>44</v>
      </c>
      <c r="G244" s="187">
        <f t="shared" si="7"/>
        <v>197</v>
      </c>
      <c r="H244" s="32">
        <f t="shared" si="7"/>
        <v>197</v>
      </c>
      <c r="I244" s="6"/>
    </row>
    <row r="245" spans="1:9" s="4" customFormat="1" ht="15.75">
      <c r="A245" s="136" t="s">
        <v>323</v>
      </c>
      <c r="B245" s="95" t="s">
        <v>160</v>
      </c>
      <c r="C245" s="31" t="s">
        <v>153</v>
      </c>
      <c r="D245" s="31" t="s">
        <v>324</v>
      </c>
      <c r="E245" s="31" t="s">
        <v>44</v>
      </c>
      <c r="F245" s="76" t="s">
        <v>44</v>
      </c>
      <c r="G245" s="187">
        <f t="shared" si="7"/>
        <v>197</v>
      </c>
      <c r="H245" s="32">
        <f t="shared" si="7"/>
        <v>197</v>
      </c>
      <c r="I245" s="6"/>
    </row>
    <row r="246" spans="1:9" s="4" customFormat="1" ht="16.5" thickBot="1">
      <c r="A246" s="240" t="s">
        <v>138</v>
      </c>
      <c r="B246" s="111" t="s">
        <v>160</v>
      </c>
      <c r="C246" s="43" t="s">
        <v>153</v>
      </c>
      <c r="D246" s="43" t="s">
        <v>324</v>
      </c>
      <c r="E246" s="43" t="s">
        <v>68</v>
      </c>
      <c r="F246" s="117" t="s">
        <v>68</v>
      </c>
      <c r="G246" s="241">
        <f>'Прилож №4'!H286</f>
        <v>197</v>
      </c>
      <c r="H246" s="44">
        <f>'Прилож №4'!I286</f>
        <v>197</v>
      </c>
      <c r="I246" s="6"/>
    </row>
    <row r="247" spans="1:9" s="4" customFormat="1" ht="16.5" thickBot="1">
      <c r="A247" s="77" t="s">
        <v>270</v>
      </c>
      <c r="B247" s="22" t="s">
        <v>157</v>
      </c>
      <c r="C247" s="24" t="s">
        <v>96</v>
      </c>
      <c r="D247" s="22" t="s">
        <v>42</v>
      </c>
      <c r="E247" s="24" t="s">
        <v>44</v>
      </c>
      <c r="F247" s="59"/>
      <c r="G247" s="148">
        <f>G248+G273+G258+G262+G266</f>
        <v>1381564.9</v>
      </c>
      <c r="H247" s="25">
        <f>H248+H273+H258+H262+H266</f>
        <v>613245.0000000001</v>
      </c>
      <c r="I247" s="6"/>
    </row>
    <row r="248" spans="1:9" s="4" customFormat="1" ht="16.5" thickBot="1">
      <c r="A248" s="77" t="s">
        <v>182</v>
      </c>
      <c r="B248" s="22" t="s">
        <v>157</v>
      </c>
      <c r="C248" s="24" t="s">
        <v>151</v>
      </c>
      <c r="D248" s="22" t="s">
        <v>42</v>
      </c>
      <c r="E248" s="24" t="s">
        <v>44</v>
      </c>
      <c r="F248" s="22"/>
      <c r="G248" s="25">
        <f>G249+G252+G255</f>
        <v>602053.9</v>
      </c>
      <c r="H248" s="25">
        <f>H249+H252+H255</f>
        <v>402737.4</v>
      </c>
      <c r="I248" s="6"/>
    </row>
    <row r="249" spans="1:9" s="4" customFormat="1" ht="15.75">
      <c r="A249" s="136" t="s">
        <v>259</v>
      </c>
      <c r="B249" s="56" t="s">
        <v>157</v>
      </c>
      <c r="C249" s="105" t="s">
        <v>151</v>
      </c>
      <c r="D249" s="228" t="s">
        <v>38</v>
      </c>
      <c r="E249" s="226" t="s">
        <v>44</v>
      </c>
      <c r="F249" s="55"/>
      <c r="G249" s="57">
        <f>G250</f>
        <v>177863.69999999998</v>
      </c>
      <c r="H249" s="215">
        <f>H250</f>
        <v>2737.4000000000015</v>
      </c>
      <c r="I249" s="6"/>
    </row>
    <row r="250" spans="1:10" s="4" customFormat="1" ht="15.75">
      <c r="A250" s="273" t="s">
        <v>25</v>
      </c>
      <c r="B250" s="245" t="s">
        <v>157</v>
      </c>
      <c r="C250" s="269" t="s">
        <v>151</v>
      </c>
      <c r="D250" s="244" t="s">
        <v>183</v>
      </c>
      <c r="E250" s="270" t="s">
        <v>44</v>
      </c>
      <c r="F250" s="251"/>
      <c r="G250" s="252">
        <f>G251</f>
        <v>177863.69999999998</v>
      </c>
      <c r="H250" s="252">
        <f>H251</f>
        <v>2737.4000000000015</v>
      </c>
      <c r="I250" s="271"/>
      <c r="J250" s="272"/>
    </row>
    <row r="251" spans="1:10" s="4" customFormat="1" ht="15.75">
      <c r="A251" s="273" t="s">
        <v>138</v>
      </c>
      <c r="B251" s="245" t="s">
        <v>157</v>
      </c>
      <c r="C251" s="269" t="s">
        <v>151</v>
      </c>
      <c r="D251" s="244" t="s">
        <v>183</v>
      </c>
      <c r="E251" s="270" t="s">
        <v>68</v>
      </c>
      <c r="F251" s="251"/>
      <c r="G251" s="252">
        <f>'Прилож №4'!H300</f>
        <v>177863.69999999998</v>
      </c>
      <c r="H251" s="252">
        <f>'Прилож №4'!I300</f>
        <v>2737.4000000000015</v>
      </c>
      <c r="I251" s="271"/>
      <c r="J251" s="272"/>
    </row>
    <row r="252" spans="1:10" s="4" customFormat="1" ht="15.75">
      <c r="A252" s="273" t="s">
        <v>227</v>
      </c>
      <c r="B252" s="245" t="s">
        <v>157</v>
      </c>
      <c r="C252" s="269" t="s">
        <v>151</v>
      </c>
      <c r="D252" s="244" t="s">
        <v>228</v>
      </c>
      <c r="E252" s="270" t="s">
        <v>44</v>
      </c>
      <c r="F252" s="251"/>
      <c r="G252" s="252">
        <f>G253</f>
        <v>24190.2</v>
      </c>
      <c r="H252" s="252">
        <f>H253</f>
        <v>0</v>
      </c>
      <c r="I252" s="271"/>
      <c r="J252" s="272"/>
    </row>
    <row r="253" spans="1:10" s="4" customFormat="1" ht="15.75">
      <c r="A253" s="273" t="s">
        <v>25</v>
      </c>
      <c r="B253" s="245" t="s">
        <v>157</v>
      </c>
      <c r="C253" s="269" t="s">
        <v>151</v>
      </c>
      <c r="D253" s="244" t="s">
        <v>229</v>
      </c>
      <c r="E253" s="270" t="s">
        <v>44</v>
      </c>
      <c r="F253" s="251"/>
      <c r="G253" s="252">
        <f>G254</f>
        <v>24190.2</v>
      </c>
      <c r="H253" s="252">
        <f>H254</f>
        <v>0</v>
      </c>
      <c r="I253" s="271"/>
      <c r="J253" s="272"/>
    </row>
    <row r="254" spans="1:10" s="4" customFormat="1" ht="15.75">
      <c r="A254" s="273" t="s">
        <v>138</v>
      </c>
      <c r="B254" s="245" t="s">
        <v>157</v>
      </c>
      <c r="C254" s="269" t="s">
        <v>151</v>
      </c>
      <c r="D254" s="244" t="s">
        <v>229</v>
      </c>
      <c r="E254" s="270" t="s">
        <v>68</v>
      </c>
      <c r="F254" s="251"/>
      <c r="G254" s="252">
        <f>'Прилож №4'!H303</f>
        <v>24190.2</v>
      </c>
      <c r="H254" s="252">
        <f>'Прилож №4'!I303</f>
        <v>0</v>
      </c>
      <c r="I254" s="271"/>
      <c r="J254" s="272"/>
    </row>
    <row r="255" spans="1:10" s="4" customFormat="1" ht="29.25">
      <c r="A255" s="295" t="s">
        <v>375</v>
      </c>
      <c r="B255" s="245" t="s">
        <v>157</v>
      </c>
      <c r="C255" s="246" t="s">
        <v>96</v>
      </c>
      <c r="D255" s="244" t="s">
        <v>374</v>
      </c>
      <c r="E255" s="251" t="s">
        <v>44</v>
      </c>
      <c r="F255" s="296" t="s">
        <v>44</v>
      </c>
      <c r="G255" s="252">
        <f>'Прилож №4'!H134</f>
        <v>400000</v>
      </c>
      <c r="H255" s="252">
        <f>H256</f>
        <v>400000</v>
      </c>
      <c r="I255" s="271"/>
      <c r="J255" s="272"/>
    </row>
    <row r="256" spans="1:10" s="4" customFormat="1" ht="29.25">
      <c r="A256" s="295" t="s">
        <v>376</v>
      </c>
      <c r="B256" s="245" t="s">
        <v>157</v>
      </c>
      <c r="C256" s="246" t="s">
        <v>157</v>
      </c>
      <c r="D256" s="244" t="s">
        <v>418</v>
      </c>
      <c r="E256" s="251" t="s">
        <v>44</v>
      </c>
      <c r="F256" s="296" t="s">
        <v>44</v>
      </c>
      <c r="G256" s="252">
        <f>'Прилож №4'!H134</f>
        <v>400000</v>
      </c>
      <c r="H256" s="252">
        <f>H257</f>
        <v>400000</v>
      </c>
      <c r="I256" s="271"/>
      <c r="J256" s="272"/>
    </row>
    <row r="257" spans="1:10" s="4" customFormat="1" ht="15.75">
      <c r="A257" s="288" t="s">
        <v>171</v>
      </c>
      <c r="B257" s="245" t="s">
        <v>157</v>
      </c>
      <c r="C257" s="246" t="s">
        <v>157</v>
      </c>
      <c r="D257" s="244" t="s">
        <v>418</v>
      </c>
      <c r="E257" s="251" t="s">
        <v>53</v>
      </c>
      <c r="F257" s="296" t="s">
        <v>53</v>
      </c>
      <c r="G257" s="252">
        <f>'Прилож №4'!H135</f>
        <v>400000</v>
      </c>
      <c r="H257" s="252">
        <f>'Прилож №4'!I135</f>
        <v>400000</v>
      </c>
      <c r="I257" s="271"/>
      <c r="J257" s="272"/>
    </row>
    <row r="258" spans="1:10" s="3" customFormat="1" ht="15.75">
      <c r="A258" s="297" t="s">
        <v>230</v>
      </c>
      <c r="B258" s="275" t="s">
        <v>157</v>
      </c>
      <c r="C258" s="298" t="s">
        <v>152</v>
      </c>
      <c r="D258" s="299" t="s">
        <v>42</v>
      </c>
      <c r="E258" s="278" t="s">
        <v>44</v>
      </c>
      <c r="F258" s="279"/>
      <c r="G258" s="280">
        <f aca="true" t="shared" si="8" ref="G258:H260">G259</f>
        <v>299695.7</v>
      </c>
      <c r="H258" s="280">
        <f t="shared" si="8"/>
        <v>8353.3</v>
      </c>
      <c r="I258" s="300"/>
      <c r="J258" s="301"/>
    </row>
    <row r="259" spans="1:10" s="4" customFormat="1" ht="15.75">
      <c r="A259" s="273" t="s">
        <v>231</v>
      </c>
      <c r="B259" s="245" t="s">
        <v>157</v>
      </c>
      <c r="C259" s="269" t="s">
        <v>152</v>
      </c>
      <c r="D259" s="244" t="s">
        <v>232</v>
      </c>
      <c r="E259" s="270" t="s">
        <v>44</v>
      </c>
      <c r="F259" s="251"/>
      <c r="G259" s="252">
        <f t="shared" si="8"/>
        <v>299695.7</v>
      </c>
      <c r="H259" s="252">
        <f t="shared" si="8"/>
        <v>8353.3</v>
      </c>
      <c r="I259" s="271"/>
      <c r="J259" s="272"/>
    </row>
    <row r="260" spans="1:9" s="4" customFormat="1" ht="15.75">
      <c r="A260" s="133" t="s">
        <v>25</v>
      </c>
      <c r="B260" s="56" t="s">
        <v>157</v>
      </c>
      <c r="C260" s="105" t="s">
        <v>152</v>
      </c>
      <c r="D260" s="31" t="s">
        <v>233</v>
      </c>
      <c r="E260" s="190" t="s">
        <v>44</v>
      </c>
      <c r="F260" s="30"/>
      <c r="G260" s="32">
        <f t="shared" si="8"/>
        <v>299695.7</v>
      </c>
      <c r="H260" s="32">
        <f t="shared" si="8"/>
        <v>8353.3</v>
      </c>
      <c r="I260" s="6"/>
    </row>
    <row r="261" spans="1:9" s="4" customFormat="1" ht="15.75">
      <c r="A261" s="133" t="s">
        <v>138</v>
      </c>
      <c r="B261" s="56" t="s">
        <v>157</v>
      </c>
      <c r="C261" s="105" t="s">
        <v>152</v>
      </c>
      <c r="D261" s="31" t="s">
        <v>233</v>
      </c>
      <c r="E261" s="190" t="s">
        <v>68</v>
      </c>
      <c r="F261" s="30"/>
      <c r="G261" s="32">
        <f>'Прилож №4'!H307</f>
        <v>299695.7</v>
      </c>
      <c r="H261" s="32">
        <f>'Прилож №4'!I307</f>
        <v>8353.3</v>
      </c>
      <c r="I261" s="6"/>
    </row>
    <row r="262" spans="1:9" s="3" customFormat="1" ht="15.75">
      <c r="A262" s="123" t="s">
        <v>234</v>
      </c>
      <c r="B262" s="66" t="s">
        <v>157</v>
      </c>
      <c r="C262" s="92" t="s">
        <v>156</v>
      </c>
      <c r="D262" s="35" t="s">
        <v>42</v>
      </c>
      <c r="E262" s="227" t="s">
        <v>44</v>
      </c>
      <c r="F262" s="34"/>
      <c r="G262" s="36">
        <f aca="true" t="shared" si="9" ref="G262:H264">G263</f>
        <v>4493.5</v>
      </c>
      <c r="H262" s="36">
        <f t="shared" si="9"/>
        <v>0</v>
      </c>
      <c r="I262" s="9"/>
    </row>
    <row r="263" spans="1:9" s="4" customFormat="1" ht="15.75">
      <c r="A263" s="132" t="s">
        <v>259</v>
      </c>
      <c r="B263" s="56" t="s">
        <v>157</v>
      </c>
      <c r="C263" s="105" t="s">
        <v>156</v>
      </c>
      <c r="D263" s="31" t="s">
        <v>38</v>
      </c>
      <c r="E263" s="190" t="s">
        <v>44</v>
      </c>
      <c r="F263" s="30"/>
      <c r="G263" s="32">
        <f t="shared" si="9"/>
        <v>4493.5</v>
      </c>
      <c r="H263" s="32">
        <f t="shared" si="9"/>
        <v>0</v>
      </c>
      <c r="I263" s="6"/>
    </row>
    <row r="264" spans="1:9" s="4" customFormat="1" ht="15.75">
      <c r="A264" s="133" t="s">
        <v>25</v>
      </c>
      <c r="B264" s="56" t="s">
        <v>157</v>
      </c>
      <c r="C264" s="105" t="s">
        <v>156</v>
      </c>
      <c r="D264" s="31" t="s">
        <v>183</v>
      </c>
      <c r="E264" s="190" t="s">
        <v>44</v>
      </c>
      <c r="F264" s="30"/>
      <c r="G264" s="32">
        <f t="shared" si="9"/>
        <v>4493.5</v>
      </c>
      <c r="H264" s="32">
        <f t="shared" si="9"/>
        <v>0</v>
      </c>
      <c r="I264" s="6"/>
    </row>
    <row r="265" spans="1:9" s="4" customFormat="1" ht="15.75">
      <c r="A265" s="133" t="s">
        <v>138</v>
      </c>
      <c r="B265" s="56" t="s">
        <v>157</v>
      </c>
      <c r="C265" s="105" t="s">
        <v>156</v>
      </c>
      <c r="D265" s="31" t="s">
        <v>183</v>
      </c>
      <c r="E265" s="190" t="s">
        <v>68</v>
      </c>
      <c r="F265" s="30"/>
      <c r="G265" s="32">
        <f>'Прилож №4'!H311</f>
        <v>4493.5</v>
      </c>
      <c r="H265" s="32">
        <f>'Прилож №4'!I311</f>
        <v>0</v>
      </c>
      <c r="I265" s="6"/>
    </row>
    <row r="266" spans="1:9" s="3" customFormat="1" ht="15.75">
      <c r="A266" s="123" t="s">
        <v>235</v>
      </c>
      <c r="B266" s="66" t="s">
        <v>157</v>
      </c>
      <c r="C266" s="92" t="s">
        <v>153</v>
      </c>
      <c r="D266" s="35" t="s">
        <v>42</v>
      </c>
      <c r="E266" s="227" t="s">
        <v>44</v>
      </c>
      <c r="F266" s="34"/>
      <c r="G266" s="36">
        <f>G267+G270</f>
        <v>52290.200000000004</v>
      </c>
      <c r="H266" s="36">
        <f>H267+H270</f>
        <v>4191.3</v>
      </c>
      <c r="I266" s="9"/>
    </row>
    <row r="267" spans="1:9" s="4" customFormat="1" ht="15.75">
      <c r="A267" s="133" t="s">
        <v>236</v>
      </c>
      <c r="B267" s="56" t="s">
        <v>157</v>
      </c>
      <c r="C267" s="105" t="s">
        <v>153</v>
      </c>
      <c r="D267" s="31" t="s">
        <v>237</v>
      </c>
      <c r="E267" s="190" t="s">
        <v>44</v>
      </c>
      <c r="F267" s="30"/>
      <c r="G267" s="32">
        <f>G268</f>
        <v>49681.200000000004</v>
      </c>
      <c r="H267" s="32">
        <f>H268</f>
        <v>1582.3</v>
      </c>
      <c r="I267" s="6"/>
    </row>
    <row r="268" spans="1:9" s="4" customFormat="1" ht="15.75">
      <c r="A268" s="133" t="s">
        <v>25</v>
      </c>
      <c r="B268" s="56" t="s">
        <v>157</v>
      </c>
      <c r="C268" s="105" t="s">
        <v>153</v>
      </c>
      <c r="D268" s="31" t="s">
        <v>238</v>
      </c>
      <c r="E268" s="190" t="s">
        <v>44</v>
      </c>
      <c r="F268" s="30"/>
      <c r="G268" s="32">
        <f>G269</f>
        <v>49681.200000000004</v>
      </c>
      <c r="H268" s="32">
        <f>H269</f>
        <v>1582.3</v>
      </c>
      <c r="I268" s="6"/>
    </row>
    <row r="269" spans="1:9" s="4" customFormat="1" ht="15.75">
      <c r="A269" s="133" t="s">
        <v>138</v>
      </c>
      <c r="B269" s="56" t="s">
        <v>157</v>
      </c>
      <c r="C269" s="105" t="s">
        <v>153</v>
      </c>
      <c r="D269" s="31" t="s">
        <v>238</v>
      </c>
      <c r="E269" s="190" t="s">
        <v>68</v>
      </c>
      <c r="F269" s="30"/>
      <c r="G269" s="32">
        <f>'Прилож №4'!H315</f>
        <v>49681.200000000004</v>
      </c>
      <c r="H269" s="32">
        <f>'Прилож №4'!I315</f>
        <v>1582.3</v>
      </c>
      <c r="I269" s="6"/>
    </row>
    <row r="270" spans="1:9" s="4" customFormat="1" ht="15.75">
      <c r="A270" s="133" t="s">
        <v>95</v>
      </c>
      <c r="B270" s="56" t="s">
        <v>157</v>
      </c>
      <c r="C270" s="105" t="s">
        <v>153</v>
      </c>
      <c r="D270" s="31" t="s">
        <v>75</v>
      </c>
      <c r="E270" s="190" t="s">
        <v>44</v>
      </c>
      <c r="F270" s="30"/>
      <c r="G270" s="32">
        <f>G271</f>
        <v>2609</v>
      </c>
      <c r="H270" s="32">
        <f>H271</f>
        <v>2609</v>
      </c>
      <c r="I270" s="6"/>
    </row>
    <row r="271" spans="1:10" s="4" customFormat="1" ht="43.5">
      <c r="A271" s="268" t="s">
        <v>239</v>
      </c>
      <c r="B271" s="245" t="s">
        <v>157</v>
      </c>
      <c r="C271" s="269" t="s">
        <v>153</v>
      </c>
      <c r="D271" s="244" t="s">
        <v>205</v>
      </c>
      <c r="E271" s="270" t="s">
        <v>44</v>
      </c>
      <c r="F271" s="251"/>
      <c r="G271" s="252">
        <f>G272</f>
        <v>2609</v>
      </c>
      <c r="H271" s="252">
        <f>H272</f>
        <v>2609</v>
      </c>
      <c r="I271" s="271"/>
      <c r="J271" s="272"/>
    </row>
    <row r="272" spans="1:10" s="4" customFormat="1" ht="15.75">
      <c r="A272" s="273" t="s">
        <v>138</v>
      </c>
      <c r="B272" s="245" t="s">
        <v>157</v>
      </c>
      <c r="C272" s="269" t="s">
        <v>153</v>
      </c>
      <c r="D272" s="244" t="s">
        <v>205</v>
      </c>
      <c r="E272" s="270" t="s">
        <v>68</v>
      </c>
      <c r="F272" s="251"/>
      <c r="G272" s="252">
        <f>'Прилож №4'!H318</f>
        <v>2609</v>
      </c>
      <c r="H272" s="252">
        <f>'Прилож №4'!I318</f>
        <v>2609</v>
      </c>
      <c r="I272" s="271"/>
      <c r="J272" s="272"/>
    </row>
    <row r="273" spans="1:10" s="4" customFormat="1" ht="15.75">
      <c r="A273" s="274" t="s">
        <v>268</v>
      </c>
      <c r="B273" s="275" t="s">
        <v>157</v>
      </c>
      <c r="C273" s="276" t="s">
        <v>157</v>
      </c>
      <c r="D273" s="277" t="s">
        <v>42</v>
      </c>
      <c r="E273" s="278" t="s">
        <v>44</v>
      </c>
      <c r="F273" s="279"/>
      <c r="G273" s="280">
        <f>G277+G274</f>
        <v>423031.6</v>
      </c>
      <c r="H273" s="280">
        <f>H277+H274</f>
        <v>197963</v>
      </c>
      <c r="I273" s="271"/>
      <c r="J273" s="272"/>
    </row>
    <row r="274" spans="1:10" s="4" customFormat="1" ht="15.75">
      <c r="A274" s="249" t="s">
        <v>363</v>
      </c>
      <c r="B274" s="244" t="s">
        <v>157</v>
      </c>
      <c r="C274" s="250" t="s">
        <v>157</v>
      </c>
      <c r="D274" s="257" t="s">
        <v>362</v>
      </c>
      <c r="E274" s="251" t="s">
        <v>44</v>
      </c>
      <c r="F274" s="251"/>
      <c r="G274" s="252">
        <f>G275</f>
        <v>179763</v>
      </c>
      <c r="H274" s="252">
        <f>H275</f>
        <v>179763</v>
      </c>
      <c r="I274" s="271"/>
      <c r="J274" s="272"/>
    </row>
    <row r="275" spans="1:10" s="4" customFormat="1" ht="28.5">
      <c r="A275" s="281" t="s">
        <v>383</v>
      </c>
      <c r="B275" s="244" t="s">
        <v>157</v>
      </c>
      <c r="C275" s="250" t="s">
        <v>157</v>
      </c>
      <c r="D275" s="257" t="s">
        <v>359</v>
      </c>
      <c r="E275" s="251" t="s">
        <v>44</v>
      </c>
      <c r="F275" s="282" t="s">
        <v>44</v>
      </c>
      <c r="G275" s="252">
        <f>G276</f>
        <v>179763</v>
      </c>
      <c r="H275" s="252">
        <f>H276</f>
        <v>179763</v>
      </c>
      <c r="I275" s="271"/>
      <c r="J275" s="272"/>
    </row>
    <row r="276" spans="1:10" s="4" customFormat="1" ht="15.75">
      <c r="A276" s="283" t="s">
        <v>138</v>
      </c>
      <c r="B276" s="244" t="s">
        <v>157</v>
      </c>
      <c r="C276" s="250" t="s">
        <v>157</v>
      </c>
      <c r="D276" s="257" t="s">
        <v>359</v>
      </c>
      <c r="E276" s="251" t="s">
        <v>68</v>
      </c>
      <c r="F276" s="282" t="s">
        <v>68</v>
      </c>
      <c r="G276" s="252">
        <f>'Прилож №4'!H322</f>
        <v>179763</v>
      </c>
      <c r="H276" s="252">
        <f>'Прилож №4'!I322</f>
        <v>179763</v>
      </c>
      <c r="I276" s="271"/>
      <c r="J276" s="272"/>
    </row>
    <row r="277" spans="1:10" s="4" customFormat="1" ht="15.75">
      <c r="A277" s="263" t="s">
        <v>100</v>
      </c>
      <c r="B277" s="257" t="s">
        <v>157</v>
      </c>
      <c r="C277" s="256" t="s">
        <v>157</v>
      </c>
      <c r="D277" s="244" t="s">
        <v>101</v>
      </c>
      <c r="E277" s="270" t="s">
        <v>44</v>
      </c>
      <c r="F277" s="251"/>
      <c r="G277" s="252">
        <f>G279+G281+G282</f>
        <v>243268.6</v>
      </c>
      <c r="H277" s="252">
        <f>H279+H281+H282</f>
        <v>18200</v>
      </c>
      <c r="I277" s="271"/>
      <c r="J277" s="272"/>
    </row>
    <row r="278" spans="1:10" s="4" customFormat="1" ht="57">
      <c r="A278" s="284" t="s">
        <v>242</v>
      </c>
      <c r="B278" s="257" t="s">
        <v>157</v>
      </c>
      <c r="C278" s="256" t="s">
        <v>157</v>
      </c>
      <c r="D278" s="244" t="s">
        <v>209</v>
      </c>
      <c r="E278" s="270" t="s">
        <v>44</v>
      </c>
      <c r="F278" s="251"/>
      <c r="G278" s="252">
        <f>G279</f>
        <v>1000</v>
      </c>
      <c r="H278" s="252">
        <f>H279</f>
        <v>0</v>
      </c>
      <c r="I278" s="271"/>
      <c r="J278" s="272"/>
    </row>
    <row r="279" spans="1:10" s="4" customFormat="1" ht="15.75">
      <c r="A279" s="273" t="s">
        <v>138</v>
      </c>
      <c r="B279" s="257" t="s">
        <v>157</v>
      </c>
      <c r="C279" s="256" t="s">
        <v>157</v>
      </c>
      <c r="D279" s="244" t="s">
        <v>209</v>
      </c>
      <c r="E279" s="270" t="s">
        <v>68</v>
      </c>
      <c r="F279" s="251"/>
      <c r="G279" s="252">
        <f>'Прилож №4'!H325</f>
        <v>1000</v>
      </c>
      <c r="H279" s="252">
        <f>'Прилож №4'!I325</f>
        <v>0</v>
      </c>
      <c r="I279" s="271"/>
      <c r="J279" s="272"/>
    </row>
    <row r="280" spans="1:10" s="4" customFormat="1" ht="42.75">
      <c r="A280" s="285" t="s">
        <v>300</v>
      </c>
      <c r="B280" s="257" t="s">
        <v>157</v>
      </c>
      <c r="C280" s="256" t="s">
        <v>157</v>
      </c>
      <c r="D280" s="244" t="s">
        <v>299</v>
      </c>
      <c r="E280" s="270" t="s">
        <v>44</v>
      </c>
      <c r="F280" s="286"/>
      <c r="G280" s="252">
        <f>G281</f>
        <v>2000</v>
      </c>
      <c r="H280" s="252">
        <f>H281</f>
        <v>0</v>
      </c>
      <c r="I280" s="271"/>
      <c r="J280" s="272"/>
    </row>
    <row r="281" spans="1:10" s="4" customFormat="1" ht="15.75">
      <c r="A281" s="263" t="s">
        <v>138</v>
      </c>
      <c r="B281" s="244" t="s">
        <v>157</v>
      </c>
      <c r="C281" s="250" t="s">
        <v>157</v>
      </c>
      <c r="D281" s="244" t="s">
        <v>299</v>
      </c>
      <c r="E281" s="270" t="s">
        <v>68</v>
      </c>
      <c r="F281" s="286"/>
      <c r="G281" s="252">
        <f>'Прилож №4'!H327</f>
        <v>2000</v>
      </c>
      <c r="H281" s="252">
        <f>'Прилож №4'!I327</f>
        <v>0</v>
      </c>
      <c r="I281" s="271"/>
      <c r="J281" s="272"/>
    </row>
    <row r="282" spans="1:10" s="4" customFormat="1" ht="47.25" customHeight="1">
      <c r="A282" s="287" t="s">
        <v>301</v>
      </c>
      <c r="B282" s="244" t="s">
        <v>157</v>
      </c>
      <c r="C282" s="250" t="s">
        <v>157</v>
      </c>
      <c r="D282" s="244" t="s">
        <v>302</v>
      </c>
      <c r="E282" s="270" t="s">
        <v>44</v>
      </c>
      <c r="F282" s="286"/>
      <c r="G282" s="252">
        <f>G284+G283</f>
        <v>240268.6</v>
      </c>
      <c r="H282" s="252">
        <f>H284</f>
        <v>18200</v>
      </c>
      <c r="I282" s="271"/>
      <c r="J282" s="272"/>
    </row>
    <row r="283" spans="1:10" s="4" customFormat="1" ht="16.5" customHeight="1">
      <c r="A283" s="263" t="s">
        <v>138</v>
      </c>
      <c r="B283" s="244" t="s">
        <v>157</v>
      </c>
      <c r="C283" s="250" t="s">
        <v>157</v>
      </c>
      <c r="D283" s="244" t="s">
        <v>302</v>
      </c>
      <c r="E283" s="270" t="s">
        <v>68</v>
      </c>
      <c r="F283" s="286"/>
      <c r="G283" s="252">
        <f>'Прилож №4'!H329</f>
        <v>73568</v>
      </c>
      <c r="H283" s="252">
        <f>'Прилож №4'!I329</f>
        <v>18200</v>
      </c>
      <c r="I283" s="271"/>
      <c r="J283" s="272"/>
    </row>
    <row r="284" spans="1:10" s="4" customFormat="1" ht="16.5" thickBot="1">
      <c r="A284" s="288" t="s">
        <v>171</v>
      </c>
      <c r="B284" s="289" t="s">
        <v>157</v>
      </c>
      <c r="C284" s="290" t="s">
        <v>157</v>
      </c>
      <c r="D284" s="291" t="s">
        <v>302</v>
      </c>
      <c r="E284" s="292" t="s">
        <v>53</v>
      </c>
      <c r="F284" s="293"/>
      <c r="G284" s="294">
        <f>'Прилож №4'!H139</f>
        <v>166700.6</v>
      </c>
      <c r="H284" s="294">
        <f>'Прилож №4'!I329</f>
        <v>18200</v>
      </c>
      <c r="I284" s="271"/>
      <c r="J284" s="272"/>
    </row>
    <row r="285" spans="1:9" s="4" customFormat="1" ht="16.5" thickBot="1">
      <c r="A285" s="77" t="s">
        <v>5</v>
      </c>
      <c r="B285" s="22" t="s">
        <v>158</v>
      </c>
      <c r="C285" s="24" t="s">
        <v>96</v>
      </c>
      <c r="D285" s="22" t="s">
        <v>42</v>
      </c>
      <c r="E285" s="24" t="s">
        <v>44</v>
      </c>
      <c r="F285" s="182" t="s">
        <v>203</v>
      </c>
      <c r="G285" s="148">
        <f>G286+G290+G314+G310</f>
        <v>126483.5</v>
      </c>
      <c r="H285" s="25">
        <f>H286+H290+H314+H310</f>
        <v>111435.4</v>
      </c>
      <c r="I285" s="6"/>
    </row>
    <row r="286" spans="1:9" s="4" customFormat="1" ht="15.75">
      <c r="A286" s="17" t="s">
        <v>41</v>
      </c>
      <c r="B286" s="66" t="s">
        <v>158</v>
      </c>
      <c r="C286" s="109" t="s">
        <v>151</v>
      </c>
      <c r="D286" s="128" t="s">
        <v>42</v>
      </c>
      <c r="E286" s="229" t="s">
        <v>44</v>
      </c>
      <c r="F286" s="38"/>
      <c r="G286" s="68">
        <f aca="true" t="shared" si="10" ref="G286:H288">G287</f>
        <v>1390</v>
      </c>
      <c r="H286" s="68">
        <f t="shared" si="10"/>
        <v>0</v>
      </c>
      <c r="I286" s="6"/>
    </row>
    <row r="287" spans="1:9" s="4" customFormat="1" ht="15.75">
      <c r="A287" s="132" t="s">
        <v>186</v>
      </c>
      <c r="B287" s="31" t="s">
        <v>158</v>
      </c>
      <c r="C287" s="95" t="s">
        <v>151</v>
      </c>
      <c r="D287" s="31" t="s">
        <v>187</v>
      </c>
      <c r="E287" s="190" t="s">
        <v>44</v>
      </c>
      <c r="F287" s="30"/>
      <c r="G287" s="32">
        <f t="shared" si="10"/>
        <v>1390</v>
      </c>
      <c r="H287" s="32">
        <f t="shared" si="10"/>
        <v>0</v>
      </c>
      <c r="I287" s="6"/>
    </row>
    <row r="288" spans="1:9" s="4" customFormat="1" ht="29.25">
      <c r="A288" s="134" t="s">
        <v>89</v>
      </c>
      <c r="B288" s="31" t="s">
        <v>158</v>
      </c>
      <c r="C288" s="95" t="s">
        <v>151</v>
      </c>
      <c r="D288" s="31" t="s">
        <v>188</v>
      </c>
      <c r="E288" s="190" t="s">
        <v>44</v>
      </c>
      <c r="F288" s="30"/>
      <c r="G288" s="32">
        <f t="shared" si="10"/>
        <v>1390</v>
      </c>
      <c r="H288" s="32">
        <f t="shared" si="10"/>
        <v>0</v>
      </c>
      <c r="I288" s="6"/>
    </row>
    <row r="289" spans="1:9" s="4" customFormat="1" ht="15.75">
      <c r="A289" s="134" t="s">
        <v>134</v>
      </c>
      <c r="B289" s="31" t="s">
        <v>158</v>
      </c>
      <c r="C289" s="95" t="s">
        <v>151</v>
      </c>
      <c r="D289" s="31" t="s">
        <v>188</v>
      </c>
      <c r="E289" s="230" t="s">
        <v>46</v>
      </c>
      <c r="F289" s="30"/>
      <c r="G289" s="32">
        <f>'Прилож №4'!H144</f>
        <v>1390</v>
      </c>
      <c r="H289" s="32">
        <f>'Прилож №4'!I144</f>
        <v>0</v>
      </c>
      <c r="I289" s="6"/>
    </row>
    <row r="290" spans="1:9" s="4" customFormat="1" ht="15.75">
      <c r="A290" s="60" t="s">
        <v>76</v>
      </c>
      <c r="B290" s="35" t="s">
        <v>158</v>
      </c>
      <c r="C290" s="96" t="s">
        <v>156</v>
      </c>
      <c r="D290" s="35" t="s">
        <v>42</v>
      </c>
      <c r="E290" s="227" t="s">
        <v>44</v>
      </c>
      <c r="F290" s="82"/>
      <c r="G290" s="36">
        <f>G291+G307</f>
        <v>112271.8</v>
      </c>
      <c r="H290" s="36">
        <f>H291+H307</f>
        <v>103074.4</v>
      </c>
      <c r="I290" s="6"/>
    </row>
    <row r="291" spans="1:9" s="4" customFormat="1" ht="15.75">
      <c r="A291" s="132" t="s">
        <v>189</v>
      </c>
      <c r="B291" s="31" t="s">
        <v>158</v>
      </c>
      <c r="C291" s="95" t="s">
        <v>156</v>
      </c>
      <c r="D291" s="31" t="s">
        <v>70</v>
      </c>
      <c r="E291" s="190" t="s">
        <v>44</v>
      </c>
      <c r="F291" s="83"/>
      <c r="G291" s="32">
        <f>G304+G306+G301+G296+G292</f>
        <v>110563.2</v>
      </c>
      <c r="H291" s="32">
        <f>H304+H306+H301+H296+H292</f>
        <v>103074.4</v>
      </c>
      <c r="I291" s="6"/>
    </row>
    <row r="292" spans="1:9" s="4" customFormat="1" ht="15.75">
      <c r="A292" s="54" t="s">
        <v>378</v>
      </c>
      <c r="B292" s="31" t="s">
        <v>158</v>
      </c>
      <c r="C292" s="95" t="s">
        <v>156</v>
      </c>
      <c r="D292" s="31" t="s">
        <v>377</v>
      </c>
      <c r="E292" s="30" t="s">
        <v>44</v>
      </c>
      <c r="F292" s="76" t="s">
        <v>44</v>
      </c>
      <c r="G292" s="32">
        <f aca="true" t="shared" si="11" ref="G292:H294">G293</f>
        <v>57719</v>
      </c>
      <c r="H292" s="32">
        <f t="shared" si="11"/>
        <v>57719</v>
      </c>
      <c r="I292" s="6"/>
    </row>
    <row r="293" spans="1:9" s="4" customFormat="1" ht="15.75">
      <c r="A293" s="144" t="s">
        <v>380</v>
      </c>
      <c r="B293" s="31" t="s">
        <v>158</v>
      </c>
      <c r="C293" s="95" t="s">
        <v>156</v>
      </c>
      <c r="D293" s="31" t="s">
        <v>379</v>
      </c>
      <c r="E293" s="30" t="s">
        <v>44</v>
      </c>
      <c r="F293" s="76" t="s">
        <v>44</v>
      </c>
      <c r="G293" s="32">
        <f t="shared" si="11"/>
        <v>57719</v>
      </c>
      <c r="H293" s="32">
        <f t="shared" si="11"/>
        <v>57719</v>
      </c>
      <c r="I293" s="6"/>
    </row>
    <row r="294" spans="1:9" s="4" customFormat="1" ht="33" customHeight="1">
      <c r="A294" s="144" t="s">
        <v>410</v>
      </c>
      <c r="B294" s="31" t="s">
        <v>158</v>
      </c>
      <c r="C294" s="95" t="s">
        <v>156</v>
      </c>
      <c r="D294" s="31" t="s">
        <v>409</v>
      </c>
      <c r="E294" s="30" t="s">
        <v>44</v>
      </c>
      <c r="F294" s="76" t="s">
        <v>44</v>
      </c>
      <c r="G294" s="32">
        <f t="shared" si="11"/>
        <v>57719</v>
      </c>
      <c r="H294" s="32">
        <f t="shared" si="11"/>
        <v>57719</v>
      </c>
      <c r="I294" s="6"/>
    </row>
    <row r="295" spans="1:9" s="4" customFormat="1" ht="15.75">
      <c r="A295" s="134" t="s">
        <v>134</v>
      </c>
      <c r="B295" s="31" t="s">
        <v>158</v>
      </c>
      <c r="C295" s="95" t="s">
        <v>156</v>
      </c>
      <c r="D295" s="31" t="s">
        <v>409</v>
      </c>
      <c r="E295" s="30" t="s">
        <v>46</v>
      </c>
      <c r="F295" s="76" t="s">
        <v>46</v>
      </c>
      <c r="G295" s="32">
        <f>'Прилож №4'!H393</f>
        <v>57719</v>
      </c>
      <c r="H295" s="32">
        <f>'Прилож №4'!I393</f>
        <v>57719</v>
      </c>
      <c r="I295" s="6"/>
    </row>
    <row r="296" spans="1:9" s="4" customFormat="1" ht="129">
      <c r="A296" s="144" t="s">
        <v>384</v>
      </c>
      <c r="B296" s="56" t="s">
        <v>158</v>
      </c>
      <c r="C296" s="30" t="s">
        <v>156</v>
      </c>
      <c r="D296" s="31" t="s">
        <v>385</v>
      </c>
      <c r="E296" s="30" t="s">
        <v>44</v>
      </c>
      <c r="F296" s="65" t="s">
        <v>44</v>
      </c>
      <c r="G296" s="32">
        <f>G297+G299</f>
        <v>6450.200000000001</v>
      </c>
      <c r="H296" s="32">
        <f>H297+H299</f>
        <v>3092.4</v>
      </c>
      <c r="I296" s="6"/>
    </row>
    <row r="297" spans="1:9" s="4" customFormat="1" ht="72">
      <c r="A297" s="144" t="s">
        <v>391</v>
      </c>
      <c r="B297" s="56" t="s">
        <v>158</v>
      </c>
      <c r="C297" s="30" t="s">
        <v>156</v>
      </c>
      <c r="D297" s="31" t="s">
        <v>386</v>
      </c>
      <c r="E297" s="30" t="s">
        <v>44</v>
      </c>
      <c r="F297" s="65" t="s">
        <v>44</v>
      </c>
      <c r="G297" s="32">
        <f>G298</f>
        <v>0</v>
      </c>
      <c r="H297" s="32">
        <f>H298</f>
        <v>0</v>
      </c>
      <c r="I297" s="6"/>
    </row>
    <row r="298" spans="1:9" s="4" customFormat="1" ht="15.75">
      <c r="A298" s="134" t="s">
        <v>134</v>
      </c>
      <c r="B298" s="56" t="s">
        <v>158</v>
      </c>
      <c r="C298" s="30" t="s">
        <v>156</v>
      </c>
      <c r="D298" s="31" t="s">
        <v>386</v>
      </c>
      <c r="E298" s="30" t="s">
        <v>46</v>
      </c>
      <c r="F298" s="63" t="s">
        <v>46</v>
      </c>
      <c r="G298" s="32">
        <f>'Прилож №4'!H397</f>
        <v>0</v>
      </c>
      <c r="H298" s="32">
        <f>'Прилож №4'!I397</f>
        <v>0</v>
      </c>
      <c r="I298" s="6"/>
    </row>
    <row r="299" spans="1:9" s="4" customFormat="1" ht="57.75">
      <c r="A299" s="144" t="s">
        <v>392</v>
      </c>
      <c r="B299" s="56" t="s">
        <v>158</v>
      </c>
      <c r="C299" s="30" t="s">
        <v>156</v>
      </c>
      <c r="D299" s="31" t="s">
        <v>387</v>
      </c>
      <c r="E299" s="30" t="s">
        <v>44</v>
      </c>
      <c r="F299" s="65" t="s">
        <v>44</v>
      </c>
      <c r="G299" s="32">
        <f>G300</f>
        <v>6450.200000000001</v>
      </c>
      <c r="H299" s="32">
        <f>H300</f>
        <v>3092.4</v>
      </c>
      <c r="I299" s="6"/>
    </row>
    <row r="300" spans="1:9" s="4" customFormat="1" ht="15.75">
      <c r="A300" s="134" t="s">
        <v>134</v>
      </c>
      <c r="B300" s="56" t="s">
        <v>158</v>
      </c>
      <c r="C300" s="30" t="s">
        <v>156</v>
      </c>
      <c r="D300" s="31" t="s">
        <v>387</v>
      </c>
      <c r="E300" s="30" t="s">
        <v>46</v>
      </c>
      <c r="F300" s="83"/>
      <c r="G300" s="32">
        <f>'Прилож №4'!H399</f>
        <v>6450.200000000001</v>
      </c>
      <c r="H300" s="32">
        <f>'Прилож №4'!I399</f>
        <v>3092.4</v>
      </c>
      <c r="I300" s="6"/>
    </row>
    <row r="301" spans="1:9" s="4" customFormat="1" ht="15.75">
      <c r="A301" s="132" t="s">
        <v>304</v>
      </c>
      <c r="B301" s="56" t="s">
        <v>158</v>
      </c>
      <c r="C301" s="95" t="s">
        <v>156</v>
      </c>
      <c r="D301" s="31" t="s">
        <v>408</v>
      </c>
      <c r="E301" s="190" t="s">
        <v>44</v>
      </c>
      <c r="F301" s="63"/>
      <c r="G301" s="32">
        <f>G302</f>
        <v>2842</v>
      </c>
      <c r="H301" s="32">
        <f>H302</f>
        <v>2842</v>
      </c>
      <c r="I301" s="6"/>
    </row>
    <row r="302" spans="1:9" s="4" customFormat="1" ht="15.75">
      <c r="A302" s="136" t="s">
        <v>171</v>
      </c>
      <c r="B302" s="56" t="s">
        <v>158</v>
      </c>
      <c r="C302" s="95" t="s">
        <v>156</v>
      </c>
      <c r="D302" s="31" t="s">
        <v>408</v>
      </c>
      <c r="E302" s="30" t="s">
        <v>53</v>
      </c>
      <c r="F302" s="63" t="s">
        <v>203</v>
      </c>
      <c r="G302" s="32">
        <f>'Прилож №4'!H401</f>
        <v>2842</v>
      </c>
      <c r="H302" s="32">
        <f>'Прилож №4'!I401</f>
        <v>2842</v>
      </c>
      <c r="I302" s="6"/>
    </row>
    <row r="303" spans="1:9" s="4" customFormat="1" ht="15.75">
      <c r="A303" s="132" t="s">
        <v>190</v>
      </c>
      <c r="B303" s="31" t="s">
        <v>158</v>
      </c>
      <c r="C303" s="95" t="s">
        <v>156</v>
      </c>
      <c r="D303" s="31" t="s">
        <v>248</v>
      </c>
      <c r="E303" s="190" t="s">
        <v>44</v>
      </c>
      <c r="F303" s="83">
        <v>483</v>
      </c>
      <c r="G303" s="32">
        <f>G304</f>
        <v>4131</v>
      </c>
      <c r="H303" s="32">
        <f>H304</f>
        <v>0</v>
      </c>
      <c r="I303" s="6"/>
    </row>
    <row r="304" spans="1:9" s="4" customFormat="1" ht="15.75">
      <c r="A304" s="132" t="s">
        <v>134</v>
      </c>
      <c r="B304" s="31" t="s">
        <v>158</v>
      </c>
      <c r="C304" s="95" t="s">
        <v>156</v>
      </c>
      <c r="D304" s="31" t="s">
        <v>248</v>
      </c>
      <c r="E304" s="190" t="s">
        <v>46</v>
      </c>
      <c r="F304" s="83"/>
      <c r="G304" s="32">
        <f>'Прилож №4'!H148</f>
        <v>4131</v>
      </c>
      <c r="H304" s="32">
        <f>'Прилож №4'!I148</f>
        <v>0</v>
      </c>
      <c r="I304" s="6"/>
    </row>
    <row r="305" spans="1:9" s="4" customFormat="1" ht="29.25">
      <c r="A305" s="134" t="s">
        <v>113</v>
      </c>
      <c r="B305" s="31" t="s">
        <v>158</v>
      </c>
      <c r="C305" s="95" t="s">
        <v>156</v>
      </c>
      <c r="D305" s="31" t="s">
        <v>191</v>
      </c>
      <c r="E305" s="190" t="s">
        <v>44</v>
      </c>
      <c r="F305" s="83"/>
      <c r="G305" s="32">
        <f>G306</f>
        <v>39421</v>
      </c>
      <c r="H305" s="32">
        <f>H306</f>
        <v>39421</v>
      </c>
      <c r="I305" s="6"/>
    </row>
    <row r="306" spans="1:9" s="4" customFormat="1" ht="13.5" customHeight="1">
      <c r="A306" s="134" t="s">
        <v>134</v>
      </c>
      <c r="B306" s="31" t="s">
        <v>158</v>
      </c>
      <c r="C306" s="95" t="s">
        <v>156</v>
      </c>
      <c r="D306" s="31" t="s">
        <v>191</v>
      </c>
      <c r="E306" s="190" t="s">
        <v>46</v>
      </c>
      <c r="F306" s="83">
        <v>572</v>
      </c>
      <c r="G306" s="32">
        <f>'Прилож №4'!H150</f>
        <v>39421</v>
      </c>
      <c r="H306" s="32">
        <f>'Прилож №4'!I150</f>
        <v>39421</v>
      </c>
      <c r="I306" s="6"/>
    </row>
    <row r="307" spans="1:9" s="4" customFormat="1" ht="15" customHeight="1">
      <c r="A307" s="132" t="s">
        <v>100</v>
      </c>
      <c r="B307" s="31" t="s">
        <v>158</v>
      </c>
      <c r="C307" s="105" t="s">
        <v>156</v>
      </c>
      <c r="D307" s="56" t="s">
        <v>101</v>
      </c>
      <c r="E307" s="190" t="s">
        <v>44</v>
      </c>
      <c r="F307" s="69"/>
      <c r="G307" s="57">
        <f>G308</f>
        <v>1708.6</v>
      </c>
      <c r="H307" s="57">
        <f>H308</f>
        <v>0</v>
      </c>
      <c r="I307" s="6"/>
    </row>
    <row r="308" spans="1:9" s="4" customFormat="1" ht="31.5" customHeight="1">
      <c r="A308" s="134" t="s">
        <v>260</v>
      </c>
      <c r="B308" s="31" t="s">
        <v>158</v>
      </c>
      <c r="C308" s="105" t="s">
        <v>156</v>
      </c>
      <c r="D308" s="56" t="s">
        <v>208</v>
      </c>
      <c r="E308" s="190" t="s">
        <v>44</v>
      </c>
      <c r="F308" s="69"/>
      <c r="G308" s="57">
        <f>G309</f>
        <v>1708.6</v>
      </c>
      <c r="H308" s="57">
        <f>H309</f>
        <v>0</v>
      </c>
      <c r="I308" s="6"/>
    </row>
    <row r="309" spans="1:9" s="4" customFormat="1" ht="15" customHeight="1">
      <c r="A309" s="136" t="s">
        <v>115</v>
      </c>
      <c r="B309" s="31" t="s">
        <v>158</v>
      </c>
      <c r="C309" s="105" t="s">
        <v>156</v>
      </c>
      <c r="D309" s="56" t="s">
        <v>208</v>
      </c>
      <c r="E309" s="226" t="s">
        <v>203</v>
      </c>
      <c r="F309" s="69"/>
      <c r="G309" s="57">
        <f>'Прилож №4'!H404</f>
        <v>1708.6</v>
      </c>
      <c r="H309" s="57">
        <f>'Прилож №4'!I404</f>
        <v>0</v>
      </c>
      <c r="I309" s="6"/>
    </row>
    <row r="310" spans="1:9" s="4" customFormat="1" ht="15" customHeight="1">
      <c r="A310" s="60" t="s">
        <v>226</v>
      </c>
      <c r="B310" s="35" t="s">
        <v>158</v>
      </c>
      <c r="C310" s="92" t="s">
        <v>153</v>
      </c>
      <c r="D310" s="66" t="s">
        <v>42</v>
      </c>
      <c r="E310" s="227" t="s">
        <v>44</v>
      </c>
      <c r="F310" s="67"/>
      <c r="G310" s="36">
        <f aca="true" t="shared" si="12" ref="G310:H312">G311</f>
        <v>8671.7</v>
      </c>
      <c r="H310" s="36">
        <f t="shared" si="12"/>
        <v>8361</v>
      </c>
      <c r="I310" s="6"/>
    </row>
    <row r="311" spans="1:9" s="4" customFormat="1" ht="15" customHeight="1">
      <c r="A311" s="136" t="s">
        <v>95</v>
      </c>
      <c r="B311" s="31" t="s">
        <v>158</v>
      </c>
      <c r="C311" s="105" t="s">
        <v>153</v>
      </c>
      <c r="D311" s="56" t="s">
        <v>75</v>
      </c>
      <c r="E311" s="190" t="s">
        <v>44</v>
      </c>
      <c r="F311" s="69"/>
      <c r="G311" s="32">
        <f t="shared" si="12"/>
        <v>8671.7</v>
      </c>
      <c r="H311" s="32">
        <f t="shared" si="12"/>
        <v>8361</v>
      </c>
      <c r="I311" s="6"/>
    </row>
    <row r="312" spans="1:9" s="4" customFormat="1" ht="59.25" customHeight="1">
      <c r="A312" s="135" t="s">
        <v>207</v>
      </c>
      <c r="B312" s="31" t="s">
        <v>158</v>
      </c>
      <c r="C312" s="105" t="s">
        <v>153</v>
      </c>
      <c r="D312" s="56" t="s">
        <v>206</v>
      </c>
      <c r="E312" s="190" t="s">
        <v>44</v>
      </c>
      <c r="F312" s="69"/>
      <c r="G312" s="32">
        <f t="shared" si="12"/>
        <v>8671.7</v>
      </c>
      <c r="H312" s="32">
        <f t="shared" si="12"/>
        <v>8361</v>
      </c>
      <c r="I312" s="6"/>
    </row>
    <row r="313" spans="1:9" s="4" customFormat="1" ht="15" customHeight="1">
      <c r="A313" s="133" t="s">
        <v>134</v>
      </c>
      <c r="B313" s="31" t="s">
        <v>158</v>
      </c>
      <c r="C313" s="105" t="s">
        <v>153</v>
      </c>
      <c r="D313" s="56" t="s">
        <v>206</v>
      </c>
      <c r="E313" s="226" t="s">
        <v>46</v>
      </c>
      <c r="F313" s="69"/>
      <c r="G313" s="32">
        <f>'Прилож №4'!H237</f>
        <v>8671.7</v>
      </c>
      <c r="H313" s="73">
        <f>'Прилож №4'!I237</f>
        <v>8361</v>
      </c>
      <c r="I313" s="6"/>
    </row>
    <row r="314" spans="1:9" s="4" customFormat="1" ht="15.75">
      <c r="A314" s="60" t="s">
        <v>99</v>
      </c>
      <c r="B314" s="35" t="s">
        <v>158</v>
      </c>
      <c r="C314" s="96" t="s">
        <v>170</v>
      </c>
      <c r="D314" s="35" t="s">
        <v>42</v>
      </c>
      <c r="E314" s="227" t="s">
        <v>44</v>
      </c>
      <c r="F314" s="34"/>
      <c r="G314" s="36">
        <f>G317+G315</f>
        <v>4150</v>
      </c>
      <c r="H314" s="36">
        <f>H317</f>
        <v>0</v>
      </c>
      <c r="I314" s="6"/>
    </row>
    <row r="315" spans="1:9" s="4" customFormat="1" ht="15.75">
      <c r="A315" s="132" t="s">
        <v>352</v>
      </c>
      <c r="B315" s="31" t="s">
        <v>158</v>
      </c>
      <c r="C315" s="95" t="s">
        <v>170</v>
      </c>
      <c r="D315" s="31" t="s">
        <v>351</v>
      </c>
      <c r="E315" s="190" t="s">
        <v>44</v>
      </c>
      <c r="F315" s="34"/>
      <c r="G315" s="32">
        <f>G316</f>
        <v>100</v>
      </c>
      <c r="H315" s="36"/>
      <c r="I315" s="6"/>
    </row>
    <row r="316" spans="1:9" s="4" customFormat="1" ht="15.75">
      <c r="A316" s="133" t="s">
        <v>115</v>
      </c>
      <c r="B316" s="31" t="s">
        <v>158</v>
      </c>
      <c r="C316" s="95" t="s">
        <v>170</v>
      </c>
      <c r="D316" s="31" t="s">
        <v>351</v>
      </c>
      <c r="E316" s="190" t="s">
        <v>203</v>
      </c>
      <c r="F316" s="34"/>
      <c r="G316" s="32">
        <f>'Прилож №4'!H153</f>
        <v>100</v>
      </c>
      <c r="H316" s="36"/>
      <c r="I316" s="6"/>
    </row>
    <row r="317" spans="1:9" s="4" customFormat="1" ht="15.75">
      <c r="A317" s="132" t="s">
        <v>100</v>
      </c>
      <c r="B317" s="31" t="s">
        <v>158</v>
      </c>
      <c r="C317" s="95" t="s">
        <v>170</v>
      </c>
      <c r="D317" s="31" t="s">
        <v>101</v>
      </c>
      <c r="E317" s="190" t="s">
        <v>44</v>
      </c>
      <c r="F317" s="30"/>
      <c r="G317" s="32">
        <f>G318</f>
        <v>4050</v>
      </c>
      <c r="H317" s="32">
        <f>H318</f>
        <v>0</v>
      </c>
      <c r="I317" s="6"/>
    </row>
    <row r="318" spans="1:9" s="4" customFormat="1" ht="30" customHeight="1">
      <c r="A318" s="214" t="s">
        <v>353</v>
      </c>
      <c r="B318" s="40" t="s">
        <v>158</v>
      </c>
      <c r="C318" s="101" t="s">
        <v>170</v>
      </c>
      <c r="D318" s="40" t="s">
        <v>192</v>
      </c>
      <c r="E318" s="190" t="s">
        <v>44</v>
      </c>
      <c r="F318" s="39"/>
      <c r="G318" s="41">
        <f>G319+G320</f>
        <v>4050</v>
      </c>
      <c r="H318" s="41">
        <f>H320</f>
        <v>0</v>
      </c>
      <c r="I318" s="6"/>
    </row>
    <row r="319" spans="1:9" s="4" customFormat="1" ht="17.25" customHeight="1">
      <c r="A319" s="133" t="s">
        <v>138</v>
      </c>
      <c r="B319" s="40" t="s">
        <v>158</v>
      </c>
      <c r="C319" s="101" t="s">
        <v>170</v>
      </c>
      <c r="D319" s="40" t="s">
        <v>192</v>
      </c>
      <c r="E319" s="230" t="s">
        <v>68</v>
      </c>
      <c r="F319" s="39"/>
      <c r="G319" s="41">
        <f>'Прилож №4'!H334</f>
        <v>1800</v>
      </c>
      <c r="H319" s="41">
        <f>'Прилож №4'!I334</f>
        <v>0</v>
      </c>
      <c r="I319" s="6"/>
    </row>
    <row r="320" spans="1:10" s="4" customFormat="1" ht="16.5" thickBot="1">
      <c r="A320" s="133" t="s">
        <v>115</v>
      </c>
      <c r="B320" s="40" t="s">
        <v>158</v>
      </c>
      <c r="C320" s="111" t="s">
        <v>170</v>
      </c>
      <c r="D320" s="43" t="s">
        <v>192</v>
      </c>
      <c r="E320" s="230" t="s">
        <v>203</v>
      </c>
      <c r="F320" s="39"/>
      <c r="G320" s="41">
        <f>'Прилож №4'!H156</f>
        <v>2250</v>
      </c>
      <c r="H320" s="41">
        <f>'Прилож №4'!I156</f>
        <v>0</v>
      </c>
      <c r="I320" s="6"/>
      <c r="J320" s="16"/>
    </row>
    <row r="321" spans="1:9" s="3" customFormat="1" ht="16.5" thickBot="1">
      <c r="A321" s="58" t="s">
        <v>184</v>
      </c>
      <c r="B321" s="24" t="s">
        <v>266</v>
      </c>
      <c r="C321" s="24" t="s">
        <v>96</v>
      </c>
      <c r="D321" s="22" t="s">
        <v>42</v>
      </c>
      <c r="E321" s="24" t="s">
        <v>44</v>
      </c>
      <c r="F321" s="22"/>
      <c r="G321" s="25">
        <f>G322</f>
        <v>100875.5</v>
      </c>
      <c r="H321" s="25">
        <f>H323+H326</f>
        <v>118.8</v>
      </c>
      <c r="I321" s="9"/>
    </row>
    <row r="322" spans="1:9" s="3" customFormat="1" ht="15.75">
      <c r="A322" s="17" t="s">
        <v>267</v>
      </c>
      <c r="B322" s="66" t="s">
        <v>266</v>
      </c>
      <c r="C322" s="66" t="s">
        <v>151</v>
      </c>
      <c r="D322" s="38" t="s">
        <v>42</v>
      </c>
      <c r="E322" s="66" t="s">
        <v>44</v>
      </c>
      <c r="F322" s="38"/>
      <c r="G322" s="68">
        <f>G326+G323</f>
        <v>100875.5</v>
      </c>
      <c r="H322" s="68">
        <f>H326+H323</f>
        <v>118.8</v>
      </c>
      <c r="I322" s="9"/>
    </row>
    <row r="323" spans="1:9" s="4" customFormat="1" ht="15.75">
      <c r="A323" s="132" t="s">
        <v>60</v>
      </c>
      <c r="B323" s="56" t="s">
        <v>266</v>
      </c>
      <c r="C323" s="31" t="s">
        <v>151</v>
      </c>
      <c r="D323" s="39" t="s">
        <v>61</v>
      </c>
      <c r="E323" s="31" t="s">
        <v>44</v>
      </c>
      <c r="F323" s="30"/>
      <c r="G323" s="32">
        <f>G324</f>
        <v>12575.5</v>
      </c>
      <c r="H323" s="32">
        <f>H324</f>
        <v>118.8</v>
      </c>
      <c r="I323" s="6"/>
    </row>
    <row r="324" spans="1:9" s="4" customFormat="1" ht="15.75">
      <c r="A324" s="133" t="s">
        <v>25</v>
      </c>
      <c r="B324" s="56" t="s">
        <v>266</v>
      </c>
      <c r="C324" s="31" t="s">
        <v>151</v>
      </c>
      <c r="D324" s="39" t="s">
        <v>185</v>
      </c>
      <c r="E324" s="31" t="s">
        <v>44</v>
      </c>
      <c r="F324" s="30"/>
      <c r="G324" s="32">
        <f>G325</f>
        <v>12575.5</v>
      </c>
      <c r="H324" s="32">
        <f>H325</f>
        <v>118.8</v>
      </c>
      <c r="I324" s="6"/>
    </row>
    <row r="325" spans="1:9" s="4" customFormat="1" ht="15.75">
      <c r="A325" s="133" t="s">
        <v>138</v>
      </c>
      <c r="B325" s="56" t="s">
        <v>266</v>
      </c>
      <c r="C325" s="31" t="s">
        <v>151</v>
      </c>
      <c r="D325" s="39" t="s">
        <v>185</v>
      </c>
      <c r="E325" s="40" t="s">
        <v>68</v>
      </c>
      <c r="F325" s="30"/>
      <c r="G325" s="32">
        <f>'Прилож №4'!H291</f>
        <v>12575.5</v>
      </c>
      <c r="H325" s="32">
        <f>'Прилож №4'!I291</f>
        <v>118.8</v>
      </c>
      <c r="I325" s="6"/>
    </row>
    <row r="326" spans="1:9" s="4" customFormat="1" ht="15.75">
      <c r="A326" s="132" t="s">
        <v>100</v>
      </c>
      <c r="B326" s="56" t="s">
        <v>266</v>
      </c>
      <c r="C326" s="31" t="s">
        <v>151</v>
      </c>
      <c r="D326" s="39" t="s">
        <v>101</v>
      </c>
      <c r="E326" s="31" t="s">
        <v>44</v>
      </c>
      <c r="F326" s="30"/>
      <c r="G326" s="32">
        <f>G327+G329</f>
        <v>88300</v>
      </c>
      <c r="H326" s="32">
        <f>H327+H329</f>
        <v>0</v>
      </c>
      <c r="I326" s="6"/>
    </row>
    <row r="327" spans="1:11" s="4" customFormat="1" ht="29.25">
      <c r="A327" s="134" t="s">
        <v>309</v>
      </c>
      <c r="B327" s="56" t="s">
        <v>266</v>
      </c>
      <c r="C327" s="31" t="s">
        <v>151</v>
      </c>
      <c r="D327" s="39" t="s">
        <v>194</v>
      </c>
      <c r="E327" s="31" t="s">
        <v>44</v>
      </c>
      <c r="F327" s="30"/>
      <c r="G327" s="32">
        <f>G328</f>
        <v>1300</v>
      </c>
      <c r="H327" s="32">
        <f>H328</f>
        <v>0</v>
      </c>
      <c r="I327" s="6"/>
      <c r="K327" s="216"/>
    </row>
    <row r="328" spans="1:9" s="4" customFormat="1" ht="15.75">
      <c r="A328" s="54" t="s">
        <v>138</v>
      </c>
      <c r="B328" s="31" t="s">
        <v>266</v>
      </c>
      <c r="C328" s="31" t="s">
        <v>151</v>
      </c>
      <c r="D328" s="30" t="s">
        <v>194</v>
      </c>
      <c r="E328" s="31" t="s">
        <v>68</v>
      </c>
      <c r="F328" s="30"/>
      <c r="G328" s="32">
        <f>'Прилож №4'!H294</f>
        <v>1300</v>
      </c>
      <c r="H328" s="32">
        <f>'Прилож №4'!I345</f>
        <v>0</v>
      </c>
      <c r="I328" s="6"/>
    </row>
    <row r="329" spans="1:9" s="4" customFormat="1" ht="16.5" thickBot="1">
      <c r="A329" s="152" t="s">
        <v>171</v>
      </c>
      <c r="B329" s="40" t="s">
        <v>266</v>
      </c>
      <c r="C329" s="40" t="s">
        <v>151</v>
      </c>
      <c r="D329" s="39" t="s">
        <v>194</v>
      </c>
      <c r="E329" s="40" t="s">
        <v>53</v>
      </c>
      <c r="F329" s="49"/>
      <c r="G329" s="75">
        <f>'Прилож №4'!H161</f>
        <v>87000</v>
      </c>
      <c r="H329" s="75">
        <f>'Прилож №4'!I161</f>
        <v>0</v>
      </c>
      <c r="I329" s="6"/>
    </row>
    <row r="330" spans="1:9" s="4" customFormat="1" ht="16.5" thickBot="1">
      <c r="A330" s="178" t="s">
        <v>398</v>
      </c>
      <c r="B330" s="35" t="s">
        <v>265</v>
      </c>
      <c r="C330" s="34" t="s">
        <v>96</v>
      </c>
      <c r="D330" s="35" t="s">
        <v>42</v>
      </c>
      <c r="E330" s="34" t="s">
        <v>44</v>
      </c>
      <c r="F330" s="100" t="s">
        <v>44</v>
      </c>
      <c r="G330" s="36">
        <f>G331</f>
        <v>0</v>
      </c>
      <c r="H330" s="36">
        <f>H331</f>
        <v>0</v>
      </c>
      <c r="I330" s="6"/>
    </row>
    <row r="331" spans="1:9" s="4" customFormat="1" ht="29.25">
      <c r="A331" s="152" t="s">
        <v>399</v>
      </c>
      <c r="B331" s="31" t="s">
        <v>265</v>
      </c>
      <c r="C331" s="30" t="s">
        <v>151</v>
      </c>
      <c r="D331" s="31" t="s">
        <v>42</v>
      </c>
      <c r="E331" s="30" t="s">
        <v>44</v>
      </c>
      <c r="F331" s="99" t="s">
        <v>44</v>
      </c>
      <c r="G331" s="75">
        <f>G332</f>
        <v>0</v>
      </c>
      <c r="H331" s="75"/>
      <c r="I331" s="6"/>
    </row>
    <row r="332" spans="1:9" s="4" customFormat="1" ht="15.75">
      <c r="A332" s="134" t="s">
        <v>400</v>
      </c>
      <c r="B332" s="31" t="s">
        <v>265</v>
      </c>
      <c r="C332" s="30" t="s">
        <v>151</v>
      </c>
      <c r="D332" s="31" t="s">
        <v>397</v>
      </c>
      <c r="E332" s="30" t="s">
        <v>44</v>
      </c>
      <c r="F332" s="99" t="s">
        <v>44</v>
      </c>
      <c r="G332" s="32">
        <f>G333</f>
        <v>0</v>
      </c>
      <c r="H332" s="32"/>
      <c r="I332" s="6"/>
    </row>
    <row r="333" spans="1:9" s="4" customFormat="1" ht="15.75">
      <c r="A333" s="236" t="s">
        <v>402</v>
      </c>
      <c r="B333" s="31" t="s">
        <v>265</v>
      </c>
      <c r="C333" s="30" t="s">
        <v>151</v>
      </c>
      <c r="D333" s="31" t="s">
        <v>401</v>
      </c>
      <c r="E333" s="30" t="s">
        <v>44</v>
      </c>
      <c r="F333" s="99" t="s">
        <v>44</v>
      </c>
      <c r="G333" s="75">
        <f>G334</f>
        <v>0</v>
      </c>
      <c r="H333" s="75"/>
      <c r="I333" s="6"/>
    </row>
    <row r="334" spans="1:9" s="4" customFormat="1" ht="15.75">
      <c r="A334" s="134" t="s">
        <v>117</v>
      </c>
      <c r="B334" s="31" t="s">
        <v>265</v>
      </c>
      <c r="C334" s="30" t="s">
        <v>151</v>
      </c>
      <c r="D334" s="31" t="s">
        <v>401</v>
      </c>
      <c r="E334" s="30" t="s">
        <v>97</v>
      </c>
      <c r="F334" s="99" t="s">
        <v>97</v>
      </c>
      <c r="G334" s="32">
        <f>'Прилож №4'!H166</f>
        <v>0</v>
      </c>
      <c r="H334" s="32"/>
      <c r="I334" s="6"/>
    </row>
    <row r="335" spans="1:10" s="4" customFormat="1" ht="16.5" thickBot="1">
      <c r="A335" s="237" t="s">
        <v>57</v>
      </c>
      <c r="B335" s="45" t="s">
        <v>96</v>
      </c>
      <c r="C335" s="46" t="s">
        <v>96</v>
      </c>
      <c r="D335" s="45" t="s">
        <v>42</v>
      </c>
      <c r="E335" s="46" t="s">
        <v>44</v>
      </c>
      <c r="F335" s="45"/>
      <c r="G335" s="47">
        <f>G13+G51+G56+G92+G118+G157+G162+G220+G247+G285+G321+G330</f>
        <v>3062715.1</v>
      </c>
      <c r="H335" s="47">
        <f>H13+H51+H56+H92+H118+H157+H162+H220+H247+H285+H321+H330</f>
        <v>1112555.8</v>
      </c>
      <c r="I335" s="6"/>
      <c r="J335" s="216"/>
    </row>
  </sheetData>
  <mergeCells count="15">
    <mergeCell ref="D5:H5"/>
    <mergeCell ref="D6:H6"/>
    <mergeCell ref="D1:H1"/>
    <mergeCell ref="D2:H2"/>
    <mergeCell ref="D3:H3"/>
    <mergeCell ref="D4:H4"/>
    <mergeCell ref="A8:H8"/>
    <mergeCell ref="A9:H9"/>
    <mergeCell ref="H11:H12"/>
    <mergeCell ref="A11:A12"/>
    <mergeCell ref="B11:B12"/>
    <mergeCell ref="C11:C12"/>
    <mergeCell ref="D11:D12"/>
    <mergeCell ref="E11:E12"/>
    <mergeCell ref="G11:G12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1"/>
  <sheetViews>
    <sheetView workbookViewId="0" topLeftCell="A1">
      <selection activeCell="G3" sqref="G3:I3"/>
    </sheetView>
  </sheetViews>
  <sheetFormatPr defaultColWidth="8.796875" defaultRowHeight="15"/>
  <cols>
    <col min="1" max="1" width="57" style="18" customWidth="1"/>
    <col min="2" max="2" width="5.19921875" style="19" customWidth="1"/>
    <col min="3" max="3" width="6.3984375" style="19" customWidth="1"/>
    <col min="4" max="4" width="6.19921875" style="19" customWidth="1"/>
    <col min="5" max="5" width="9" style="19" customWidth="1"/>
    <col min="6" max="6" width="0.1015625" style="19" hidden="1" customWidth="1"/>
    <col min="7" max="7" width="4.59765625" style="20" customWidth="1"/>
    <col min="8" max="8" width="10.09765625" style="13" customWidth="1"/>
    <col min="9" max="9" width="12" style="13" customWidth="1"/>
    <col min="10" max="10" width="10" style="0" customWidth="1"/>
    <col min="11" max="11" width="12.3984375" style="0" customWidth="1"/>
  </cols>
  <sheetData>
    <row r="1" spans="8:9" ht="15.75">
      <c r="H1" s="338" t="s">
        <v>417</v>
      </c>
      <c r="I1" s="341"/>
    </row>
    <row r="2" spans="7:9" ht="15.75">
      <c r="G2" s="338" t="s">
        <v>198</v>
      </c>
      <c r="H2" s="341"/>
      <c r="I2" s="341"/>
    </row>
    <row r="3" spans="5:9" ht="15.75">
      <c r="E3" s="87"/>
      <c r="F3" s="87"/>
      <c r="G3" s="338" t="s">
        <v>419</v>
      </c>
      <c r="H3" s="345"/>
      <c r="I3" s="345"/>
    </row>
    <row r="4" spans="7:9" ht="15.75">
      <c r="G4" s="338" t="s">
        <v>347</v>
      </c>
      <c r="H4" s="342"/>
      <c r="I4" s="342"/>
    </row>
    <row r="5" spans="7:9" ht="15.75">
      <c r="G5" s="338" t="s">
        <v>198</v>
      </c>
      <c r="H5" s="341"/>
      <c r="I5" s="341"/>
    </row>
    <row r="6" spans="1:9" ht="15.75">
      <c r="A6" s="88"/>
      <c r="B6" s="87"/>
      <c r="C6" s="87"/>
      <c r="D6" s="87"/>
      <c r="E6" s="87"/>
      <c r="F6" s="87"/>
      <c r="G6" s="338" t="s">
        <v>348</v>
      </c>
      <c r="H6" s="345"/>
      <c r="I6" s="345"/>
    </row>
    <row r="7" spans="1:9" ht="22.5" customHeight="1">
      <c r="A7" s="346" t="s">
        <v>281</v>
      </c>
      <c r="B7" s="346"/>
      <c r="C7" s="346"/>
      <c r="D7" s="346"/>
      <c r="E7" s="346"/>
      <c r="F7" s="346"/>
      <c r="G7" s="346"/>
      <c r="H7" s="346"/>
      <c r="I7" s="346"/>
    </row>
    <row r="8" spans="1:9" ht="16.5" thickBot="1">
      <c r="A8" s="13"/>
      <c r="B8" s="87"/>
      <c r="C8" s="87"/>
      <c r="D8" s="87"/>
      <c r="E8" s="87"/>
      <c r="F8" s="87"/>
      <c r="I8" s="88" t="s">
        <v>199</v>
      </c>
    </row>
    <row r="9" spans="1:9" ht="15.75">
      <c r="A9" s="347" t="s">
        <v>1</v>
      </c>
      <c r="B9" s="350" t="s">
        <v>48</v>
      </c>
      <c r="C9" s="350" t="s">
        <v>49</v>
      </c>
      <c r="D9" s="351" t="s">
        <v>261</v>
      </c>
      <c r="E9" s="351" t="s">
        <v>262</v>
      </c>
      <c r="F9" s="89"/>
      <c r="G9" s="348" t="s">
        <v>263</v>
      </c>
      <c r="H9" s="340" t="s">
        <v>50</v>
      </c>
      <c r="I9" s="343" t="s">
        <v>264</v>
      </c>
    </row>
    <row r="10" spans="1:9" ht="63" customHeight="1" thickBot="1">
      <c r="A10" s="335"/>
      <c r="B10" s="335"/>
      <c r="C10" s="335"/>
      <c r="D10" s="344"/>
      <c r="E10" s="344"/>
      <c r="F10" s="180"/>
      <c r="G10" s="349"/>
      <c r="H10" s="335"/>
      <c r="I10" s="344"/>
    </row>
    <row r="11" spans="1:9" ht="18.75" thickBot="1">
      <c r="A11" s="166" t="s">
        <v>319</v>
      </c>
      <c r="B11" s="90" t="s">
        <v>272</v>
      </c>
      <c r="C11" s="24" t="s">
        <v>96</v>
      </c>
      <c r="D11" s="22" t="s">
        <v>96</v>
      </c>
      <c r="E11" s="24" t="s">
        <v>42</v>
      </c>
      <c r="F11" s="22"/>
      <c r="G11" s="91" t="s">
        <v>44</v>
      </c>
      <c r="H11" s="25">
        <f>H12+H38+H43+H60+H87+H126+H131+H140+H157+H162</f>
        <v>1145344.2</v>
      </c>
      <c r="I11" s="25">
        <f>I12+I38+I43+I60+I87+I126+I131+I140+I157+I162</f>
        <v>510369.4</v>
      </c>
    </row>
    <row r="12" spans="1:9" ht="15.75">
      <c r="A12" s="167" t="s">
        <v>15</v>
      </c>
      <c r="B12" s="93" t="s">
        <v>272</v>
      </c>
      <c r="C12" s="81" t="s">
        <v>151</v>
      </c>
      <c r="D12" s="80" t="s">
        <v>96</v>
      </c>
      <c r="E12" s="128" t="s">
        <v>42</v>
      </c>
      <c r="F12" s="154"/>
      <c r="G12" s="155" t="s">
        <v>44</v>
      </c>
      <c r="H12" s="156">
        <f>H13+H17+H25+H29+H21</f>
        <v>106273.1</v>
      </c>
      <c r="I12" s="156">
        <f>I13+I17+I25+I29+I21</f>
        <v>8277.4</v>
      </c>
    </row>
    <row r="13" spans="1:10" s="3" customFormat="1" ht="30">
      <c r="A13" s="33" t="s">
        <v>79</v>
      </c>
      <c r="B13" s="96" t="s">
        <v>272</v>
      </c>
      <c r="C13" s="35" t="s">
        <v>151</v>
      </c>
      <c r="D13" s="34" t="s">
        <v>152</v>
      </c>
      <c r="E13" s="35" t="s">
        <v>42</v>
      </c>
      <c r="F13" s="34"/>
      <c r="G13" s="100" t="s">
        <v>44</v>
      </c>
      <c r="H13" s="36">
        <f>H14</f>
        <v>1748</v>
      </c>
      <c r="I13" s="36">
        <f>I14</f>
        <v>0</v>
      </c>
      <c r="J13"/>
    </row>
    <row r="14" spans="1:10" s="4" customFormat="1" ht="43.5">
      <c r="A14" s="145" t="s">
        <v>212</v>
      </c>
      <c r="B14" s="105" t="s">
        <v>272</v>
      </c>
      <c r="C14" s="56" t="s">
        <v>151</v>
      </c>
      <c r="D14" s="55" t="s">
        <v>152</v>
      </c>
      <c r="E14" s="56" t="s">
        <v>202</v>
      </c>
      <c r="F14" s="55"/>
      <c r="G14" s="106" t="s">
        <v>44</v>
      </c>
      <c r="H14" s="57">
        <f>H16</f>
        <v>1748</v>
      </c>
      <c r="I14" s="57">
        <f>I16</f>
        <v>0</v>
      </c>
      <c r="J14"/>
    </row>
    <row r="15" spans="1:10" s="4" customFormat="1" ht="15.75">
      <c r="A15" s="145" t="s">
        <v>213</v>
      </c>
      <c r="B15" s="95" t="s">
        <v>272</v>
      </c>
      <c r="C15" s="31" t="s">
        <v>151</v>
      </c>
      <c r="D15" s="30" t="s">
        <v>152</v>
      </c>
      <c r="E15" s="31" t="s">
        <v>214</v>
      </c>
      <c r="F15" s="30"/>
      <c r="G15" s="76" t="s">
        <v>44</v>
      </c>
      <c r="H15" s="32">
        <f>H16</f>
        <v>1748</v>
      </c>
      <c r="I15" s="32">
        <f>I16</f>
        <v>0</v>
      </c>
      <c r="J15"/>
    </row>
    <row r="16" spans="1:10" s="4" customFormat="1" ht="15.75">
      <c r="A16" s="146" t="s">
        <v>115</v>
      </c>
      <c r="B16" s="95" t="s">
        <v>272</v>
      </c>
      <c r="C16" s="31" t="s">
        <v>151</v>
      </c>
      <c r="D16" s="30" t="s">
        <v>152</v>
      </c>
      <c r="E16" s="40" t="s">
        <v>214</v>
      </c>
      <c r="F16" s="39"/>
      <c r="G16" s="119" t="s">
        <v>203</v>
      </c>
      <c r="H16" s="73">
        <v>1748</v>
      </c>
      <c r="I16" s="32"/>
      <c r="J16"/>
    </row>
    <row r="17" spans="1:10" s="3" customFormat="1" ht="45">
      <c r="A17" s="33" t="s">
        <v>80</v>
      </c>
      <c r="B17" s="96" t="s">
        <v>272</v>
      </c>
      <c r="C17" s="35" t="s">
        <v>151</v>
      </c>
      <c r="D17" s="34" t="s">
        <v>153</v>
      </c>
      <c r="E17" s="35" t="s">
        <v>42</v>
      </c>
      <c r="F17" s="34"/>
      <c r="G17" s="157" t="s">
        <v>44</v>
      </c>
      <c r="H17" s="36">
        <f aca="true" t="shared" si="0" ref="H17:I19">H18</f>
        <v>72435.2</v>
      </c>
      <c r="I17" s="36">
        <f t="shared" si="0"/>
        <v>5180</v>
      </c>
      <c r="J17"/>
    </row>
    <row r="18" spans="1:9" ht="43.5">
      <c r="A18" s="144" t="s">
        <v>212</v>
      </c>
      <c r="B18" s="95" t="s">
        <v>272</v>
      </c>
      <c r="C18" s="31" t="s">
        <v>151</v>
      </c>
      <c r="D18" s="30" t="s">
        <v>153</v>
      </c>
      <c r="E18" s="56" t="s">
        <v>202</v>
      </c>
      <c r="F18" s="55"/>
      <c r="G18" s="98" t="s">
        <v>44</v>
      </c>
      <c r="H18" s="32">
        <f t="shared" si="0"/>
        <v>72435.2</v>
      </c>
      <c r="I18" s="32">
        <f t="shared" si="0"/>
        <v>5180</v>
      </c>
    </row>
    <row r="19" spans="1:11" ht="15.75">
      <c r="A19" s="145" t="s">
        <v>45</v>
      </c>
      <c r="B19" s="95" t="s">
        <v>272</v>
      </c>
      <c r="C19" s="31" t="s">
        <v>151</v>
      </c>
      <c r="D19" s="30" t="s">
        <v>153</v>
      </c>
      <c r="E19" s="56" t="s">
        <v>204</v>
      </c>
      <c r="F19" s="55"/>
      <c r="G19" s="99" t="s">
        <v>44</v>
      </c>
      <c r="H19" s="32">
        <f t="shared" si="0"/>
        <v>72435.2</v>
      </c>
      <c r="I19" s="32">
        <f t="shared" si="0"/>
        <v>5180</v>
      </c>
      <c r="J19" s="316"/>
      <c r="K19" s="316"/>
    </row>
    <row r="20" spans="1:11" ht="15.75">
      <c r="A20" s="146" t="s">
        <v>115</v>
      </c>
      <c r="B20" s="95" t="s">
        <v>272</v>
      </c>
      <c r="C20" s="31" t="s">
        <v>151</v>
      </c>
      <c r="D20" s="30" t="s">
        <v>153</v>
      </c>
      <c r="E20" s="31" t="s">
        <v>204</v>
      </c>
      <c r="F20" s="30"/>
      <c r="G20" s="76" t="s">
        <v>203</v>
      </c>
      <c r="H20" s="73">
        <f>64235+1456+836+2432+3326-700+72.5+21.7+456+300</f>
        <v>72435.2</v>
      </c>
      <c r="I20" s="73">
        <f>1456+836+2432+456</f>
        <v>5180</v>
      </c>
      <c r="J20" s="316"/>
      <c r="K20" s="316"/>
    </row>
    <row r="21" spans="1:11" ht="15.75">
      <c r="A21" s="169" t="s">
        <v>364</v>
      </c>
      <c r="B21" s="95" t="s">
        <v>272</v>
      </c>
      <c r="C21" s="31" t="s">
        <v>151</v>
      </c>
      <c r="D21" s="30" t="s">
        <v>165</v>
      </c>
      <c r="E21" s="31" t="s">
        <v>42</v>
      </c>
      <c r="F21" s="30"/>
      <c r="G21" s="63" t="s">
        <v>44</v>
      </c>
      <c r="H21" s="73">
        <f aca="true" t="shared" si="1" ref="H21:I23">H22</f>
        <v>5</v>
      </c>
      <c r="I21" s="73">
        <f t="shared" si="1"/>
        <v>5</v>
      </c>
      <c r="J21" s="316"/>
      <c r="K21" s="316"/>
    </row>
    <row r="22" spans="1:11" ht="15.75">
      <c r="A22" s="146" t="s">
        <v>365</v>
      </c>
      <c r="B22" s="95" t="s">
        <v>272</v>
      </c>
      <c r="C22" s="31" t="s">
        <v>151</v>
      </c>
      <c r="D22" s="30" t="s">
        <v>151</v>
      </c>
      <c r="E22" s="31" t="s">
        <v>366</v>
      </c>
      <c r="F22" s="30"/>
      <c r="G22" s="63" t="s">
        <v>44</v>
      </c>
      <c r="H22" s="73">
        <f t="shared" si="1"/>
        <v>5</v>
      </c>
      <c r="I22" s="73">
        <f t="shared" si="1"/>
        <v>5</v>
      </c>
      <c r="J22" s="316"/>
      <c r="K22" s="316"/>
    </row>
    <row r="23" spans="1:11" ht="43.5">
      <c r="A23" s="145" t="s">
        <v>367</v>
      </c>
      <c r="B23" s="95" t="s">
        <v>272</v>
      </c>
      <c r="C23" s="31" t="s">
        <v>151</v>
      </c>
      <c r="D23" s="30" t="s">
        <v>165</v>
      </c>
      <c r="E23" s="31" t="s">
        <v>368</v>
      </c>
      <c r="F23" s="30"/>
      <c r="G23" s="63" t="s">
        <v>44</v>
      </c>
      <c r="H23" s="73">
        <f t="shared" si="1"/>
        <v>5</v>
      </c>
      <c r="I23" s="73">
        <f t="shared" si="1"/>
        <v>5</v>
      </c>
      <c r="J23" s="316"/>
      <c r="K23" s="316"/>
    </row>
    <row r="24" spans="1:11" ht="15.75">
      <c r="A24" s="146" t="s">
        <v>115</v>
      </c>
      <c r="B24" s="95" t="s">
        <v>272</v>
      </c>
      <c r="C24" s="31" t="s">
        <v>151</v>
      </c>
      <c r="D24" s="30" t="s">
        <v>165</v>
      </c>
      <c r="E24" s="31" t="s">
        <v>368</v>
      </c>
      <c r="F24" s="30" t="s">
        <v>203</v>
      </c>
      <c r="G24" s="63" t="s">
        <v>203</v>
      </c>
      <c r="H24" s="73">
        <v>5</v>
      </c>
      <c r="I24" s="73">
        <v>5</v>
      </c>
      <c r="J24" s="316"/>
      <c r="K24" s="316"/>
    </row>
    <row r="25" spans="1:11" s="3" customFormat="1" ht="15.75">
      <c r="A25" s="37" t="s">
        <v>14</v>
      </c>
      <c r="B25" s="96" t="s">
        <v>272</v>
      </c>
      <c r="C25" s="35" t="s">
        <v>151</v>
      </c>
      <c r="D25" s="34" t="s">
        <v>266</v>
      </c>
      <c r="E25" s="35" t="s">
        <v>42</v>
      </c>
      <c r="F25" s="34"/>
      <c r="G25" s="157" t="s">
        <v>44</v>
      </c>
      <c r="H25" s="36">
        <f aca="true" t="shared" si="2" ref="H25:I27">H26</f>
        <v>5000</v>
      </c>
      <c r="I25" s="36">
        <f t="shared" si="2"/>
        <v>0</v>
      </c>
      <c r="J25" s="316"/>
      <c r="K25" s="301"/>
    </row>
    <row r="26" spans="1:11" ht="15.75">
      <c r="A26" s="168" t="s">
        <v>14</v>
      </c>
      <c r="B26" s="96" t="s">
        <v>272</v>
      </c>
      <c r="C26" s="35" t="s">
        <v>151</v>
      </c>
      <c r="D26" s="34" t="s">
        <v>266</v>
      </c>
      <c r="E26" s="35" t="s">
        <v>17</v>
      </c>
      <c r="F26" s="161"/>
      <c r="G26" s="97" t="s">
        <v>44</v>
      </c>
      <c r="H26" s="36">
        <f t="shared" si="2"/>
        <v>5000</v>
      </c>
      <c r="I26" s="36">
        <f t="shared" si="2"/>
        <v>0</v>
      </c>
      <c r="J26" s="316"/>
      <c r="K26" s="316"/>
    </row>
    <row r="27" spans="1:11" ht="29.25">
      <c r="A27" s="144" t="s">
        <v>118</v>
      </c>
      <c r="B27" s="95" t="s">
        <v>272</v>
      </c>
      <c r="C27" s="31" t="s">
        <v>151</v>
      </c>
      <c r="D27" s="30" t="s">
        <v>266</v>
      </c>
      <c r="E27" s="31" t="s">
        <v>119</v>
      </c>
      <c r="F27" s="84"/>
      <c r="G27" s="76" t="s">
        <v>44</v>
      </c>
      <c r="H27" s="32">
        <f t="shared" si="2"/>
        <v>5000</v>
      </c>
      <c r="I27" s="32">
        <f t="shared" si="2"/>
        <v>0</v>
      </c>
      <c r="J27" s="316"/>
      <c r="K27" s="316"/>
    </row>
    <row r="28" spans="1:11" ht="15.75">
      <c r="A28" s="146" t="s">
        <v>117</v>
      </c>
      <c r="B28" s="95" t="s">
        <v>272</v>
      </c>
      <c r="C28" s="31" t="s">
        <v>151</v>
      </c>
      <c r="D28" s="30" t="s">
        <v>266</v>
      </c>
      <c r="E28" s="31" t="s">
        <v>119</v>
      </c>
      <c r="F28" s="84"/>
      <c r="G28" s="99" t="s">
        <v>97</v>
      </c>
      <c r="H28" s="73">
        <v>5000</v>
      </c>
      <c r="I28" s="32"/>
      <c r="J28" s="316"/>
      <c r="K28" s="316"/>
    </row>
    <row r="29" spans="1:11" s="3" customFormat="1" ht="15.75">
      <c r="A29" s="169" t="s">
        <v>62</v>
      </c>
      <c r="B29" s="96" t="s">
        <v>272</v>
      </c>
      <c r="C29" s="35" t="s">
        <v>151</v>
      </c>
      <c r="D29" s="34" t="s">
        <v>265</v>
      </c>
      <c r="E29" s="35" t="s">
        <v>42</v>
      </c>
      <c r="F29" s="34"/>
      <c r="G29" s="157" t="s">
        <v>44</v>
      </c>
      <c r="H29" s="36">
        <f>H30+H33</f>
        <v>27084.9</v>
      </c>
      <c r="I29" s="36">
        <f>I32</f>
        <v>3092.4</v>
      </c>
      <c r="J29" s="316"/>
      <c r="K29" s="301"/>
    </row>
    <row r="30" spans="1:11" ht="29.25">
      <c r="A30" s="144" t="s">
        <v>169</v>
      </c>
      <c r="B30" s="95" t="s">
        <v>272</v>
      </c>
      <c r="C30" s="31" t="s">
        <v>151</v>
      </c>
      <c r="D30" s="30" t="s">
        <v>265</v>
      </c>
      <c r="E30" s="31" t="s">
        <v>107</v>
      </c>
      <c r="F30" s="84"/>
      <c r="G30" s="76" t="s">
        <v>44</v>
      </c>
      <c r="H30" s="32">
        <f>H31</f>
        <v>12616</v>
      </c>
      <c r="I30" s="54"/>
      <c r="J30" s="316"/>
      <c r="K30" s="316"/>
    </row>
    <row r="31" spans="1:11" ht="15.75">
      <c r="A31" s="147" t="s">
        <v>59</v>
      </c>
      <c r="B31" s="95" t="s">
        <v>272</v>
      </c>
      <c r="C31" s="31" t="s">
        <v>151</v>
      </c>
      <c r="D31" s="30" t="s">
        <v>265</v>
      </c>
      <c r="E31" s="31" t="s">
        <v>168</v>
      </c>
      <c r="F31" s="84"/>
      <c r="G31" s="76" t="s">
        <v>44</v>
      </c>
      <c r="H31" s="32">
        <f>H32</f>
        <v>12616</v>
      </c>
      <c r="I31" s="54"/>
      <c r="J31" s="316"/>
      <c r="K31" s="316"/>
    </row>
    <row r="32" spans="1:11" ht="15.75">
      <c r="A32" s="54" t="s">
        <v>115</v>
      </c>
      <c r="B32" s="101" t="s">
        <v>272</v>
      </c>
      <c r="C32" s="40" t="s">
        <v>151</v>
      </c>
      <c r="D32" s="39" t="s">
        <v>265</v>
      </c>
      <c r="E32" s="40" t="s">
        <v>168</v>
      </c>
      <c r="F32" s="102" t="s">
        <v>44</v>
      </c>
      <c r="G32" s="99" t="s">
        <v>203</v>
      </c>
      <c r="H32" s="32">
        <f>116+12500</f>
        <v>12616</v>
      </c>
      <c r="I32" s="54">
        <v>3092.4</v>
      </c>
      <c r="J32" s="316"/>
      <c r="K32" s="316"/>
    </row>
    <row r="33" spans="1:11" ht="15.75">
      <c r="A33" s="54" t="s">
        <v>100</v>
      </c>
      <c r="B33" s="101" t="s">
        <v>272</v>
      </c>
      <c r="C33" s="40" t="s">
        <v>151</v>
      </c>
      <c r="D33" s="39" t="s">
        <v>265</v>
      </c>
      <c r="E33" s="40" t="s">
        <v>101</v>
      </c>
      <c r="F33" s="102"/>
      <c r="G33" s="76" t="s">
        <v>44</v>
      </c>
      <c r="H33" s="32">
        <f>H34+H36</f>
        <v>14468.9</v>
      </c>
      <c r="I33" s="54"/>
      <c r="K33" s="131"/>
    </row>
    <row r="34" spans="1:9" ht="43.5">
      <c r="A34" s="144" t="s">
        <v>283</v>
      </c>
      <c r="B34" s="101" t="s">
        <v>272</v>
      </c>
      <c r="C34" s="31" t="s">
        <v>151</v>
      </c>
      <c r="D34" s="30" t="s">
        <v>265</v>
      </c>
      <c r="E34" s="40" t="s">
        <v>282</v>
      </c>
      <c r="F34" s="102"/>
      <c r="G34" s="76" t="s">
        <v>44</v>
      </c>
      <c r="H34" s="32">
        <f>H35</f>
        <v>8561.9</v>
      </c>
      <c r="I34" s="54"/>
    </row>
    <row r="35" spans="1:9" ht="15.75">
      <c r="A35" s="54" t="s">
        <v>115</v>
      </c>
      <c r="B35" s="101" t="s">
        <v>272</v>
      </c>
      <c r="C35" s="31" t="s">
        <v>151</v>
      </c>
      <c r="D35" s="30" t="s">
        <v>265</v>
      </c>
      <c r="E35" s="40" t="s">
        <v>282</v>
      </c>
      <c r="F35" s="102"/>
      <c r="G35" s="99" t="s">
        <v>203</v>
      </c>
      <c r="H35" s="32">
        <v>8561.9</v>
      </c>
      <c r="I35" s="54"/>
    </row>
    <row r="36" spans="1:9" ht="93.75" customHeight="1">
      <c r="A36" s="170" t="s">
        <v>285</v>
      </c>
      <c r="B36" s="95" t="s">
        <v>272</v>
      </c>
      <c r="C36" s="31" t="s">
        <v>151</v>
      </c>
      <c r="D36" s="30" t="s">
        <v>265</v>
      </c>
      <c r="E36" s="31" t="s">
        <v>284</v>
      </c>
      <c r="F36" s="84"/>
      <c r="G36" s="76" t="s">
        <v>44</v>
      </c>
      <c r="H36" s="32">
        <f>H37</f>
        <v>5907</v>
      </c>
      <c r="I36" s="54"/>
    </row>
    <row r="37" spans="1:9" ht="15.75">
      <c r="A37" s="146" t="s">
        <v>115</v>
      </c>
      <c r="B37" s="74" t="s">
        <v>272</v>
      </c>
      <c r="C37" s="70" t="s">
        <v>151</v>
      </c>
      <c r="D37" s="49" t="s">
        <v>265</v>
      </c>
      <c r="E37" s="70" t="s">
        <v>284</v>
      </c>
      <c r="F37" s="103"/>
      <c r="G37" s="104" t="s">
        <v>203</v>
      </c>
      <c r="H37" s="57">
        <v>5907</v>
      </c>
      <c r="I37" s="146"/>
    </row>
    <row r="38" spans="1:9" ht="15.75">
      <c r="A38" s="37" t="s">
        <v>63</v>
      </c>
      <c r="B38" s="96" t="s">
        <v>272</v>
      </c>
      <c r="C38" s="35" t="s">
        <v>152</v>
      </c>
      <c r="D38" s="34" t="s">
        <v>96</v>
      </c>
      <c r="E38" s="35" t="s">
        <v>42</v>
      </c>
      <c r="F38" s="34"/>
      <c r="G38" s="157" t="s">
        <v>44</v>
      </c>
      <c r="H38" s="36">
        <f aca="true" t="shared" si="3" ref="H38:I41">H39</f>
        <v>1120</v>
      </c>
      <c r="I38" s="36">
        <f t="shared" si="3"/>
        <v>0</v>
      </c>
    </row>
    <row r="39" spans="1:9" ht="15.75">
      <c r="A39" s="169" t="s">
        <v>64</v>
      </c>
      <c r="B39" s="92" t="s">
        <v>272</v>
      </c>
      <c r="C39" s="66" t="s">
        <v>152</v>
      </c>
      <c r="D39" s="38" t="s">
        <v>153</v>
      </c>
      <c r="E39" s="35" t="s">
        <v>42</v>
      </c>
      <c r="F39" s="34"/>
      <c r="G39" s="157" t="s">
        <v>44</v>
      </c>
      <c r="H39" s="68">
        <f t="shared" si="3"/>
        <v>1120</v>
      </c>
      <c r="I39" s="68">
        <f t="shared" si="3"/>
        <v>0</v>
      </c>
    </row>
    <row r="40" spans="1:9" ht="36" customHeight="1">
      <c r="A40" s="144" t="s">
        <v>81</v>
      </c>
      <c r="B40" s="95" t="s">
        <v>272</v>
      </c>
      <c r="C40" s="31" t="s">
        <v>152</v>
      </c>
      <c r="D40" s="30" t="s">
        <v>153</v>
      </c>
      <c r="E40" s="31" t="s">
        <v>65</v>
      </c>
      <c r="F40" s="30"/>
      <c r="G40" s="76" t="s">
        <v>44</v>
      </c>
      <c r="H40" s="32">
        <f t="shared" si="3"/>
        <v>1120</v>
      </c>
      <c r="I40" s="32">
        <f t="shared" si="3"/>
        <v>0</v>
      </c>
    </row>
    <row r="41" spans="1:9" ht="33" customHeight="1">
      <c r="A41" s="144" t="s">
        <v>82</v>
      </c>
      <c r="B41" s="95" t="s">
        <v>272</v>
      </c>
      <c r="C41" s="31" t="s">
        <v>152</v>
      </c>
      <c r="D41" s="30" t="s">
        <v>153</v>
      </c>
      <c r="E41" s="31" t="s">
        <v>120</v>
      </c>
      <c r="F41" s="30"/>
      <c r="G41" s="76" t="s">
        <v>44</v>
      </c>
      <c r="H41" s="32">
        <f t="shared" si="3"/>
        <v>1120</v>
      </c>
      <c r="I41" s="32">
        <f t="shared" si="3"/>
        <v>0</v>
      </c>
    </row>
    <row r="42" spans="1:9" ht="15.75">
      <c r="A42" s="146" t="s">
        <v>115</v>
      </c>
      <c r="B42" s="101" t="s">
        <v>272</v>
      </c>
      <c r="C42" s="40" t="s">
        <v>152</v>
      </c>
      <c r="D42" s="39" t="s">
        <v>153</v>
      </c>
      <c r="E42" s="40" t="s">
        <v>120</v>
      </c>
      <c r="F42" s="39"/>
      <c r="G42" s="98" t="s">
        <v>203</v>
      </c>
      <c r="H42" s="41">
        <f>420+700</f>
        <v>1120</v>
      </c>
      <c r="I42" s="147"/>
    </row>
    <row r="43" spans="1:9" ht="30">
      <c r="A43" s="33" t="s">
        <v>90</v>
      </c>
      <c r="B43" s="96" t="s">
        <v>272</v>
      </c>
      <c r="C43" s="35" t="s">
        <v>156</v>
      </c>
      <c r="D43" s="34" t="s">
        <v>96</v>
      </c>
      <c r="E43" s="35" t="s">
        <v>42</v>
      </c>
      <c r="F43" s="34"/>
      <c r="G43" s="157" t="s">
        <v>44</v>
      </c>
      <c r="H43" s="36">
        <f>H44+H51</f>
        <v>6879</v>
      </c>
      <c r="I43" s="36">
        <f>I44+I51</f>
        <v>0</v>
      </c>
    </row>
    <row r="44" spans="1:10" s="3" customFormat="1" ht="37.5" customHeight="1">
      <c r="A44" s="33" t="s">
        <v>135</v>
      </c>
      <c r="B44" s="92" t="s">
        <v>272</v>
      </c>
      <c r="C44" s="35" t="s">
        <v>156</v>
      </c>
      <c r="D44" s="34" t="s">
        <v>157</v>
      </c>
      <c r="E44" s="35" t="s">
        <v>42</v>
      </c>
      <c r="F44" s="34"/>
      <c r="G44" s="157" t="s">
        <v>44</v>
      </c>
      <c r="H44" s="36">
        <f>H48+H45</f>
        <v>4077</v>
      </c>
      <c r="I44" s="36">
        <f>I48+I45</f>
        <v>0</v>
      </c>
      <c r="J44"/>
    </row>
    <row r="45" spans="1:9" ht="29.25" customHeight="1">
      <c r="A45" s="145" t="s">
        <v>108</v>
      </c>
      <c r="B45" s="105" t="s">
        <v>272</v>
      </c>
      <c r="C45" s="56" t="s">
        <v>156</v>
      </c>
      <c r="D45" s="55" t="s">
        <v>157</v>
      </c>
      <c r="E45" s="56" t="s">
        <v>109</v>
      </c>
      <c r="F45" s="55" t="s">
        <v>44</v>
      </c>
      <c r="G45" s="76" t="s">
        <v>44</v>
      </c>
      <c r="H45" s="57">
        <f>H46</f>
        <v>1807</v>
      </c>
      <c r="I45" s="57">
        <f>I46</f>
        <v>0</v>
      </c>
    </row>
    <row r="46" spans="1:9" ht="45.75" customHeight="1">
      <c r="A46" s="145" t="s">
        <v>110</v>
      </c>
      <c r="B46" s="105" t="s">
        <v>272</v>
      </c>
      <c r="C46" s="56" t="s">
        <v>156</v>
      </c>
      <c r="D46" s="55" t="s">
        <v>157</v>
      </c>
      <c r="E46" s="56" t="s">
        <v>136</v>
      </c>
      <c r="F46" s="55" t="s">
        <v>111</v>
      </c>
      <c r="G46" s="76" t="s">
        <v>44</v>
      </c>
      <c r="H46" s="57">
        <f>H47</f>
        <v>1807</v>
      </c>
      <c r="I46" s="57">
        <f>I47</f>
        <v>0</v>
      </c>
    </row>
    <row r="47" spans="1:9" ht="15" customHeight="1">
      <c r="A47" s="146" t="s">
        <v>115</v>
      </c>
      <c r="B47" s="105" t="s">
        <v>272</v>
      </c>
      <c r="C47" s="56" t="s">
        <v>156</v>
      </c>
      <c r="D47" s="55" t="s">
        <v>157</v>
      </c>
      <c r="E47" s="56" t="s">
        <v>136</v>
      </c>
      <c r="F47" s="55"/>
      <c r="G47" s="106" t="s">
        <v>203</v>
      </c>
      <c r="H47" s="57">
        <v>1807</v>
      </c>
      <c r="I47" s="57"/>
    </row>
    <row r="48" spans="1:9" ht="15.75">
      <c r="A48" s="54" t="s">
        <v>19</v>
      </c>
      <c r="B48" s="95" t="s">
        <v>272</v>
      </c>
      <c r="C48" s="31" t="s">
        <v>156</v>
      </c>
      <c r="D48" s="30" t="s">
        <v>157</v>
      </c>
      <c r="E48" s="31" t="s">
        <v>20</v>
      </c>
      <c r="F48" s="30"/>
      <c r="G48" s="76" t="s">
        <v>44</v>
      </c>
      <c r="H48" s="32">
        <f>H49</f>
        <v>2270</v>
      </c>
      <c r="I48" s="32">
        <f>I49</f>
        <v>0</v>
      </c>
    </row>
    <row r="49" spans="1:9" ht="29.25">
      <c r="A49" s="144" t="s">
        <v>91</v>
      </c>
      <c r="B49" s="101" t="s">
        <v>272</v>
      </c>
      <c r="C49" s="40" t="s">
        <v>156</v>
      </c>
      <c r="D49" s="39" t="s">
        <v>157</v>
      </c>
      <c r="E49" s="31" t="s">
        <v>137</v>
      </c>
      <c r="F49" s="30"/>
      <c r="G49" s="76" t="s">
        <v>44</v>
      </c>
      <c r="H49" s="41">
        <f>H50</f>
        <v>2270</v>
      </c>
      <c r="I49" s="41">
        <f>I50</f>
        <v>0</v>
      </c>
    </row>
    <row r="50" spans="1:9" ht="15.75">
      <c r="A50" s="54" t="s">
        <v>115</v>
      </c>
      <c r="B50" s="95" t="s">
        <v>272</v>
      </c>
      <c r="C50" s="31" t="s">
        <v>156</v>
      </c>
      <c r="D50" s="30" t="s">
        <v>157</v>
      </c>
      <c r="E50" s="31" t="s">
        <v>137</v>
      </c>
      <c r="F50" s="30"/>
      <c r="G50" s="76" t="s">
        <v>203</v>
      </c>
      <c r="H50" s="32">
        <f>2894-624</f>
        <v>2270</v>
      </c>
      <c r="I50" s="54"/>
    </row>
    <row r="51" spans="1:10" s="3" customFormat="1" ht="30">
      <c r="A51" s="26" t="s">
        <v>84</v>
      </c>
      <c r="B51" s="92" t="s">
        <v>272</v>
      </c>
      <c r="C51" s="66" t="s">
        <v>156</v>
      </c>
      <c r="D51" s="38" t="s">
        <v>155</v>
      </c>
      <c r="E51" s="35" t="s">
        <v>42</v>
      </c>
      <c r="F51" s="34"/>
      <c r="G51" s="157" t="s">
        <v>44</v>
      </c>
      <c r="H51" s="68">
        <f>H54+H57+H59</f>
        <v>2802</v>
      </c>
      <c r="I51" s="68">
        <f>I52+I55</f>
        <v>0</v>
      </c>
      <c r="J51"/>
    </row>
    <row r="52" spans="1:9" ht="43.5">
      <c r="A52" s="144" t="s">
        <v>85</v>
      </c>
      <c r="B52" s="101" t="s">
        <v>272</v>
      </c>
      <c r="C52" s="40" t="s">
        <v>156</v>
      </c>
      <c r="D52" s="39" t="s">
        <v>155</v>
      </c>
      <c r="E52" s="40" t="s">
        <v>66</v>
      </c>
      <c r="F52" s="102"/>
      <c r="G52" s="76" t="s">
        <v>44</v>
      </c>
      <c r="H52" s="41">
        <f>H53</f>
        <v>968</v>
      </c>
      <c r="I52" s="41">
        <f>I53</f>
        <v>0</v>
      </c>
    </row>
    <row r="53" spans="1:9" ht="15.75">
      <c r="A53" s="54" t="s">
        <v>25</v>
      </c>
      <c r="B53" s="101" t="s">
        <v>272</v>
      </c>
      <c r="C53" s="40" t="s">
        <v>156</v>
      </c>
      <c r="D53" s="39" t="s">
        <v>155</v>
      </c>
      <c r="E53" s="40" t="s">
        <v>140</v>
      </c>
      <c r="F53" s="102"/>
      <c r="G53" s="76" t="s">
        <v>44</v>
      </c>
      <c r="H53" s="41">
        <f>H54</f>
        <v>968</v>
      </c>
      <c r="I53" s="41">
        <f>I54</f>
        <v>0</v>
      </c>
    </row>
    <row r="54" spans="1:9" ht="15.75">
      <c r="A54" s="146" t="s">
        <v>115</v>
      </c>
      <c r="B54" s="101" t="s">
        <v>272</v>
      </c>
      <c r="C54" s="40" t="s">
        <v>156</v>
      </c>
      <c r="D54" s="39" t="s">
        <v>155</v>
      </c>
      <c r="E54" s="40" t="s">
        <v>140</v>
      </c>
      <c r="F54" s="102"/>
      <c r="G54" s="106" t="s">
        <v>203</v>
      </c>
      <c r="H54" s="41">
        <f>598+500+800-250-550-90-40+754-754</f>
        <v>968</v>
      </c>
      <c r="I54" s="147"/>
    </row>
    <row r="55" spans="1:9" ht="15.75">
      <c r="A55" s="54" t="s">
        <v>100</v>
      </c>
      <c r="B55" s="101" t="s">
        <v>272</v>
      </c>
      <c r="C55" s="40" t="s">
        <v>156</v>
      </c>
      <c r="D55" s="39" t="s">
        <v>155</v>
      </c>
      <c r="E55" s="40" t="s">
        <v>101</v>
      </c>
      <c r="F55" s="102"/>
      <c r="G55" s="76" t="s">
        <v>44</v>
      </c>
      <c r="H55" s="41">
        <f>H56+H58</f>
        <v>1834.0000000000002</v>
      </c>
      <c r="I55" s="41">
        <f>I56</f>
        <v>0</v>
      </c>
    </row>
    <row r="56" spans="1:9" ht="47.25" customHeight="1">
      <c r="A56" s="144" t="s">
        <v>286</v>
      </c>
      <c r="B56" s="101" t="s">
        <v>272</v>
      </c>
      <c r="C56" s="40" t="s">
        <v>156</v>
      </c>
      <c r="D56" s="39" t="s">
        <v>155</v>
      </c>
      <c r="E56" s="40" t="s">
        <v>197</v>
      </c>
      <c r="F56" s="102"/>
      <c r="G56" s="76" t="s">
        <v>44</v>
      </c>
      <c r="H56" s="41">
        <f>H57</f>
        <v>1584.8000000000002</v>
      </c>
      <c r="I56" s="41">
        <f>I57</f>
        <v>0</v>
      </c>
    </row>
    <row r="57" spans="1:9" ht="15.75">
      <c r="A57" s="146" t="s">
        <v>115</v>
      </c>
      <c r="B57" s="95" t="s">
        <v>272</v>
      </c>
      <c r="C57" s="40" t="s">
        <v>156</v>
      </c>
      <c r="D57" s="39" t="s">
        <v>155</v>
      </c>
      <c r="E57" s="40" t="s">
        <v>197</v>
      </c>
      <c r="F57" s="102"/>
      <c r="G57" s="64" t="s">
        <v>203</v>
      </c>
      <c r="H57" s="41">
        <f>2840.8-1256</f>
        <v>1584.8000000000002</v>
      </c>
      <c r="I57" s="147"/>
    </row>
    <row r="58" spans="1:9" ht="45" customHeight="1">
      <c r="A58" s="144" t="s">
        <v>287</v>
      </c>
      <c r="B58" s="95" t="s">
        <v>272</v>
      </c>
      <c r="C58" s="31" t="s">
        <v>156</v>
      </c>
      <c r="D58" s="30" t="s">
        <v>155</v>
      </c>
      <c r="E58" s="31" t="s">
        <v>288</v>
      </c>
      <c r="F58" s="30"/>
      <c r="G58" s="76" t="s">
        <v>44</v>
      </c>
      <c r="H58" s="32">
        <f>H59</f>
        <v>249.2</v>
      </c>
      <c r="I58" s="54"/>
    </row>
    <row r="59" spans="1:9" ht="15.75">
      <c r="A59" s="146" t="s">
        <v>115</v>
      </c>
      <c r="B59" s="105" t="s">
        <v>272</v>
      </c>
      <c r="C59" s="56" t="s">
        <v>156</v>
      </c>
      <c r="D59" s="55" t="s">
        <v>155</v>
      </c>
      <c r="E59" s="56" t="s">
        <v>288</v>
      </c>
      <c r="F59" s="55"/>
      <c r="G59" s="106" t="s">
        <v>203</v>
      </c>
      <c r="H59" s="75">
        <f>200+195.2-146</f>
        <v>249.2</v>
      </c>
      <c r="I59" s="164"/>
    </row>
    <row r="60" spans="1:9" ht="15.75">
      <c r="A60" s="37" t="s">
        <v>51</v>
      </c>
      <c r="B60" s="96" t="s">
        <v>272</v>
      </c>
      <c r="C60" s="35" t="s">
        <v>153</v>
      </c>
      <c r="D60" s="34" t="s">
        <v>96</v>
      </c>
      <c r="E60" s="35" t="s">
        <v>42</v>
      </c>
      <c r="F60" s="34"/>
      <c r="G60" s="157" t="s">
        <v>44</v>
      </c>
      <c r="H60" s="36">
        <f>H61+H66+H71</f>
        <v>79273.9</v>
      </c>
      <c r="I60" s="36">
        <f>I61+I66+I71</f>
        <v>1831.1</v>
      </c>
    </row>
    <row r="61" spans="1:10" s="3" customFormat="1" ht="15.75">
      <c r="A61" s="169" t="s">
        <v>77</v>
      </c>
      <c r="B61" s="92" t="s">
        <v>272</v>
      </c>
      <c r="C61" s="66" t="s">
        <v>153</v>
      </c>
      <c r="D61" s="38" t="s">
        <v>160</v>
      </c>
      <c r="E61" s="35" t="s">
        <v>42</v>
      </c>
      <c r="F61" s="34"/>
      <c r="G61" s="157" t="s">
        <v>44</v>
      </c>
      <c r="H61" s="68">
        <f aca="true" t="shared" si="4" ref="H61:I64">H62</f>
        <v>9476</v>
      </c>
      <c r="I61" s="68">
        <f t="shared" si="4"/>
        <v>0</v>
      </c>
      <c r="J61"/>
    </row>
    <row r="62" spans="1:9" ht="15.75">
      <c r="A62" s="54" t="s">
        <v>141</v>
      </c>
      <c r="B62" s="95" t="s">
        <v>272</v>
      </c>
      <c r="C62" s="56" t="s">
        <v>153</v>
      </c>
      <c r="D62" s="55" t="s">
        <v>160</v>
      </c>
      <c r="E62" s="31" t="s">
        <v>142</v>
      </c>
      <c r="F62" s="30"/>
      <c r="G62" s="76" t="s">
        <v>44</v>
      </c>
      <c r="H62" s="32">
        <f t="shared" si="4"/>
        <v>9476</v>
      </c>
      <c r="I62" s="32">
        <f t="shared" si="4"/>
        <v>0</v>
      </c>
    </row>
    <row r="63" spans="1:9" ht="15.75">
      <c r="A63" s="54" t="s">
        <v>143</v>
      </c>
      <c r="B63" s="95" t="s">
        <v>272</v>
      </c>
      <c r="C63" s="56" t="s">
        <v>153</v>
      </c>
      <c r="D63" s="55" t="s">
        <v>160</v>
      </c>
      <c r="E63" s="31" t="s">
        <v>144</v>
      </c>
      <c r="F63" s="30"/>
      <c r="G63" s="76" t="s">
        <v>44</v>
      </c>
      <c r="H63" s="32">
        <f t="shared" si="4"/>
        <v>9476</v>
      </c>
      <c r="I63" s="32">
        <f t="shared" si="4"/>
        <v>0</v>
      </c>
    </row>
    <row r="64" spans="1:9" ht="49.5" customHeight="1">
      <c r="A64" s="144" t="s">
        <v>249</v>
      </c>
      <c r="B64" s="105" t="s">
        <v>272</v>
      </c>
      <c r="C64" s="56" t="s">
        <v>153</v>
      </c>
      <c r="D64" s="55" t="s">
        <v>160</v>
      </c>
      <c r="E64" s="31" t="s">
        <v>146</v>
      </c>
      <c r="F64" s="30" t="s">
        <v>44</v>
      </c>
      <c r="G64" s="76" t="s">
        <v>44</v>
      </c>
      <c r="H64" s="57">
        <f t="shared" si="4"/>
        <v>9476</v>
      </c>
      <c r="I64" s="57">
        <f t="shared" si="4"/>
        <v>0</v>
      </c>
    </row>
    <row r="65" spans="1:9" ht="15.75">
      <c r="A65" s="146" t="s">
        <v>115</v>
      </c>
      <c r="B65" s="105" t="s">
        <v>272</v>
      </c>
      <c r="C65" s="56" t="s">
        <v>153</v>
      </c>
      <c r="D65" s="55" t="s">
        <v>160</v>
      </c>
      <c r="E65" s="31" t="s">
        <v>146</v>
      </c>
      <c r="F65" s="30" t="s">
        <v>112</v>
      </c>
      <c r="G65" s="64" t="s">
        <v>203</v>
      </c>
      <c r="H65" s="57">
        <f>9476</f>
        <v>9476</v>
      </c>
      <c r="I65" s="57"/>
    </row>
    <row r="66" spans="1:10" s="3" customFormat="1" ht="15.75">
      <c r="A66" s="169" t="s">
        <v>78</v>
      </c>
      <c r="B66" s="92" t="s">
        <v>272</v>
      </c>
      <c r="C66" s="66" t="s">
        <v>153</v>
      </c>
      <c r="D66" s="38" t="s">
        <v>157</v>
      </c>
      <c r="E66" s="35" t="s">
        <v>42</v>
      </c>
      <c r="F66" s="34"/>
      <c r="G66" s="157" t="s">
        <v>44</v>
      </c>
      <c r="H66" s="68">
        <f>H67</f>
        <v>27933.2</v>
      </c>
      <c r="I66" s="68">
        <f>I67</f>
        <v>0</v>
      </c>
      <c r="J66"/>
    </row>
    <row r="67" spans="1:9" ht="15.75">
      <c r="A67" s="146" t="s">
        <v>78</v>
      </c>
      <c r="B67" s="105" t="s">
        <v>272</v>
      </c>
      <c r="C67" s="56" t="s">
        <v>153</v>
      </c>
      <c r="D67" s="55" t="s">
        <v>157</v>
      </c>
      <c r="E67" s="31" t="s">
        <v>161</v>
      </c>
      <c r="F67" s="30"/>
      <c r="G67" s="76" t="s">
        <v>44</v>
      </c>
      <c r="H67" s="57">
        <f>H68</f>
        <v>27933.2</v>
      </c>
      <c r="I67" s="57">
        <f>I68</f>
        <v>0</v>
      </c>
    </row>
    <row r="68" spans="1:9" ht="15.75">
      <c r="A68" s="146" t="s">
        <v>162</v>
      </c>
      <c r="B68" s="105" t="s">
        <v>272</v>
      </c>
      <c r="C68" s="56" t="s">
        <v>153</v>
      </c>
      <c r="D68" s="55" t="s">
        <v>157</v>
      </c>
      <c r="E68" s="31" t="s">
        <v>164</v>
      </c>
      <c r="F68" s="30"/>
      <c r="G68" s="76" t="s">
        <v>44</v>
      </c>
      <c r="H68" s="57">
        <f>H69</f>
        <v>27933.2</v>
      </c>
      <c r="I68" s="57">
        <f>I70</f>
        <v>0</v>
      </c>
    </row>
    <row r="69" spans="1:9" ht="15.75">
      <c r="A69" s="146" t="s">
        <v>218</v>
      </c>
      <c r="B69" s="105" t="s">
        <v>272</v>
      </c>
      <c r="C69" s="56" t="s">
        <v>153</v>
      </c>
      <c r="D69" s="55" t="s">
        <v>157</v>
      </c>
      <c r="E69" s="31" t="s">
        <v>219</v>
      </c>
      <c r="F69" s="30"/>
      <c r="G69" s="76" t="s">
        <v>44</v>
      </c>
      <c r="H69" s="57">
        <f>H70</f>
        <v>27933.2</v>
      </c>
      <c r="I69" s="57"/>
    </row>
    <row r="70" spans="1:9" ht="15.75">
      <c r="A70" s="146" t="s">
        <v>115</v>
      </c>
      <c r="B70" s="105" t="s">
        <v>272</v>
      </c>
      <c r="C70" s="56" t="s">
        <v>153</v>
      </c>
      <c r="D70" s="55" t="s">
        <v>157</v>
      </c>
      <c r="E70" s="31" t="s">
        <v>219</v>
      </c>
      <c r="F70" s="30"/>
      <c r="G70" s="63" t="s">
        <v>203</v>
      </c>
      <c r="H70" s="57">
        <f>17891+10000+42.2</f>
        <v>27933.2</v>
      </c>
      <c r="I70" s="57"/>
    </row>
    <row r="71" spans="1:10" s="3" customFormat="1" ht="15.75">
      <c r="A71" s="169" t="s">
        <v>52</v>
      </c>
      <c r="B71" s="92" t="s">
        <v>272</v>
      </c>
      <c r="C71" s="66" t="s">
        <v>153</v>
      </c>
      <c r="D71" s="38" t="s">
        <v>154</v>
      </c>
      <c r="E71" s="35" t="s">
        <v>42</v>
      </c>
      <c r="F71" s="34"/>
      <c r="G71" s="157" t="s">
        <v>44</v>
      </c>
      <c r="H71" s="68">
        <f>H77+H82+H72+H78</f>
        <v>41864.7</v>
      </c>
      <c r="I71" s="68">
        <f>I77+I82+I72+I78</f>
        <v>1831.1</v>
      </c>
      <c r="J71"/>
    </row>
    <row r="72" spans="1:10" s="3" customFormat="1" ht="30.75" customHeight="1">
      <c r="A72" s="144" t="s">
        <v>81</v>
      </c>
      <c r="B72" s="105" t="s">
        <v>272</v>
      </c>
      <c r="C72" s="56" t="s">
        <v>153</v>
      </c>
      <c r="D72" s="55" t="s">
        <v>154</v>
      </c>
      <c r="E72" s="31" t="s">
        <v>107</v>
      </c>
      <c r="F72" s="34"/>
      <c r="G72" s="76" t="s">
        <v>44</v>
      </c>
      <c r="H72" s="57">
        <f>H73</f>
        <v>34833.6</v>
      </c>
      <c r="I72" s="68"/>
      <c r="J72"/>
    </row>
    <row r="73" spans="1:10" s="3" customFormat="1" ht="15.75">
      <c r="A73" s="54" t="s">
        <v>25</v>
      </c>
      <c r="B73" s="105" t="s">
        <v>272</v>
      </c>
      <c r="C73" s="56" t="s">
        <v>153</v>
      </c>
      <c r="D73" s="55" t="s">
        <v>154</v>
      </c>
      <c r="E73" s="31" t="s">
        <v>314</v>
      </c>
      <c r="F73" s="30"/>
      <c r="G73" s="76" t="s">
        <v>44</v>
      </c>
      <c r="H73" s="57">
        <f>H74</f>
        <v>34833.6</v>
      </c>
      <c r="I73" s="68"/>
      <c r="J73"/>
    </row>
    <row r="74" spans="1:10" s="3" customFormat="1" ht="15.75">
      <c r="A74" s="54" t="s">
        <v>200</v>
      </c>
      <c r="B74" s="105" t="s">
        <v>272</v>
      </c>
      <c r="C74" s="56" t="s">
        <v>153</v>
      </c>
      <c r="D74" s="55" t="s">
        <v>154</v>
      </c>
      <c r="E74" s="31" t="s">
        <v>314</v>
      </c>
      <c r="F74" s="30"/>
      <c r="G74" s="119" t="s">
        <v>201</v>
      </c>
      <c r="H74" s="32">
        <f>32351.9+1726.7+755</f>
        <v>34833.6</v>
      </c>
      <c r="I74" s="68"/>
      <c r="J74"/>
    </row>
    <row r="75" spans="1:9" ht="28.5" customHeight="1">
      <c r="A75" s="144" t="s">
        <v>86</v>
      </c>
      <c r="B75" s="95" t="s">
        <v>272</v>
      </c>
      <c r="C75" s="56" t="s">
        <v>153</v>
      </c>
      <c r="D75" s="30" t="s">
        <v>154</v>
      </c>
      <c r="E75" s="31" t="s">
        <v>58</v>
      </c>
      <c r="F75" s="30"/>
      <c r="G75" s="76" t="s">
        <v>44</v>
      </c>
      <c r="H75" s="32">
        <f>H76</f>
        <v>3080</v>
      </c>
      <c r="I75" s="32">
        <f>I77</f>
        <v>0</v>
      </c>
    </row>
    <row r="76" spans="1:9" ht="15.75">
      <c r="A76" s="145" t="s">
        <v>240</v>
      </c>
      <c r="B76" s="101" t="s">
        <v>272</v>
      </c>
      <c r="C76" s="56" t="s">
        <v>153</v>
      </c>
      <c r="D76" s="39" t="s">
        <v>154</v>
      </c>
      <c r="E76" s="40" t="s">
        <v>241</v>
      </c>
      <c r="F76" s="39"/>
      <c r="G76" s="76" t="s">
        <v>44</v>
      </c>
      <c r="H76" s="41">
        <f>H77</f>
        <v>3080</v>
      </c>
      <c r="I76" s="41"/>
    </row>
    <row r="77" spans="1:9" ht="15.75">
      <c r="A77" s="146" t="s">
        <v>115</v>
      </c>
      <c r="B77" s="101" t="s">
        <v>272</v>
      </c>
      <c r="C77" s="56" t="s">
        <v>153</v>
      </c>
      <c r="D77" s="39" t="s">
        <v>154</v>
      </c>
      <c r="E77" s="40" t="s">
        <v>241</v>
      </c>
      <c r="F77" s="39"/>
      <c r="G77" s="64" t="s">
        <v>203</v>
      </c>
      <c r="H77" s="41">
        <f>1400+1680</f>
        <v>3080</v>
      </c>
      <c r="I77" s="147"/>
    </row>
    <row r="78" spans="1:9" ht="15.75">
      <c r="A78" s="136" t="s">
        <v>363</v>
      </c>
      <c r="B78" s="101" t="s">
        <v>272</v>
      </c>
      <c r="C78" s="56" t="s">
        <v>153</v>
      </c>
      <c r="D78" s="39" t="s">
        <v>154</v>
      </c>
      <c r="E78" s="40" t="s">
        <v>362</v>
      </c>
      <c r="F78" s="39"/>
      <c r="G78" s="64" t="s">
        <v>44</v>
      </c>
      <c r="H78" s="41">
        <f>H79</f>
        <v>1831.1</v>
      </c>
      <c r="I78" s="203">
        <f>I79</f>
        <v>1831.1</v>
      </c>
    </row>
    <row r="79" spans="1:9" ht="86.25">
      <c r="A79" s="233" t="s">
        <v>360</v>
      </c>
      <c r="B79" s="101" t="s">
        <v>272</v>
      </c>
      <c r="C79" s="56" t="s">
        <v>153</v>
      </c>
      <c r="D79" s="39" t="s">
        <v>154</v>
      </c>
      <c r="E79" s="40" t="s">
        <v>361</v>
      </c>
      <c r="F79" s="39"/>
      <c r="G79" s="64" t="s">
        <v>44</v>
      </c>
      <c r="H79" s="41">
        <f>H80+H81</f>
        <v>1831.1</v>
      </c>
      <c r="I79" s="41">
        <f>I80+I81</f>
        <v>1831.1</v>
      </c>
    </row>
    <row r="80" spans="1:9" ht="15.75">
      <c r="A80" s="54" t="s">
        <v>250</v>
      </c>
      <c r="B80" s="101" t="s">
        <v>272</v>
      </c>
      <c r="C80" s="56" t="s">
        <v>153</v>
      </c>
      <c r="D80" s="39" t="s">
        <v>154</v>
      </c>
      <c r="E80" s="40" t="s">
        <v>361</v>
      </c>
      <c r="F80" s="39"/>
      <c r="G80" s="64" t="s">
        <v>69</v>
      </c>
      <c r="H80" s="41">
        <v>1500</v>
      </c>
      <c r="I80" s="41">
        <v>1500</v>
      </c>
    </row>
    <row r="81" spans="1:9" ht="15.75">
      <c r="A81" s="146" t="s">
        <v>115</v>
      </c>
      <c r="B81" s="101" t="s">
        <v>272</v>
      </c>
      <c r="C81" s="56" t="s">
        <v>153</v>
      </c>
      <c r="D81" s="39" t="s">
        <v>154</v>
      </c>
      <c r="E81" s="40" t="s">
        <v>361</v>
      </c>
      <c r="F81" s="39"/>
      <c r="G81" s="64" t="s">
        <v>203</v>
      </c>
      <c r="H81" s="41">
        <v>331.1</v>
      </c>
      <c r="I81" s="147">
        <v>331.1</v>
      </c>
    </row>
    <row r="82" spans="1:9" ht="15.75">
      <c r="A82" s="54" t="s">
        <v>100</v>
      </c>
      <c r="B82" s="101" t="s">
        <v>272</v>
      </c>
      <c r="C82" s="56" t="s">
        <v>153</v>
      </c>
      <c r="D82" s="39" t="s">
        <v>154</v>
      </c>
      <c r="E82" s="40" t="s">
        <v>101</v>
      </c>
      <c r="F82" s="39"/>
      <c r="G82" s="76" t="s">
        <v>44</v>
      </c>
      <c r="H82" s="41">
        <f>H83+H85</f>
        <v>2120</v>
      </c>
      <c r="I82" s="147"/>
    </row>
    <row r="83" spans="1:9" ht="43.5">
      <c r="A83" s="171" t="s">
        <v>290</v>
      </c>
      <c r="B83" s="101" t="s">
        <v>272</v>
      </c>
      <c r="C83" s="56" t="s">
        <v>153</v>
      </c>
      <c r="D83" s="39" t="s">
        <v>154</v>
      </c>
      <c r="E83" s="40" t="s">
        <v>289</v>
      </c>
      <c r="F83" s="39"/>
      <c r="G83" s="76" t="s">
        <v>44</v>
      </c>
      <c r="H83" s="41">
        <f>H84</f>
        <v>1810</v>
      </c>
      <c r="I83" s="147"/>
    </row>
    <row r="84" spans="1:9" ht="15.75">
      <c r="A84" s="146" t="s">
        <v>115</v>
      </c>
      <c r="B84" s="101" t="s">
        <v>272</v>
      </c>
      <c r="C84" s="56" t="s">
        <v>153</v>
      </c>
      <c r="D84" s="39" t="s">
        <v>154</v>
      </c>
      <c r="E84" s="40" t="s">
        <v>289</v>
      </c>
      <c r="F84" s="39"/>
      <c r="G84" s="64" t="s">
        <v>203</v>
      </c>
      <c r="H84" s="41">
        <v>1810</v>
      </c>
      <c r="I84" s="147"/>
    </row>
    <row r="85" spans="1:9" ht="29.25">
      <c r="A85" s="171" t="s">
        <v>354</v>
      </c>
      <c r="B85" s="101" t="s">
        <v>272</v>
      </c>
      <c r="C85" s="56" t="s">
        <v>153</v>
      </c>
      <c r="D85" s="39" t="s">
        <v>154</v>
      </c>
      <c r="E85" s="31" t="s">
        <v>192</v>
      </c>
      <c r="F85" s="84" t="s">
        <v>44</v>
      </c>
      <c r="G85" s="76" t="s">
        <v>44</v>
      </c>
      <c r="H85" s="41">
        <f>H86</f>
        <v>310</v>
      </c>
      <c r="I85" s="147"/>
    </row>
    <row r="86" spans="1:9" ht="15.75">
      <c r="A86" s="146" t="s">
        <v>115</v>
      </c>
      <c r="B86" s="101" t="s">
        <v>272</v>
      </c>
      <c r="C86" s="56" t="s">
        <v>153</v>
      </c>
      <c r="D86" s="39" t="s">
        <v>154</v>
      </c>
      <c r="E86" s="70" t="s">
        <v>192</v>
      </c>
      <c r="F86" s="49" t="s">
        <v>102</v>
      </c>
      <c r="G86" s="85" t="s">
        <v>203</v>
      </c>
      <c r="H86" s="41">
        <f>310</f>
        <v>310</v>
      </c>
      <c r="I86" s="147"/>
    </row>
    <row r="87" spans="1:10" s="3" customFormat="1" ht="15.75">
      <c r="A87" s="37" t="s">
        <v>21</v>
      </c>
      <c r="B87" s="96" t="s">
        <v>272</v>
      </c>
      <c r="C87" s="35" t="s">
        <v>165</v>
      </c>
      <c r="D87" s="34" t="s">
        <v>96</v>
      </c>
      <c r="E87" s="35" t="s">
        <v>42</v>
      </c>
      <c r="F87" s="34"/>
      <c r="G87" s="157" t="s">
        <v>44</v>
      </c>
      <c r="H87" s="36">
        <f>H88+H111+H106</f>
        <v>248843</v>
      </c>
      <c r="I87" s="36">
        <f>I88+I111+I106</f>
        <v>60839.9</v>
      </c>
      <c r="J87"/>
    </row>
    <row r="88" spans="1:10" s="3" customFormat="1" ht="15.75">
      <c r="A88" s="167" t="s">
        <v>54</v>
      </c>
      <c r="B88" s="92" t="s">
        <v>272</v>
      </c>
      <c r="C88" s="66" t="s">
        <v>165</v>
      </c>
      <c r="D88" s="38" t="s">
        <v>151</v>
      </c>
      <c r="E88" s="35" t="s">
        <v>42</v>
      </c>
      <c r="F88" s="34"/>
      <c r="G88" s="157" t="s">
        <v>44</v>
      </c>
      <c r="H88" s="68">
        <f>H89+H96+H99</f>
        <v>140955.2</v>
      </c>
      <c r="I88" s="68">
        <f>I89+I96+I99</f>
        <v>26288.9</v>
      </c>
      <c r="J88"/>
    </row>
    <row r="89" spans="1:10" s="3" customFormat="1" ht="29.25">
      <c r="A89" s="144" t="s">
        <v>331</v>
      </c>
      <c r="B89" s="105" t="s">
        <v>272</v>
      </c>
      <c r="C89" s="56" t="s">
        <v>165</v>
      </c>
      <c r="D89" s="55" t="s">
        <v>151</v>
      </c>
      <c r="E89" s="56" t="s">
        <v>328</v>
      </c>
      <c r="F89" s="55"/>
      <c r="G89" s="76" t="s">
        <v>44</v>
      </c>
      <c r="H89" s="57">
        <f>H90+H93</f>
        <v>104181.20000000001</v>
      </c>
      <c r="I89" s="57">
        <f>I90+I93</f>
        <v>26288.9</v>
      </c>
      <c r="J89"/>
    </row>
    <row r="90" spans="1:10" s="3" customFormat="1" ht="72">
      <c r="A90" s="144" t="s">
        <v>396</v>
      </c>
      <c r="B90" s="105" t="s">
        <v>272</v>
      </c>
      <c r="C90" s="56" t="s">
        <v>165</v>
      </c>
      <c r="D90" s="55" t="s">
        <v>151</v>
      </c>
      <c r="E90" s="56" t="s">
        <v>394</v>
      </c>
      <c r="F90" s="55"/>
      <c r="G90" s="76" t="s">
        <v>44</v>
      </c>
      <c r="H90" s="57">
        <f>H91</f>
        <v>67950.20000000001</v>
      </c>
      <c r="I90" s="57">
        <f>I91</f>
        <v>17525.9</v>
      </c>
      <c r="J90"/>
    </row>
    <row r="91" spans="1:10" s="3" customFormat="1" ht="57.75">
      <c r="A91" s="144" t="s">
        <v>395</v>
      </c>
      <c r="B91" s="105" t="s">
        <v>272</v>
      </c>
      <c r="C91" s="56" t="s">
        <v>165</v>
      </c>
      <c r="D91" s="55" t="s">
        <v>151</v>
      </c>
      <c r="E91" s="56" t="s">
        <v>393</v>
      </c>
      <c r="F91" s="55"/>
      <c r="G91" s="76" t="s">
        <v>44</v>
      </c>
      <c r="H91" s="57">
        <f>H92</f>
        <v>67950.20000000001</v>
      </c>
      <c r="I91" s="57">
        <f>I92</f>
        <v>17525.9</v>
      </c>
      <c r="J91"/>
    </row>
    <row r="92" spans="1:10" s="3" customFormat="1" ht="15.75">
      <c r="A92" s="54" t="s">
        <v>250</v>
      </c>
      <c r="B92" s="105" t="s">
        <v>272</v>
      </c>
      <c r="C92" s="56" t="s">
        <v>165</v>
      </c>
      <c r="D92" s="55" t="s">
        <v>151</v>
      </c>
      <c r="E92" s="56" t="s">
        <v>393</v>
      </c>
      <c r="F92" s="55"/>
      <c r="G92" s="76" t="s">
        <v>69</v>
      </c>
      <c r="H92" s="57">
        <f>17525.9+50424.3</f>
        <v>67950.20000000001</v>
      </c>
      <c r="I92" s="239">
        <v>17525.9</v>
      </c>
      <c r="J92"/>
    </row>
    <row r="93" spans="1:10" s="3" customFormat="1" ht="29.25">
      <c r="A93" s="144" t="s">
        <v>339</v>
      </c>
      <c r="B93" s="105" t="s">
        <v>272</v>
      </c>
      <c r="C93" s="56" t="s">
        <v>165</v>
      </c>
      <c r="D93" s="55" t="s">
        <v>151</v>
      </c>
      <c r="E93" s="56" t="s">
        <v>329</v>
      </c>
      <c r="F93" s="55"/>
      <c r="G93" s="76" t="s">
        <v>44</v>
      </c>
      <c r="H93" s="57">
        <f>H94</f>
        <v>36231</v>
      </c>
      <c r="I93" s="57">
        <f>I94</f>
        <v>8763</v>
      </c>
      <c r="J93"/>
    </row>
    <row r="94" spans="1:10" s="3" customFormat="1" ht="29.25">
      <c r="A94" s="144" t="s">
        <v>331</v>
      </c>
      <c r="B94" s="105" t="s">
        <v>272</v>
      </c>
      <c r="C94" s="56" t="s">
        <v>165</v>
      </c>
      <c r="D94" s="55" t="s">
        <v>151</v>
      </c>
      <c r="E94" s="56" t="s">
        <v>330</v>
      </c>
      <c r="F94" s="55"/>
      <c r="G94" s="76" t="s">
        <v>44</v>
      </c>
      <c r="H94" s="57">
        <f>H95</f>
        <v>36231</v>
      </c>
      <c r="I94" s="57">
        <f>I95</f>
        <v>8763</v>
      </c>
      <c r="J94"/>
    </row>
    <row r="95" spans="1:10" s="3" customFormat="1" ht="15.75">
      <c r="A95" s="54" t="s">
        <v>250</v>
      </c>
      <c r="B95" s="105" t="s">
        <v>272</v>
      </c>
      <c r="C95" s="56" t="s">
        <v>165</v>
      </c>
      <c r="D95" s="55" t="s">
        <v>151</v>
      </c>
      <c r="E95" s="56" t="s">
        <v>330</v>
      </c>
      <c r="F95" s="55"/>
      <c r="G95" s="64" t="s">
        <v>69</v>
      </c>
      <c r="H95" s="57">
        <f>7588+13876.4+6003.6+8763</f>
        <v>36231</v>
      </c>
      <c r="I95" s="239">
        <v>8763</v>
      </c>
      <c r="J95"/>
    </row>
    <row r="96" spans="1:10" s="3" customFormat="1" ht="15.75">
      <c r="A96" s="54" t="s">
        <v>22</v>
      </c>
      <c r="B96" s="95" t="s">
        <v>272</v>
      </c>
      <c r="C96" s="31" t="s">
        <v>165</v>
      </c>
      <c r="D96" s="30" t="s">
        <v>151</v>
      </c>
      <c r="E96" s="31" t="s">
        <v>23</v>
      </c>
      <c r="F96" s="30"/>
      <c r="G96" s="76" t="s">
        <v>44</v>
      </c>
      <c r="H96" s="32">
        <f>H97</f>
        <v>16896.5</v>
      </c>
      <c r="I96" s="32">
        <f>I97</f>
        <v>0</v>
      </c>
      <c r="J96"/>
    </row>
    <row r="97" spans="1:10" s="3" customFormat="1" ht="15.75">
      <c r="A97" s="144" t="s">
        <v>166</v>
      </c>
      <c r="B97" s="95" t="s">
        <v>272</v>
      </c>
      <c r="C97" s="31" t="s">
        <v>165</v>
      </c>
      <c r="D97" s="30" t="s">
        <v>151</v>
      </c>
      <c r="E97" s="31" t="s">
        <v>167</v>
      </c>
      <c r="F97" s="30"/>
      <c r="G97" s="76" t="s">
        <v>44</v>
      </c>
      <c r="H97" s="32">
        <f>H98</f>
        <v>16896.5</v>
      </c>
      <c r="I97" s="32">
        <f>I98</f>
        <v>0</v>
      </c>
      <c r="J97"/>
    </row>
    <row r="98" spans="1:10" s="3" customFormat="1" ht="15.75">
      <c r="A98" s="146" t="s">
        <v>115</v>
      </c>
      <c r="B98" s="95" t="s">
        <v>272</v>
      </c>
      <c r="C98" s="31" t="s">
        <v>165</v>
      </c>
      <c r="D98" s="30" t="s">
        <v>151</v>
      </c>
      <c r="E98" s="31" t="s">
        <v>167</v>
      </c>
      <c r="F98" s="30"/>
      <c r="G98" s="76" t="s">
        <v>203</v>
      </c>
      <c r="H98" s="32">
        <f>9025+17868.4-7588+7588+1249.3+3197.1+20294.6+5345.3-13876.4-20294.6-2715.1-3197.1</f>
        <v>16896.5</v>
      </c>
      <c r="I98" s="32"/>
      <c r="J98"/>
    </row>
    <row r="99" spans="1:10" s="3" customFormat="1" ht="15.75">
      <c r="A99" s="54" t="s">
        <v>100</v>
      </c>
      <c r="B99" s="95" t="s">
        <v>272</v>
      </c>
      <c r="C99" s="31" t="s">
        <v>165</v>
      </c>
      <c r="D99" s="30" t="s">
        <v>151</v>
      </c>
      <c r="E99" s="31" t="s">
        <v>101</v>
      </c>
      <c r="F99" s="30"/>
      <c r="G99" s="76" t="s">
        <v>44</v>
      </c>
      <c r="H99" s="32">
        <f>H100+H102+H104</f>
        <v>19877.5</v>
      </c>
      <c r="I99" s="32"/>
      <c r="J99"/>
    </row>
    <row r="100" spans="1:10" s="3" customFormat="1" ht="42.75">
      <c r="A100" s="173" t="s">
        <v>291</v>
      </c>
      <c r="B100" s="95" t="s">
        <v>272</v>
      </c>
      <c r="C100" s="31" t="s">
        <v>165</v>
      </c>
      <c r="D100" s="30" t="s">
        <v>151</v>
      </c>
      <c r="E100" s="31" t="s">
        <v>211</v>
      </c>
      <c r="F100" s="30"/>
      <c r="G100" s="76" t="s">
        <v>44</v>
      </c>
      <c r="H100" s="32">
        <f>H101</f>
        <v>900</v>
      </c>
      <c r="I100" s="32"/>
      <c r="J100"/>
    </row>
    <row r="101" spans="1:10" s="3" customFormat="1" ht="15.75">
      <c r="A101" s="146" t="s">
        <v>115</v>
      </c>
      <c r="B101" s="95" t="s">
        <v>272</v>
      </c>
      <c r="C101" s="31" t="s">
        <v>165</v>
      </c>
      <c r="D101" s="30" t="s">
        <v>151</v>
      </c>
      <c r="E101" s="31" t="s">
        <v>211</v>
      </c>
      <c r="F101" s="30"/>
      <c r="G101" s="76" t="s">
        <v>203</v>
      </c>
      <c r="H101" s="32">
        <v>900</v>
      </c>
      <c r="I101" s="32"/>
      <c r="J101"/>
    </row>
    <row r="102" spans="1:10" s="3" customFormat="1" ht="78" customHeight="1">
      <c r="A102" s="173" t="s">
        <v>255</v>
      </c>
      <c r="B102" s="95" t="s">
        <v>272</v>
      </c>
      <c r="C102" s="31" t="s">
        <v>165</v>
      </c>
      <c r="D102" s="30" t="s">
        <v>151</v>
      </c>
      <c r="E102" s="31" t="s">
        <v>292</v>
      </c>
      <c r="F102" s="30"/>
      <c r="G102" s="76" t="s">
        <v>44</v>
      </c>
      <c r="H102" s="32">
        <f>H103</f>
        <v>18377.5</v>
      </c>
      <c r="I102" s="32"/>
      <c r="J102"/>
    </row>
    <row r="103" spans="1:10" s="3" customFormat="1" ht="15.75">
      <c r="A103" s="164" t="s">
        <v>115</v>
      </c>
      <c r="B103" s="95" t="s">
        <v>272</v>
      </c>
      <c r="C103" s="31" t="s">
        <v>165</v>
      </c>
      <c r="D103" s="30" t="s">
        <v>151</v>
      </c>
      <c r="E103" s="31" t="s">
        <v>292</v>
      </c>
      <c r="F103" s="30"/>
      <c r="G103" s="76" t="s">
        <v>203</v>
      </c>
      <c r="H103" s="32">
        <f>2500+12680.4+3197.1</f>
        <v>18377.5</v>
      </c>
      <c r="I103" s="32"/>
      <c r="J103"/>
    </row>
    <row r="104" spans="1:10" s="3" customFormat="1" ht="42.75">
      <c r="A104" s="173" t="s">
        <v>381</v>
      </c>
      <c r="B104" s="95" t="s">
        <v>272</v>
      </c>
      <c r="C104" s="31" t="s">
        <v>165</v>
      </c>
      <c r="D104" s="30" t="s">
        <v>151</v>
      </c>
      <c r="E104" s="31" t="s">
        <v>358</v>
      </c>
      <c r="F104" s="30"/>
      <c r="G104" s="76" t="s">
        <v>44</v>
      </c>
      <c r="H104" s="32">
        <f>H105</f>
        <v>600</v>
      </c>
      <c r="I104" s="32"/>
      <c r="J104"/>
    </row>
    <row r="105" spans="1:10" s="3" customFormat="1" ht="15.75">
      <c r="A105" s="54" t="s">
        <v>115</v>
      </c>
      <c r="B105" s="95" t="s">
        <v>272</v>
      </c>
      <c r="C105" s="31" t="s">
        <v>165</v>
      </c>
      <c r="D105" s="30" t="s">
        <v>151</v>
      </c>
      <c r="E105" s="31" t="s">
        <v>358</v>
      </c>
      <c r="F105" s="30"/>
      <c r="G105" s="76" t="s">
        <v>203</v>
      </c>
      <c r="H105" s="32">
        <v>600</v>
      </c>
      <c r="I105" s="32"/>
      <c r="J105"/>
    </row>
    <row r="106" spans="1:10" s="3" customFormat="1" ht="15.75">
      <c r="A106" s="17" t="s">
        <v>342</v>
      </c>
      <c r="B106" s="96" t="s">
        <v>272</v>
      </c>
      <c r="C106" s="35" t="s">
        <v>165</v>
      </c>
      <c r="D106" s="34" t="s">
        <v>152</v>
      </c>
      <c r="E106" s="35" t="s">
        <v>42</v>
      </c>
      <c r="F106" s="34"/>
      <c r="G106" s="184" t="s">
        <v>44</v>
      </c>
      <c r="H106" s="36">
        <f>H107</f>
        <v>23009.699999999997</v>
      </c>
      <c r="I106" s="36"/>
      <c r="J106"/>
    </row>
    <row r="107" spans="1:10" s="3" customFormat="1" ht="15.75">
      <c r="A107" s="132" t="s">
        <v>343</v>
      </c>
      <c r="B107" s="95" t="s">
        <v>272</v>
      </c>
      <c r="C107" s="31" t="s">
        <v>165</v>
      </c>
      <c r="D107" s="30" t="s">
        <v>152</v>
      </c>
      <c r="E107" s="31" t="s">
        <v>340</v>
      </c>
      <c r="F107" s="30"/>
      <c r="G107" s="63" t="s">
        <v>44</v>
      </c>
      <c r="H107" s="32">
        <f>H108</f>
        <v>23009.699999999997</v>
      </c>
      <c r="I107" s="32"/>
      <c r="J107"/>
    </row>
    <row r="108" spans="1:10" s="3" customFormat="1" ht="15.75">
      <c r="A108" s="132" t="s">
        <v>344</v>
      </c>
      <c r="B108" s="95" t="s">
        <v>272</v>
      </c>
      <c r="C108" s="31" t="s">
        <v>165</v>
      </c>
      <c r="D108" s="30" t="s">
        <v>152</v>
      </c>
      <c r="E108" s="31" t="s">
        <v>340</v>
      </c>
      <c r="F108" s="30"/>
      <c r="G108" s="63" t="s">
        <v>44</v>
      </c>
      <c r="H108" s="32">
        <f>H109</f>
        <v>23009.699999999997</v>
      </c>
      <c r="I108" s="32"/>
      <c r="J108"/>
    </row>
    <row r="109" spans="1:10" s="3" customFormat="1" ht="15.75">
      <c r="A109" s="139" t="s">
        <v>344</v>
      </c>
      <c r="B109" s="95" t="s">
        <v>272</v>
      </c>
      <c r="C109" s="31" t="s">
        <v>165</v>
      </c>
      <c r="D109" s="30" t="s">
        <v>152</v>
      </c>
      <c r="E109" s="31" t="s">
        <v>341</v>
      </c>
      <c r="F109" s="30"/>
      <c r="G109" s="63" t="s">
        <v>44</v>
      </c>
      <c r="H109" s="32">
        <f>H110</f>
        <v>23009.699999999997</v>
      </c>
      <c r="I109" s="32"/>
      <c r="J109"/>
    </row>
    <row r="110" spans="1:10" s="3" customFormat="1" ht="15.75">
      <c r="A110" s="185" t="s">
        <v>115</v>
      </c>
      <c r="B110" s="95" t="s">
        <v>272</v>
      </c>
      <c r="C110" s="31" t="s">
        <v>165</v>
      </c>
      <c r="D110" s="30" t="s">
        <v>152</v>
      </c>
      <c r="E110" s="31" t="s">
        <v>341</v>
      </c>
      <c r="F110" s="30"/>
      <c r="G110" s="63" t="s">
        <v>203</v>
      </c>
      <c r="H110" s="32">
        <f>20294.6+2715.1</f>
        <v>23009.699999999997</v>
      </c>
      <c r="I110" s="32"/>
      <c r="J110"/>
    </row>
    <row r="111" spans="1:9" ht="18.75" customHeight="1">
      <c r="A111" s="37" t="s">
        <v>103</v>
      </c>
      <c r="B111" s="96" t="s">
        <v>272</v>
      </c>
      <c r="C111" s="35" t="s">
        <v>165</v>
      </c>
      <c r="D111" s="34" t="s">
        <v>156</v>
      </c>
      <c r="E111" s="35" t="s">
        <v>42</v>
      </c>
      <c r="F111" s="34"/>
      <c r="G111" s="157" t="s">
        <v>44</v>
      </c>
      <c r="H111" s="36">
        <f>H112+H123</f>
        <v>84878.1</v>
      </c>
      <c r="I111" s="36">
        <f>I112+I123</f>
        <v>34551</v>
      </c>
    </row>
    <row r="112" spans="1:9" ht="15.75">
      <c r="A112" s="54" t="s">
        <v>103</v>
      </c>
      <c r="B112" s="95" t="s">
        <v>272</v>
      </c>
      <c r="C112" s="31" t="s">
        <v>165</v>
      </c>
      <c r="D112" s="30" t="s">
        <v>156</v>
      </c>
      <c r="E112" s="40" t="s">
        <v>210</v>
      </c>
      <c r="F112" s="39"/>
      <c r="G112" s="76" t="s">
        <v>44</v>
      </c>
      <c r="H112" s="41">
        <f>H113+H117+H119+H121+H116</f>
        <v>41327.100000000006</v>
      </c>
      <c r="I112" s="41">
        <f>I113+I117+I119+I121+I116</f>
        <v>0</v>
      </c>
    </row>
    <row r="113" spans="1:10" s="3" customFormat="1" ht="15.75">
      <c r="A113" s="54" t="s">
        <v>220</v>
      </c>
      <c r="B113" s="95" t="s">
        <v>272</v>
      </c>
      <c r="C113" s="31" t="s">
        <v>165</v>
      </c>
      <c r="D113" s="30" t="s">
        <v>156</v>
      </c>
      <c r="E113" s="40" t="s">
        <v>221</v>
      </c>
      <c r="F113" s="84"/>
      <c r="G113" s="76" t="s">
        <v>44</v>
      </c>
      <c r="H113" s="32">
        <f>H114</f>
        <v>14311.2</v>
      </c>
      <c r="I113" s="32">
        <f>I114</f>
        <v>0</v>
      </c>
      <c r="J113"/>
    </row>
    <row r="114" spans="1:9" ht="15.75">
      <c r="A114" s="146" t="s">
        <v>115</v>
      </c>
      <c r="B114" s="95" t="s">
        <v>272</v>
      </c>
      <c r="C114" s="31" t="s">
        <v>165</v>
      </c>
      <c r="D114" s="30" t="s">
        <v>156</v>
      </c>
      <c r="E114" s="40" t="s">
        <v>221</v>
      </c>
      <c r="F114" s="84"/>
      <c r="G114" s="99" t="s">
        <v>203</v>
      </c>
      <c r="H114" s="32">
        <f>12290+1843.5+177.7</f>
        <v>14311.2</v>
      </c>
      <c r="I114" s="54"/>
    </row>
    <row r="115" spans="1:9" ht="48" customHeight="1">
      <c r="A115" s="183" t="s">
        <v>0</v>
      </c>
      <c r="B115" s="95" t="s">
        <v>272</v>
      </c>
      <c r="C115" s="31" t="s">
        <v>165</v>
      </c>
      <c r="D115" s="30" t="s">
        <v>156</v>
      </c>
      <c r="E115" s="40" t="s">
        <v>337</v>
      </c>
      <c r="F115" s="84"/>
      <c r="G115" s="99" t="s">
        <v>44</v>
      </c>
      <c r="H115" s="32">
        <f>H116</f>
        <v>300</v>
      </c>
      <c r="I115" s="54"/>
    </row>
    <row r="116" spans="1:9" ht="15.75">
      <c r="A116" s="146" t="s">
        <v>115</v>
      </c>
      <c r="B116" s="95" t="s">
        <v>272</v>
      </c>
      <c r="C116" s="31" t="s">
        <v>165</v>
      </c>
      <c r="D116" s="30" t="s">
        <v>156</v>
      </c>
      <c r="E116" s="40" t="s">
        <v>337</v>
      </c>
      <c r="F116" s="84"/>
      <c r="G116" s="99" t="s">
        <v>203</v>
      </c>
      <c r="H116" s="32">
        <f>300</f>
        <v>300</v>
      </c>
      <c r="I116" s="54"/>
    </row>
    <row r="117" spans="1:9" ht="15.75">
      <c r="A117" s="54" t="s">
        <v>106</v>
      </c>
      <c r="B117" s="95" t="s">
        <v>272</v>
      </c>
      <c r="C117" s="31" t="s">
        <v>165</v>
      </c>
      <c r="D117" s="30" t="s">
        <v>156</v>
      </c>
      <c r="E117" s="40" t="s">
        <v>222</v>
      </c>
      <c r="F117" s="84"/>
      <c r="G117" s="76" t="s">
        <v>44</v>
      </c>
      <c r="H117" s="32">
        <f>H118</f>
        <v>4500</v>
      </c>
      <c r="I117" s="32">
        <f>I118</f>
        <v>0</v>
      </c>
    </row>
    <row r="118" spans="1:9" ht="15.75">
      <c r="A118" s="146" t="s">
        <v>115</v>
      </c>
      <c r="B118" s="95" t="s">
        <v>272</v>
      </c>
      <c r="C118" s="31" t="s">
        <v>165</v>
      </c>
      <c r="D118" s="30" t="s">
        <v>156</v>
      </c>
      <c r="E118" s="40" t="s">
        <v>222</v>
      </c>
      <c r="F118" s="84"/>
      <c r="G118" s="99" t="s">
        <v>203</v>
      </c>
      <c r="H118" s="32">
        <v>4500</v>
      </c>
      <c r="I118" s="54"/>
    </row>
    <row r="119" spans="1:9" ht="15.75">
      <c r="A119" s="54" t="s">
        <v>114</v>
      </c>
      <c r="B119" s="95" t="s">
        <v>272</v>
      </c>
      <c r="C119" s="31" t="s">
        <v>165</v>
      </c>
      <c r="D119" s="30" t="s">
        <v>156</v>
      </c>
      <c r="E119" s="40" t="s">
        <v>223</v>
      </c>
      <c r="F119" s="84"/>
      <c r="G119" s="76" t="s">
        <v>44</v>
      </c>
      <c r="H119" s="32">
        <f>H120</f>
        <v>701.8</v>
      </c>
      <c r="I119" s="32">
        <f>I120</f>
        <v>0</v>
      </c>
    </row>
    <row r="120" spans="1:9" ht="15.75">
      <c r="A120" s="146" t="s">
        <v>115</v>
      </c>
      <c r="B120" s="95" t="s">
        <v>272</v>
      </c>
      <c r="C120" s="31" t="s">
        <v>165</v>
      </c>
      <c r="D120" s="30" t="s">
        <v>156</v>
      </c>
      <c r="E120" s="40" t="s">
        <v>223</v>
      </c>
      <c r="F120" s="84"/>
      <c r="G120" s="99" t="s">
        <v>203</v>
      </c>
      <c r="H120" s="32">
        <f>700+1.8</f>
        <v>701.8</v>
      </c>
      <c r="I120" s="54"/>
    </row>
    <row r="121" spans="1:9" ht="29.25">
      <c r="A121" s="144" t="s">
        <v>224</v>
      </c>
      <c r="B121" s="95" t="s">
        <v>272</v>
      </c>
      <c r="C121" s="31" t="s">
        <v>165</v>
      </c>
      <c r="D121" s="30" t="s">
        <v>156</v>
      </c>
      <c r="E121" s="40" t="s">
        <v>225</v>
      </c>
      <c r="F121" s="84"/>
      <c r="G121" s="76" t="s">
        <v>44</v>
      </c>
      <c r="H121" s="32">
        <f>H122</f>
        <v>21514.100000000002</v>
      </c>
      <c r="I121" s="32">
        <f>I122</f>
        <v>0</v>
      </c>
    </row>
    <row r="122" spans="1:9" ht="15.75">
      <c r="A122" s="204" t="s">
        <v>115</v>
      </c>
      <c r="B122" s="200" t="s">
        <v>272</v>
      </c>
      <c r="C122" s="196" t="s">
        <v>165</v>
      </c>
      <c r="D122" s="197" t="s">
        <v>156</v>
      </c>
      <c r="E122" s="194" t="s">
        <v>225</v>
      </c>
      <c r="F122" s="209"/>
      <c r="G122" s="210" t="s">
        <v>203</v>
      </c>
      <c r="H122" s="73">
        <f>10295+600+1477.3+3500+9.2+6425.2-792.6</f>
        <v>21514.100000000002</v>
      </c>
      <c r="I122" s="73"/>
    </row>
    <row r="123" spans="1:10" ht="15.75">
      <c r="A123" s="54" t="s">
        <v>100</v>
      </c>
      <c r="B123" s="95" t="s">
        <v>272</v>
      </c>
      <c r="C123" s="31" t="s">
        <v>165</v>
      </c>
      <c r="D123" s="30" t="s">
        <v>156</v>
      </c>
      <c r="E123" s="40" t="s">
        <v>101</v>
      </c>
      <c r="F123" s="84"/>
      <c r="G123" s="76" t="s">
        <v>44</v>
      </c>
      <c r="H123" s="32">
        <f>H124</f>
        <v>43551</v>
      </c>
      <c r="I123" s="32">
        <f>I124</f>
        <v>34551</v>
      </c>
      <c r="J123" s="329"/>
    </row>
    <row r="124" spans="1:12" ht="47.25" customHeight="1">
      <c r="A124" s="295" t="s">
        <v>313</v>
      </c>
      <c r="B124" s="250" t="s">
        <v>272</v>
      </c>
      <c r="C124" s="244" t="s">
        <v>165</v>
      </c>
      <c r="D124" s="251" t="s">
        <v>156</v>
      </c>
      <c r="E124" s="257" t="s">
        <v>293</v>
      </c>
      <c r="F124" s="317"/>
      <c r="G124" s="282" t="s">
        <v>44</v>
      </c>
      <c r="H124" s="252">
        <f>H125</f>
        <v>43551</v>
      </c>
      <c r="I124" s="252">
        <f>I125</f>
        <v>34551</v>
      </c>
      <c r="J124" s="316"/>
      <c r="K124" s="316"/>
      <c r="L124" s="316"/>
    </row>
    <row r="125" spans="1:12" ht="15.75">
      <c r="A125" s="260" t="s">
        <v>115</v>
      </c>
      <c r="B125" s="250" t="s">
        <v>272</v>
      </c>
      <c r="C125" s="244" t="s">
        <v>165</v>
      </c>
      <c r="D125" s="251" t="s">
        <v>156</v>
      </c>
      <c r="E125" s="257" t="s">
        <v>293</v>
      </c>
      <c r="F125" s="317"/>
      <c r="G125" s="265" t="s">
        <v>203</v>
      </c>
      <c r="H125" s="252">
        <f>9000+34551</f>
        <v>43551</v>
      </c>
      <c r="I125" s="252">
        <v>34551</v>
      </c>
      <c r="J125" s="316"/>
      <c r="K125" s="316"/>
      <c r="L125" s="316"/>
    </row>
    <row r="126" spans="1:12" ht="15.75">
      <c r="A126" s="314" t="s">
        <v>39</v>
      </c>
      <c r="B126" s="276" t="s">
        <v>272</v>
      </c>
      <c r="C126" s="299" t="s">
        <v>170</v>
      </c>
      <c r="D126" s="279" t="s">
        <v>96</v>
      </c>
      <c r="E126" s="299" t="s">
        <v>42</v>
      </c>
      <c r="F126" s="279"/>
      <c r="G126" s="328" t="s">
        <v>44</v>
      </c>
      <c r="H126" s="280">
        <f aca="true" t="shared" si="5" ref="H126:I128">H127</f>
        <v>1962.6</v>
      </c>
      <c r="I126" s="280">
        <f t="shared" si="5"/>
        <v>0</v>
      </c>
      <c r="J126" s="316"/>
      <c r="K126" s="316"/>
      <c r="L126" s="316"/>
    </row>
    <row r="127" spans="1:12" ht="15.75">
      <c r="A127" s="319" t="s">
        <v>40</v>
      </c>
      <c r="B127" s="298" t="s">
        <v>272</v>
      </c>
      <c r="C127" s="275" t="s">
        <v>170</v>
      </c>
      <c r="D127" s="320" t="s">
        <v>165</v>
      </c>
      <c r="E127" s="299" t="s">
        <v>42</v>
      </c>
      <c r="F127" s="279"/>
      <c r="G127" s="328" t="s">
        <v>44</v>
      </c>
      <c r="H127" s="322">
        <f t="shared" si="5"/>
        <v>1962.6</v>
      </c>
      <c r="I127" s="322">
        <f t="shared" si="5"/>
        <v>0</v>
      </c>
      <c r="J127" s="316"/>
      <c r="K127" s="316"/>
      <c r="L127" s="316"/>
    </row>
    <row r="128" spans="1:12" ht="15.75">
      <c r="A128" s="255" t="s">
        <v>100</v>
      </c>
      <c r="B128" s="250" t="s">
        <v>272</v>
      </c>
      <c r="C128" s="244" t="s">
        <v>170</v>
      </c>
      <c r="D128" s="251" t="s">
        <v>165</v>
      </c>
      <c r="E128" s="244" t="s">
        <v>101</v>
      </c>
      <c r="F128" s="251"/>
      <c r="G128" s="282" t="s">
        <v>44</v>
      </c>
      <c r="H128" s="247">
        <f t="shared" si="5"/>
        <v>1962.6</v>
      </c>
      <c r="I128" s="247">
        <f t="shared" si="5"/>
        <v>0</v>
      </c>
      <c r="J128" s="316"/>
      <c r="K128" s="316"/>
      <c r="L128" s="316"/>
    </row>
    <row r="129" spans="1:12" ht="29.25">
      <c r="A129" s="295" t="s">
        <v>294</v>
      </c>
      <c r="B129" s="256" t="s">
        <v>272</v>
      </c>
      <c r="C129" s="257" t="s">
        <v>170</v>
      </c>
      <c r="D129" s="253" t="s">
        <v>165</v>
      </c>
      <c r="E129" s="257" t="s">
        <v>196</v>
      </c>
      <c r="F129" s="253"/>
      <c r="G129" s="282" t="s">
        <v>44</v>
      </c>
      <c r="H129" s="254">
        <f>H130</f>
        <v>1962.6</v>
      </c>
      <c r="I129" s="254">
        <f>I130</f>
        <v>0</v>
      </c>
      <c r="J129" s="316"/>
      <c r="K129" s="316"/>
      <c r="L129" s="316"/>
    </row>
    <row r="130" spans="1:12" ht="15.75">
      <c r="A130" s="255" t="s">
        <v>115</v>
      </c>
      <c r="B130" s="250" t="s">
        <v>272</v>
      </c>
      <c r="C130" s="244" t="s">
        <v>170</v>
      </c>
      <c r="D130" s="251" t="s">
        <v>165</v>
      </c>
      <c r="E130" s="244" t="s">
        <v>196</v>
      </c>
      <c r="F130" s="251"/>
      <c r="G130" s="265" t="s">
        <v>203</v>
      </c>
      <c r="H130" s="252">
        <f>360-90+1000+792.6-100</f>
        <v>1962.6</v>
      </c>
      <c r="I130" s="255"/>
      <c r="J130" s="316"/>
      <c r="K130" s="316"/>
      <c r="L130" s="316"/>
    </row>
    <row r="131" spans="1:12" ht="15.75">
      <c r="A131" s="314" t="s">
        <v>270</v>
      </c>
      <c r="B131" s="276" t="s">
        <v>272</v>
      </c>
      <c r="C131" s="299" t="s">
        <v>157</v>
      </c>
      <c r="D131" s="279" t="s">
        <v>96</v>
      </c>
      <c r="E131" s="299" t="s">
        <v>42</v>
      </c>
      <c r="F131" s="279"/>
      <c r="G131" s="328" t="s">
        <v>44</v>
      </c>
      <c r="H131" s="280">
        <f>H136+H132</f>
        <v>566700.6</v>
      </c>
      <c r="I131" s="280">
        <f>I136+I132</f>
        <v>400000</v>
      </c>
      <c r="J131" s="316"/>
      <c r="K131" s="316"/>
      <c r="L131" s="316"/>
    </row>
    <row r="132" spans="1:12" ht="15.75">
      <c r="A132" s="255" t="s">
        <v>363</v>
      </c>
      <c r="B132" s="269" t="s">
        <v>272</v>
      </c>
      <c r="C132" s="245" t="s">
        <v>157</v>
      </c>
      <c r="D132" s="246" t="s">
        <v>151</v>
      </c>
      <c r="E132" s="244" t="s">
        <v>362</v>
      </c>
      <c r="F132" s="251"/>
      <c r="G132" s="296" t="s">
        <v>44</v>
      </c>
      <c r="H132" s="247">
        <f aca="true" t="shared" si="6" ref="H132:I134">H133</f>
        <v>400000</v>
      </c>
      <c r="I132" s="247">
        <f t="shared" si="6"/>
        <v>400000</v>
      </c>
      <c r="J132" s="316"/>
      <c r="K132" s="316"/>
      <c r="L132" s="316"/>
    </row>
    <row r="133" spans="1:12" ht="29.25">
      <c r="A133" s="295" t="s">
        <v>375</v>
      </c>
      <c r="B133" s="269" t="s">
        <v>272</v>
      </c>
      <c r="C133" s="245" t="s">
        <v>157</v>
      </c>
      <c r="D133" s="246" t="s">
        <v>151</v>
      </c>
      <c r="E133" s="244" t="s">
        <v>374</v>
      </c>
      <c r="F133" s="251"/>
      <c r="G133" s="296" t="s">
        <v>44</v>
      </c>
      <c r="H133" s="247">
        <f t="shared" si="6"/>
        <v>400000</v>
      </c>
      <c r="I133" s="247">
        <f t="shared" si="6"/>
        <v>400000</v>
      </c>
      <c r="J133" s="316"/>
      <c r="K133" s="316"/>
      <c r="L133" s="316"/>
    </row>
    <row r="134" spans="1:12" ht="33" customHeight="1">
      <c r="A134" s="295" t="s">
        <v>382</v>
      </c>
      <c r="B134" s="269" t="s">
        <v>272</v>
      </c>
      <c r="C134" s="245" t="s">
        <v>157</v>
      </c>
      <c r="D134" s="246" t="s">
        <v>151</v>
      </c>
      <c r="E134" s="244" t="s">
        <v>418</v>
      </c>
      <c r="F134" s="251"/>
      <c r="G134" s="296" t="s">
        <v>44</v>
      </c>
      <c r="H134" s="247">
        <f t="shared" si="6"/>
        <v>400000</v>
      </c>
      <c r="I134" s="247">
        <f t="shared" si="6"/>
        <v>400000</v>
      </c>
      <c r="J134" s="316"/>
      <c r="K134" s="316"/>
      <c r="L134" s="316"/>
    </row>
    <row r="135" spans="1:12" ht="15.75">
      <c r="A135" s="288" t="s">
        <v>171</v>
      </c>
      <c r="B135" s="269" t="s">
        <v>272</v>
      </c>
      <c r="C135" s="245" t="s">
        <v>157</v>
      </c>
      <c r="D135" s="246" t="s">
        <v>151</v>
      </c>
      <c r="E135" s="244" t="s">
        <v>418</v>
      </c>
      <c r="F135" s="251"/>
      <c r="G135" s="296" t="s">
        <v>53</v>
      </c>
      <c r="H135" s="247">
        <f>150000+250000</f>
        <v>400000</v>
      </c>
      <c r="I135" s="247">
        <f>150000+250000</f>
        <v>400000</v>
      </c>
      <c r="J135" s="316"/>
      <c r="K135" s="316"/>
      <c r="L135" s="316"/>
    </row>
    <row r="136" spans="1:12" ht="15.75">
      <c r="A136" s="314" t="s">
        <v>268</v>
      </c>
      <c r="B136" s="298" t="s">
        <v>272</v>
      </c>
      <c r="C136" s="275" t="s">
        <v>157</v>
      </c>
      <c r="D136" s="320" t="s">
        <v>157</v>
      </c>
      <c r="E136" s="299" t="s">
        <v>42</v>
      </c>
      <c r="F136" s="279"/>
      <c r="G136" s="328" t="s">
        <v>44</v>
      </c>
      <c r="H136" s="322">
        <f aca="true" t="shared" si="7" ref="H136:I138">H137</f>
        <v>166700.6</v>
      </c>
      <c r="I136" s="322">
        <f t="shared" si="7"/>
        <v>0</v>
      </c>
      <c r="J136" s="316"/>
      <c r="K136" s="316"/>
      <c r="L136" s="316"/>
    </row>
    <row r="137" spans="1:12" ht="15.75">
      <c r="A137" s="255" t="s">
        <v>100</v>
      </c>
      <c r="B137" s="250" t="s">
        <v>272</v>
      </c>
      <c r="C137" s="244" t="s">
        <v>157</v>
      </c>
      <c r="D137" s="246" t="s">
        <v>157</v>
      </c>
      <c r="E137" s="244" t="s">
        <v>101</v>
      </c>
      <c r="F137" s="317" t="s">
        <v>44</v>
      </c>
      <c r="G137" s="282" t="s">
        <v>44</v>
      </c>
      <c r="H137" s="252">
        <f t="shared" si="7"/>
        <v>166700.6</v>
      </c>
      <c r="I137" s="252">
        <f t="shared" si="7"/>
        <v>0</v>
      </c>
      <c r="J137" s="316"/>
      <c r="K137" s="316"/>
      <c r="L137" s="316"/>
    </row>
    <row r="138" spans="1:12" ht="103.5">
      <c r="A138" s="281" t="s">
        <v>388</v>
      </c>
      <c r="B138" s="250" t="s">
        <v>272</v>
      </c>
      <c r="C138" s="244" t="s">
        <v>157</v>
      </c>
      <c r="D138" s="246" t="s">
        <v>157</v>
      </c>
      <c r="E138" s="244" t="s">
        <v>302</v>
      </c>
      <c r="F138" s="317" t="s">
        <v>55</v>
      </c>
      <c r="G138" s="282" t="s">
        <v>44</v>
      </c>
      <c r="H138" s="252">
        <f t="shared" si="7"/>
        <v>166700.6</v>
      </c>
      <c r="I138" s="252">
        <f t="shared" si="7"/>
        <v>0</v>
      </c>
      <c r="J138" s="316"/>
      <c r="K138" s="316"/>
      <c r="L138" s="316"/>
    </row>
    <row r="139" spans="1:12" ht="15.75">
      <c r="A139" s="288" t="s">
        <v>171</v>
      </c>
      <c r="B139" s="250" t="s">
        <v>272</v>
      </c>
      <c r="C139" s="244" t="s">
        <v>157</v>
      </c>
      <c r="D139" s="246" t="s">
        <v>157</v>
      </c>
      <c r="E139" s="244" t="s">
        <v>302</v>
      </c>
      <c r="F139" s="317"/>
      <c r="G139" s="265" t="s">
        <v>53</v>
      </c>
      <c r="H139" s="252">
        <f>150000+12974.6+3726</f>
        <v>166700.6</v>
      </c>
      <c r="I139" s="252"/>
      <c r="J139" s="316"/>
      <c r="K139" s="316"/>
      <c r="L139" s="316"/>
    </row>
    <row r="140" spans="1:12" ht="15.75">
      <c r="A140" s="314" t="s">
        <v>5</v>
      </c>
      <c r="B140" s="276" t="s">
        <v>272</v>
      </c>
      <c r="C140" s="299" t="s">
        <v>158</v>
      </c>
      <c r="D140" s="279" t="s">
        <v>96</v>
      </c>
      <c r="E140" s="299" t="s">
        <v>42</v>
      </c>
      <c r="F140" s="279"/>
      <c r="G140" s="328" t="s">
        <v>44</v>
      </c>
      <c r="H140" s="280">
        <f>H141+H145+H151</f>
        <v>47292</v>
      </c>
      <c r="I140" s="280">
        <f>I141+I145+I151</f>
        <v>39421</v>
      </c>
      <c r="J140" s="316"/>
      <c r="K140" s="316"/>
      <c r="L140" s="316"/>
    </row>
    <row r="141" spans="1:12" ht="15.75">
      <c r="A141" s="319" t="s">
        <v>41</v>
      </c>
      <c r="B141" s="298" t="s">
        <v>272</v>
      </c>
      <c r="C141" s="275" t="s">
        <v>158</v>
      </c>
      <c r="D141" s="320" t="s">
        <v>151</v>
      </c>
      <c r="E141" s="299" t="s">
        <v>42</v>
      </c>
      <c r="F141" s="279"/>
      <c r="G141" s="328" t="s">
        <v>44</v>
      </c>
      <c r="H141" s="322">
        <f aca="true" t="shared" si="8" ref="H141:I143">H142</f>
        <v>1390</v>
      </c>
      <c r="I141" s="322">
        <f t="shared" si="8"/>
        <v>0</v>
      </c>
      <c r="J141" s="316"/>
      <c r="K141" s="316"/>
      <c r="L141" s="316"/>
    </row>
    <row r="142" spans="1:12" ht="15.75">
      <c r="A142" s="295" t="s">
        <v>186</v>
      </c>
      <c r="B142" s="250" t="s">
        <v>272</v>
      </c>
      <c r="C142" s="245" t="s">
        <v>158</v>
      </c>
      <c r="D142" s="251" t="s">
        <v>151</v>
      </c>
      <c r="E142" s="244" t="s">
        <v>187</v>
      </c>
      <c r="F142" s="251"/>
      <c r="G142" s="282" t="s">
        <v>44</v>
      </c>
      <c r="H142" s="252">
        <f t="shared" si="8"/>
        <v>1390</v>
      </c>
      <c r="I142" s="252">
        <f t="shared" si="8"/>
        <v>0</v>
      </c>
      <c r="J142" s="316"/>
      <c r="K142" s="316"/>
      <c r="L142" s="316"/>
    </row>
    <row r="143" spans="1:12" ht="29.25">
      <c r="A143" s="295" t="s">
        <v>89</v>
      </c>
      <c r="B143" s="256" t="s">
        <v>272</v>
      </c>
      <c r="C143" s="245" t="s">
        <v>158</v>
      </c>
      <c r="D143" s="253" t="s">
        <v>151</v>
      </c>
      <c r="E143" s="257" t="s">
        <v>188</v>
      </c>
      <c r="F143" s="253"/>
      <c r="G143" s="282" t="s">
        <v>44</v>
      </c>
      <c r="H143" s="254">
        <f t="shared" si="8"/>
        <v>1390</v>
      </c>
      <c r="I143" s="254">
        <f t="shared" si="8"/>
        <v>0</v>
      </c>
      <c r="J143" s="316"/>
      <c r="K143" s="316"/>
      <c r="L143" s="316"/>
    </row>
    <row r="144" spans="1:12" ht="15.75">
      <c r="A144" s="295" t="s">
        <v>134</v>
      </c>
      <c r="B144" s="256" t="s">
        <v>272</v>
      </c>
      <c r="C144" s="245" t="s">
        <v>158</v>
      </c>
      <c r="D144" s="253" t="s">
        <v>151</v>
      </c>
      <c r="E144" s="257" t="s">
        <v>188</v>
      </c>
      <c r="F144" s="253"/>
      <c r="G144" s="265" t="s">
        <v>46</v>
      </c>
      <c r="H144" s="254">
        <v>1390</v>
      </c>
      <c r="I144" s="283"/>
      <c r="J144" s="316"/>
      <c r="K144" s="316"/>
      <c r="L144" s="316"/>
    </row>
    <row r="145" spans="1:9" ht="15.75">
      <c r="A145" s="37" t="s">
        <v>76</v>
      </c>
      <c r="B145" s="96" t="s">
        <v>272</v>
      </c>
      <c r="C145" s="66" t="s">
        <v>158</v>
      </c>
      <c r="D145" s="34" t="s">
        <v>156</v>
      </c>
      <c r="E145" s="35" t="s">
        <v>42</v>
      </c>
      <c r="F145" s="34"/>
      <c r="G145" s="97" t="s">
        <v>44</v>
      </c>
      <c r="H145" s="36">
        <f>H146</f>
        <v>43552</v>
      </c>
      <c r="I145" s="36">
        <f>I146</f>
        <v>39421</v>
      </c>
    </row>
    <row r="146" spans="1:9" ht="15.75">
      <c r="A146" s="54" t="s">
        <v>189</v>
      </c>
      <c r="B146" s="95" t="s">
        <v>272</v>
      </c>
      <c r="C146" s="56" t="s">
        <v>158</v>
      </c>
      <c r="D146" s="30" t="s">
        <v>156</v>
      </c>
      <c r="E146" s="31" t="s">
        <v>70</v>
      </c>
      <c r="F146" s="30"/>
      <c r="G146" s="76" t="s">
        <v>44</v>
      </c>
      <c r="H146" s="32">
        <f>H147+H149</f>
        <v>43552</v>
      </c>
      <c r="I146" s="32">
        <f>I147+I149</f>
        <v>39421</v>
      </c>
    </row>
    <row r="147" spans="1:9" ht="15.75">
      <c r="A147" s="54" t="s">
        <v>190</v>
      </c>
      <c r="B147" s="95" t="s">
        <v>272</v>
      </c>
      <c r="C147" s="56" t="s">
        <v>158</v>
      </c>
      <c r="D147" s="30" t="s">
        <v>156</v>
      </c>
      <c r="E147" s="31" t="s">
        <v>248</v>
      </c>
      <c r="F147" s="30" t="s">
        <v>71</v>
      </c>
      <c r="G147" s="76" t="s">
        <v>44</v>
      </c>
      <c r="H147" s="32">
        <f>H148</f>
        <v>4131</v>
      </c>
      <c r="I147" s="32">
        <f>I148</f>
        <v>0</v>
      </c>
    </row>
    <row r="148" spans="1:9" ht="15.75">
      <c r="A148" s="144" t="s">
        <v>134</v>
      </c>
      <c r="B148" s="95" t="s">
        <v>272</v>
      </c>
      <c r="C148" s="56" t="s">
        <v>158</v>
      </c>
      <c r="D148" s="30" t="s">
        <v>156</v>
      </c>
      <c r="E148" s="31" t="s">
        <v>248</v>
      </c>
      <c r="F148" s="84"/>
      <c r="G148" s="85" t="s">
        <v>46</v>
      </c>
      <c r="H148" s="32">
        <f>1750+581+50+1750</f>
        <v>4131</v>
      </c>
      <c r="I148" s="32"/>
    </row>
    <row r="149" spans="1:9" ht="29.25">
      <c r="A149" s="144" t="s">
        <v>113</v>
      </c>
      <c r="B149" s="95" t="s">
        <v>272</v>
      </c>
      <c r="C149" s="56" t="s">
        <v>158</v>
      </c>
      <c r="D149" s="30" t="s">
        <v>156</v>
      </c>
      <c r="E149" s="31" t="s">
        <v>191</v>
      </c>
      <c r="F149" s="84"/>
      <c r="G149" s="76" t="s">
        <v>44</v>
      </c>
      <c r="H149" s="32">
        <f>H150</f>
        <v>39421</v>
      </c>
      <c r="I149" s="32">
        <f>I150</f>
        <v>39421</v>
      </c>
    </row>
    <row r="150" spans="1:9" ht="15.75">
      <c r="A150" s="144" t="s">
        <v>134</v>
      </c>
      <c r="B150" s="95" t="s">
        <v>272</v>
      </c>
      <c r="C150" s="56" t="s">
        <v>158</v>
      </c>
      <c r="D150" s="30" t="s">
        <v>156</v>
      </c>
      <c r="E150" s="31" t="s">
        <v>191</v>
      </c>
      <c r="F150" s="84"/>
      <c r="G150" s="85" t="s">
        <v>46</v>
      </c>
      <c r="H150" s="32">
        <f>51921-12500</f>
        <v>39421</v>
      </c>
      <c r="I150" s="73">
        <f>51921-12500</f>
        <v>39421</v>
      </c>
    </row>
    <row r="151" spans="1:9" ht="15.75">
      <c r="A151" s="37" t="s">
        <v>99</v>
      </c>
      <c r="B151" s="96" t="s">
        <v>272</v>
      </c>
      <c r="C151" s="66" t="s">
        <v>158</v>
      </c>
      <c r="D151" s="35" t="s">
        <v>170</v>
      </c>
      <c r="E151" s="35" t="s">
        <v>42</v>
      </c>
      <c r="F151" s="34"/>
      <c r="G151" s="157" t="s">
        <v>44</v>
      </c>
      <c r="H151" s="36">
        <f>H154+H152</f>
        <v>2350</v>
      </c>
      <c r="I151" s="36">
        <f>I154</f>
        <v>0</v>
      </c>
    </row>
    <row r="152" spans="1:9" ht="15.75">
      <c r="A152" s="132" t="s">
        <v>352</v>
      </c>
      <c r="B152" s="31" t="s">
        <v>272</v>
      </c>
      <c r="C152" s="31" t="s">
        <v>158</v>
      </c>
      <c r="D152" s="56" t="s">
        <v>170</v>
      </c>
      <c r="E152" s="30" t="s">
        <v>351</v>
      </c>
      <c r="F152" s="31" t="s">
        <v>44</v>
      </c>
      <c r="G152" s="191" t="s">
        <v>44</v>
      </c>
      <c r="H152" s="32">
        <f>H153</f>
        <v>100</v>
      </c>
      <c r="I152" s="36"/>
    </row>
    <row r="153" spans="1:9" ht="15.75">
      <c r="A153" s="133" t="s">
        <v>115</v>
      </c>
      <c r="B153" s="31" t="s">
        <v>272</v>
      </c>
      <c r="C153" s="31" t="s">
        <v>158</v>
      </c>
      <c r="D153" s="31" t="s">
        <v>170</v>
      </c>
      <c r="E153" s="30" t="s">
        <v>351</v>
      </c>
      <c r="F153" s="31" t="s">
        <v>203</v>
      </c>
      <c r="G153" s="31" t="s">
        <v>203</v>
      </c>
      <c r="H153" s="32">
        <v>100</v>
      </c>
      <c r="I153" s="36"/>
    </row>
    <row r="154" spans="1:9" ht="15.75">
      <c r="A154" s="54" t="s">
        <v>100</v>
      </c>
      <c r="B154" s="95" t="s">
        <v>272</v>
      </c>
      <c r="C154" s="56" t="s">
        <v>158</v>
      </c>
      <c r="D154" s="31" t="s">
        <v>170</v>
      </c>
      <c r="E154" s="190" t="s">
        <v>101</v>
      </c>
      <c r="F154" s="84" t="s">
        <v>44</v>
      </c>
      <c r="G154" s="65" t="s">
        <v>44</v>
      </c>
      <c r="H154" s="32">
        <f>H155</f>
        <v>2250</v>
      </c>
      <c r="I154" s="32">
        <f>I155</f>
        <v>0</v>
      </c>
    </row>
    <row r="155" spans="1:9" ht="29.25">
      <c r="A155" s="171" t="s">
        <v>354</v>
      </c>
      <c r="B155" s="95" t="s">
        <v>272</v>
      </c>
      <c r="C155" s="56" t="s">
        <v>158</v>
      </c>
      <c r="D155" s="55" t="s">
        <v>170</v>
      </c>
      <c r="E155" s="31" t="s">
        <v>192</v>
      </c>
      <c r="F155" s="84" t="s">
        <v>44</v>
      </c>
      <c r="G155" s="106" t="s">
        <v>44</v>
      </c>
      <c r="H155" s="32">
        <f>H156</f>
        <v>2250</v>
      </c>
      <c r="I155" s="32">
        <f>I156</f>
        <v>0</v>
      </c>
    </row>
    <row r="156" spans="1:9" ht="15.75">
      <c r="A156" s="146" t="s">
        <v>115</v>
      </c>
      <c r="B156" s="74" t="s">
        <v>272</v>
      </c>
      <c r="C156" s="56" t="s">
        <v>158</v>
      </c>
      <c r="D156" s="31" t="s">
        <v>170</v>
      </c>
      <c r="E156" s="70" t="s">
        <v>192</v>
      </c>
      <c r="F156" s="49" t="s">
        <v>102</v>
      </c>
      <c r="G156" s="85" t="s">
        <v>203</v>
      </c>
      <c r="H156" s="75">
        <f>2130+120</f>
        <v>2250</v>
      </c>
      <c r="I156" s="75"/>
    </row>
    <row r="157" spans="1:9" ht="15.75">
      <c r="A157" s="26" t="s">
        <v>184</v>
      </c>
      <c r="B157" s="96" t="s">
        <v>272</v>
      </c>
      <c r="C157" s="35" t="s">
        <v>266</v>
      </c>
      <c r="D157" s="38" t="s">
        <v>96</v>
      </c>
      <c r="E157" s="35" t="s">
        <v>42</v>
      </c>
      <c r="F157" s="34"/>
      <c r="G157" s="157" t="s">
        <v>44</v>
      </c>
      <c r="H157" s="36">
        <f>H158</f>
        <v>87000</v>
      </c>
      <c r="I157" s="36"/>
    </row>
    <row r="158" spans="1:9" ht="15.75">
      <c r="A158" s="26" t="s">
        <v>271</v>
      </c>
      <c r="B158" s="96" t="s">
        <v>272</v>
      </c>
      <c r="C158" s="35" t="s">
        <v>266</v>
      </c>
      <c r="D158" s="38" t="s">
        <v>151</v>
      </c>
      <c r="E158" s="35" t="s">
        <v>42</v>
      </c>
      <c r="F158" s="34"/>
      <c r="G158" s="157" t="s">
        <v>44</v>
      </c>
      <c r="H158" s="36">
        <f>H160</f>
        <v>87000</v>
      </c>
      <c r="I158" s="36"/>
    </row>
    <row r="159" spans="1:9" ht="15.75">
      <c r="A159" s="54" t="s">
        <v>100</v>
      </c>
      <c r="B159" s="95" t="s">
        <v>272</v>
      </c>
      <c r="C159" s="31" t="s">
        <v>266</v>
      </c>
      <c r="D159" s="55" t="s">
        <v>151</v>
      </c>
      <c r="E159" s="31" t="s">
        <v>101</v>
      </c>
      <c r="F159" s="84"/>
      <c r="G159" s="76" t="s">
        <v>44</v>
      </c>
      <c r="H159" s="32">
        <f>H160</f>
        <v>87000</v>
      </c>
      <c r="I159" s="32"/>
    </row>
    <row r="160" spans="1:9" ht="123" customHeight="1">
      <c r="A160" s="145" t="s">
        <v>356</v>
      </c>
      <c r="B160" s="95" t="s">
        <v>272</v>
      </c>
      <c r="C160" s="31" t="s">
        <v>266</v>
      </c>
      <c r="D160" s="30" t="s">
        <v>151</v>
      </c>
      <c r="E160" s="31" t="s">
        <v>194</v>
      </c>
      <c r="F160" s="84"/>
      <c r="G160" s="76" t="s">
        <v>44</v>
      </c>
      <c r="H160" s="32">
        <f>H161</f>
        <v>87000</v>
      </c>
      <c r="I160" s="32"/>
    </row>
    <row r="161" spans="1:9" ht="15.75">
      <c r="A161" s="144" t="s">
        <v>171</v>
      </c>
      <c r="B161" s="95" t="s">
        <v>272</v>
      </c>
      <c r="C161" s="31" t="s">
        <v>266</v>
      </c>
      <c r="D161" s="30" t="s">
        <v>151</v>
      </c>
      <c r="E161" s="31" t="s">
        <v>194</v>
      </c>
      <c r="F161" s="84"/>
      <c r="G161" s="99" t="s">
        <v>53</v>
      </c>
      <c r="H161" s="32">
        <f>75000+12000</f>
        <v>87000</v>
      </c>
      <c r="I161" s="32"/>
    </row>
    <row r="162" spans="1:9" ht="15.75">
      <c r="A162" s="33" t="s">
        <v>398</v>
      </c>
      <c r="B162" s="96" t="s">
        <v>272</v>
      </c>
      <c r="C162" s="35" t="s">
        <v>265</v>
      </c>
      <c r="D162" s="34" t="s">
        <v>96</v>
      </c>
      <c r="E162" s="35" t="s">
        <v>42</v>
      </c>
      <c r="F162" s="34"/>
      <c r="G162" s="100" t="s">
        <v>44</v>
      </c>
      <c r="H162" s="36">
        <f>H163</f>
        <v>0</v>
      </c>
      <c r="I162" s="36"/>
    </row>
    <row r="163" spans="1:9" ht="29.25">
      <c r="A163" s="144" t="s">
        <v>399</v>
      </c>
      <c r="B163" s="95" t="s">
        <v>272</v>
      </c>
      <c r="C163" s="31" t="s">
        <v>265</v>
      </c>
      <c r="D163" s="30" t="s">
        <v>151</v>
      </c>
      <c r="E163" s="31" t="s">
        <v>42</v>
      </c>
      <c r="F163" s="30"/>
      <c r="G163" s="99" t="s">
        <v>44</v>
      </c>
      <c r="H163" s="32">
        <f>H164</f>
        <v>0</v>
      </c>
      <c r="I163" s="32"/>
    </row>
    <row r="164" spans="1:9" ht="15.75">
      <c r="A164" s="144" t="s">
        <v>400</v>
      </c>
      <c r="B164" s="95" t="s">
        <v>272</v>
      </c>
      <c r="C164" s="31" t="s">
        <v>265</v>
      </c>
      <c r="D164" s="30" t="s">
        <v>151</v>
      </c>
      <c r="E164" s="31" t="s">
        <v>397</v>
      </c>
      <c r="F164" s="30"/>
      <c r="G164" s="99" t="s">
        <v>44</v>
      </c>
      <c r="H164" s="32">
        <f>H165</f>
        <v>0</v>
      </c>
      <c r="I164" s="32"/>
    </row>
    <row r="165" spans="1:9" ht="15.75">
      <c r="A165" s="235" t="s">
        <v>402</v>
      </c>
      <c r="B165" s="95" t="s">
        <v>272</v>
      </c>
      <c r="C165" s="31" t="s">
        <v>265</v>
      </c>
      <c r="D165" s="30" t="s">
        <v>151</v>
      </c>
      <c r="E165" s="31" t="s">
        <v>401</v>
      </c>
      <c r="F165" s="30"/>
      <c r="G165" s="99" t="s">
        <v>44</v>
      </c>
      <c r="H165" s="32">
        <f>H166</f>
        <v>0</v>
      </c>
      <c r="I165" s="32"/>
    </row>
    <row r="166" spans="1:9" ht="16.5" thickBot="1">
      <c r="A166" s="172" t="s">
        <v>117</v>
      </c>
      <c r="B166" s="74" t="s">
        <v>272</v>
      </c>
      <c r="C166" s="70" t="s">
        <v>265</v>
      </c>
      <c r="D166" s="49" t="s">
        <v>151</v>
      </c>
      <c r="E166" s="70" t="s">
        <v>401</v>
      </c>
      <c r="F166" s="49"/>
      <c r="G166" s="234" t="s">
        <v>97</v>
      </c>
      <c r="H166" s="75">
        <f>300-300</f>
        <v>0</v>
      </c>
      <c r="I166" s="75"/>
    </row>
    <row r="167" spans="1:9" ht="36.75" thickBot="1">
      <c r="A167" s="174" t="s">
        <v>320</v>
      </c>
      <c r="B167" s="90" t="s">
        <v>273</v>
      </c>
      <c r="C167" s="24" t="s">
        <v>96</v>
      </c>
      <c r="D167" s="22" t="s">
        <v>96</v>
      </c>
      <c r="E167" s="24" t="s">
        <v>42</v>
      </c>
      <c r="F167" s="22"/>
      <c r="G167" s="163" t="s">
        <v>44</v>
      </c>
      <c r="H167" s="25">
        <f>H184+H233+H168+H172+H179</f>
        <v>811819.9</v>
      </c>
      <c r="I167" s="25">
        <f>I184+I233</f>
        <v>314106.39999999997</v>
      </c>
    </row>
    <row r="168" spans="1:9" ht="15.75">
      <c r="A168" s="169" t="s">
        <v>62</v>
      </c>
      <c r="B168" s="92" t="s">
        <v>273</v>
      </c>
      <c r="C168" s="66" t="s">
        <v>151</v>
      </c>
      <c r="D168" s="38" t="s">
        <v>265</v>
      </c>
      <c r="E168" s="66" t="s">
        <v>42</v>
      </c>
      <c r="F168" s="38"/>
      <c r="G168" s="162" t="s">
        <v>44</v>
      </c>
      <c r="H168" s="94">
        <f>H169</f>
        <v>1417.8</v>
      </c>
      <c r="I168" s="94"/>
    </row>
    <row r="169" spans="1:9" ht="15.75">
      <c r="A169" s="54" t="s">
        <v>100</v>
      </c>
      <c r="B169" s="101" t="s">
        <v>273</v>
      </c>
      <c r="C169" s="40" t="s">
        <v>151</v>
      </c>
      <c r="D169" s="39" t="s">
        <v>265</v>
      </c>
      <c r="E169" s="40" t="s">
        <v>101</v>
      </c>
      <c r="F169" s="102"/>
      <c r="G169" s="76" t="s">
        <v>44</v>
      </c>
      <c r="H169" s="32">
        <f>H170</f>
        <v>1417.8</v>
      </c>
      <c r="I169" s="54"/>
    </row>
    <row r="170" spans="1:9" ht="43.5">
      <c r="A170" s="144" t="s">
        <v>389</v>
      </c>
      <c r="B170" s="101" t="s">
        <v>273</v>
      </c>
      <c r="C170" s="31" t="s">
        <v>151</v>
      </c>
      <c r="D170" s="30" t="s">
        <v>265</v>
      </c>
      <c r="E170" s="40" t="s">
        <v>282</v>
      </c>
      <c r="F170" s="102"/>
      <c r="G170" s="76" t="s">
        <v>44</v>
      </c>
      <c r="H170" s="32">
        <f>H171</f>
        <v>1417.8</v>
      </c>
      <c r="I170" s="54"/>
    </row>
    <row r="171" spans="1:9" ht="15.75">
      <c r="A171" s="54" t="s">
        <v>115</v>
      </c>
      <c r="B171" s="31" t="s">
        <v>273</v>
      </c>
      <c r="C171" s="31" t="s">
        <v>151</v>
      </c>
      <c r="D171" s="30" t="s">
        <v>265</v>
      </c>
      <c r="E171" s="40" t="s">
        <v>282</v>
      </c>
      <c r="F171" s="102"/>
      <c r="G171" s="99" t="s">
        <v>203</v>
      </c>
      <c r="H171" s="32">
        <v>1417.8</v>
      </c>
      <c r="I171" s="54"/>
    </row>
    <row r="172" spans="1:9" ht="30">
      <c r="A172" s="26" t="s">
        <v>84</v>
      </c>
      <c r="B172" s="92" t="s">
        <v>273</v>
      </c>
      <c r="C172" s="66" t="s">
        <v>156</v>
      </c>
      <c r="D172" s="38" t="s">
        <v>155</v>
      </c>
      <c r="E172" s="35" t="s">
        <v>42</v>
      </c>
      <c r="F172" s="34"/>
      <c r="G172" s="157" t="s">
        <v>44</v>
      </c>
      <c r="H172" s="36">
        <f>H176+H173</f>
        <v>900</v>
      </c>
      <c r="I172" s="37"/>
    </row>
    <row r="173" spans="1:9" ht="43.5">
      <c r="A173" s="144" t="s">
        <v>85</v>
      </c>
      <c r="B173" s="74" t="s">
        <v>273</v>
      </c>
      <c r="C173" s="70" t="s">
        <v>156</v>
      </c>
      <c r="D173" s="49" t="s">
        <v>155</v>
      </c>
      <c r="E173" s="40" t="s">
        <v>66</v>
      </c>
      <c r="F173" s="39"/>
      <c r="G173" s="231" t="s">
        <v>44</v>
      </c>
      <c r="H173" s="41">
        <f>H174</f>
        <v>754</v>
      </c>
      <c r="I173" s="147"/>
    </row>
    <row r="174" spans="1:9" ht="15.75">
      <c r="A174" s="54" t="s">
        <v>25</v>
      </c>
      <c r="B174" s="95" t="s">
        <v>273</v>
      </c>
      <c r="C174" s="31" t="s">
        <v>156</v>
      </c>
      <c r="D174" s="30" t="s">
        <v>155</v>
      </c>
      <c r="E174" s="31" t="s">
        <v>140</v>
      </c>
      <c r="F174" s="30"/>
      <c r="G174" s="63" t="s">
        <v>44</v>
      </c>
      <c r="H174" s="32">
        <f>H175</f>
        <v>754</v>
      </c>
      <c r="I174" s="54"/>
    </row>
    <row r="175" spans="1:9" ht="15.75">
      <c r="A175" s="192" t="s">
        <v>200</v>
      </c>
      <c r="B175" s="74" t="s">
        <v>273</v>
      </c>
      <c r="C175" s="70" t="s">
        <v>156</v>
      </c>
      <c r="D175" s="49" t="s">
        <v>155</v>
      </c>
      <c r="E175" s="70" t="s">
        <v>140</v>
      </c>
      <c r="F175" s="49"/>
      <c r="G175" s="232" t="s">
        <v>201</v>
      </c>
      <c r="H175" s="75">
        <v>754</v>
      </c>
      <c r="I175" s="164"/>
    </row>
    <row r="176" spans="1:10" ht="15.75">
      <c r="A176" s="255" t="s">
        <v>100</v>
      </c>
      <c r="B176" s="256" t="s">
        <v>273</v>
      </c>
      <c r="C176" s="257" t="s">
        <v>156</v>
      </c>
      <c r="D176" s="253" t="s">
        <v>155</v>
      </c>
      <c r="E176" s="257" t="s">
        <v>101</v>
      </c>
      <c r="F176" s="266"/>
      <c r="G176" s="282" t="s">
        <v>44</v>
      </c>
      <c r="H176" s="252">
        <f>H177</f>
        <v>146</v>
      </c>
      <c r="I176" s="255"/>
      <c r="J176" s="316"/>
    </row>
    <row r="177" spans="1:10" ht="43.5">
      <c r="A177" s="295" t="s">
        <v>287</v>
      </c>
      <c r="B177" s="250" t="s">
        <v>273</v>
      </c>
      <c r="C177" s="244" t="s">
        <v>156</v>
      </c>
      <c r="D177" s="251" t="s">
        <v>155</v>
      </c>
      <c r="E177" s="244" t="s">
        <v>288</v>
      </c>
      <c r="F177" s="251"/>
      <c r="G177" s="282" t="s">
        <v>44</v>
      </c>
      <c r="H177" s="252">
        <f>H178</f>
        <v>146</v>
      </c>
      <c r="I177" s="255"/>
      <c r="J177" s="316"/>
    </row>
    <row r="178" spans="1:10" ht="15.75">
      <c r="A178" s="260" t="s">
        <v>115</v>
      </c>
      <c r="B178" s="269" t="s">
        <v>273</v>
      </c>
      <c r="C178" s="245" t="s">
        <v>156</v>
      </c>
      <c r="D178" s="246" t="s">
        <v>155</v>
      </c>
      <c r="E178" s="245" t="s">
        <v>288</v>
      </c>
      <c r="F178" s="246"/>
      <c r="G178" s="327" t="s">
        <v>203</v>
      </c>
      <c r="H178" s="252">
        <v>146</v>
      </c>
      <c r="I178" s="255"/>
      <c r="J178" s="316"/>
    </row>
    <row r="179" spans="1:10" ht="15.75">
      <c r="A179" s="314" t="s">
        <v>39</v>
      </c>
      <c r="B179" s="276" t="s">
        <v>273</v>
      </c>
      <c r="C179" s="299" t="s">
        <v>170</v>
      </c>
      <c r="D179" s="279" t="s">
        <v>96</v>
      </c>
      <c r="E179" s="299" t="s">
        <v>42</v>
      </c>
      <c r="F179" s="279"/>
      <c r="G179" s="328" t="s">
        <v>44</v>
      </c>
      <c r="H179" s="280">
        <f aca="true" t="shared" si="9" ref="H179:I181">H180</f>
        <v>100</v>
      </c>
      <c r="I179" s="280">
        <f t="shared" si="9"/>
        <v>0</v>
      </c>
      <c r="J179" s="316"/>
    </row>
    <row r="180" spans="1:10" ht="15.75">
      <c r="A180" s="319" t="s">
        <v>40</v>
      </c>
      <c r="B180" s="298" t="s">
        <v>273</v>
      </c>
      <c r="C180" s="275" t="s">
        <v>170</v>
      </c>
      <c r="D180" s="320" t="s">
        <v>165</v>
      </c>
      <c r="E180" s="299" t="s">
        <v>42</v>
      </c>
      <c r="F180" s="279"/>
      <c r="G180" s="328" t="s">
        <v>44</v>
      </c>
      <c r="H180" s="322">
        <f t="shared" si="9"/>
        <v>100</v>
      </c>
      <c r="I180" s="322">
        <f t="shared" si="9"/>
        <v>0</v>
      </c>
      <c r="J180" s="316"/>
    </row>
    <row r="181" spans="1:10" ht="15.75">
      <c r="A181" s="255" t="s">
        <v>100</v>
      </c>
      <c r="B181" s="250" t="s">
        <v>273</v>
      </c>
      <c r="C181" s="244" t="s">
        <v>170</v>
      </c>
      <c r="D181" s="251" t="s">
        <v>165</v>
      </c>
      <c r="E181" s="244" t="s">
        <v>101</v>
      </c>
      <c r="F181" s="251"/>
      <c r="G181" s="282" t="s">
        <v>44</v>
      </c>
      <c r="H181" s="247">
        <f t="shared" si="9"/>
        <v>100</v>
      </c>
      <c r="I181" s="247">
        <f t="shared" si="9"/>
        <v>0</v>
      </c>
      <c r="J181" s="316"/>
    </row>
    <row r="182" spans="1:10" ht="29.25">
      <c r="A182" s="295" t="s">
        <v>294</v>
      </c>
      <c r="B182" s="256" t="s">
        <v>273</v>
      </c>
      <c r="C182" s="257" t="s">
        <v>170</v>
      </c>
      <c r="D182" s="253" t="s">
        <v>165</v>
      </c>
      <c r="E182" s="257" t="s">
        <v>196</v>
      </c>
      <c r="F182" s="253"/>
      <c r="G182" s="282" t="s">
        <v>44</v>
      </c>
      <c r="H182" s="254">
        <f>H183</f>
        <v>100</v>
      </c>
      <c r="I182" s="254">
        <f>I183</f>
        <v>0</v>
      </c>
      <c r="J182" s="316"/>
    </row>
    <row r="183" spans="1:10" ht="15.75">
      <c r="A183" s="255" t="s">
        <v>115</v>
      </c>
      <c r="B183" s="250" t="s">
        <v>273</v>
      </c>
      <c r="C183" s="244" t="s">
        <v>170</v>
      </c>
      <c r="D183" s="251" t="s">
        <v>165</v>
      </c>
      <c r="E183" s="244" t="s">
        <v>196</v>
      </c>
      <c r="F183" s="251"/>
      <c r="G183" s="265" t="s">
        <v>203</v>
      </c>
      <c r="H183" s="252">
        <v>100</v>
      </c>
      <c r="I183" s="255"/>
      <c r="J183" s="316"/>
    </row>
    <row r="184" spans="1:10" ht="15.75">
      <c r="A184" s="314" t="s">
        <v>6</v>
      </c>
      <c r="B184" s="276" t="s">
        <v>273</v>
      </c>
      <c r="C184" s="299" t="s">
        <v>159</v>
      </c>
      <c r="D184" s="279" t="s">
        <v>96</v>
      </c>
      <c r="E184" s="299" t="s">
        <v>42</v>
      </c>
      <c r="F184" s="279"/>
      <c r="G184" s="328" t="s">
        <v>44</v>
      </c>
      <c r="H184" s="280">
        <f>H195+H215+H220+H185</f>
        <v>800730.4</v>
      </c>
      <c r="I184" s="280">
        <f>I195+I215+I220+I185</f>
        <v>305745.39999999997</v>
      </c>
      <c r="J184" s="316"/>
    </row>
    <row r="185" spans="1:10" ht="15.75">
      <c r="A185" s="319" t="s">
        <v>7</v>
      </c>
      <c r="B185" s="298" t="s">
        <v>273</v>
      </c>
      <c r="C185" s="275" t="s">
        <v>159</v>
      </c>
      <c r="D185" s="320" t="s">
        <v>151</v>
      </c>
      <c r="E185" s="299" t="s">
        <v>42</v>
      </c>
      <c r="F185" s="279"/>
      <c r="G185" s="328" t="s">
        <v>44</v>
      </c>
      <c r="H185" s="322">
        <f>H186+H190</f>
        <v>314345.9</v>
      </c>
      <c r="I185" s="322">
        <f>I186+I190</f>
        <v>16843</v>
      </c>
      <c r="J185" s="316"/>
    </row>
    <row r="186" spans="1:10" ht="15.75">
      <c r="A186" s="255" t="s">
        <v>8</v>
      </c>
      <c r="B186" s="250" t="s">
        <v>273</v>
      </c>
      <c r="C186" s="244" t="s">
        <v>159</v>
      </c>
      <c r="D186" s="251" t="s">
        <v>151</v>
      </c>
      <c r="E186" s="244" t="s">
        <v>24</v>
      </c>
      <c r="F186" s="251"/>
      <c r="G186" s="282" t="s">
        <v>44</v>
      </c>
      <c r="H186" s="252">
        <f>H187</f>
        <v>302345.9</v>
      </c>
      <c r="I186" s="252">
        <f>I187</f>
        <v>4843</v>
      </c>
      <c r="J186" s="316"/>
    </row>
    <row r="187" spans="1:10" s="3" customFormat="1" ht="15.75">
      <c r="A187" s="283" t="s">
        <v>25</v>
      </c>
      <c r="B187" s="250" t="s">
        <v>273</v>
      </c>
      <c r="C187" s="244" t="s">
        <v>159</v>
      </c>
      <c r="D187" s="251" t="s">
        <v>151</v>
      </c>
      <c r="E187" s="244" t="s">
        <v>172</v>
      </c>
      <c r="F187" s="251"/>
      <c r="G187" s="282" t="s">
        <v>44</v>
      </c>
      <c r="H187" s="252">
        <f>H188+H189</f>
        <v>302345.9</v>
      </c>
      <c r="I187" s="252">
        <f>I188+I189</f>
        <v>4843</v>
      </c>
      <c r="J187" s="316"/>
    </row>
    <row r="188" spans="1:12" ht="15.75">
      <c r="A188" s="192" t="s">
        <v>138</v>
      </c>
      <c r="B188" s="193" t="s">
        <v>273</v>
      </c>
      <c r="C188" s="194" t="s">
        <v>159</v>
      </c>
      <c r="D188" s="195" t="s">
        <v>151</v>
      </c>
      <c r="E188" s="196" t="s">
        <v>172</v>
      </c>
      <c r="F188" s="197"/>
      <c r="G188" s="198" t="s">
        <v>68</v>
      </c>
      <c r="H188" s="73">
        <f>313951.2+1036-21886.8-1443.6-2467.5-8765-30+10528.1-37439.6-6214.2+840+4379.8-62503.5-13851.9-1122.4-1214.8+217.5+840.2</f>
        <v>174853.50000000003</v>
      </c>
      <c r="I188" s="73">
        <f>840-580+217.5+840.2</f>
        <v>1317.7</v>
      </c>
      <c r="L188" s="3"/>
    </row>
    <row r="189" spans="1:11" ht="15.75">
      <c r="A189" s="199" t="s">
        <v>200</v>
      </c>
      <c r="B189" s="193" t="s">
        <v>273</v>
      </c>
      <c r="C189" s="194" t="s">
        <v>159</v>
      </c>
      <c r="D189" s="195" t="s">
        <v>151</v>
      </c>
      <c r="E189" s="196" t="s">
        <v>172</v>
      </c>
      <c r="F189" s="197"/>
      <c r="G189" s="198" t="s">
        <v>201</v>
      </c>
      <c r="H189" s="73">
        <f>21886.8-540.2+37439.6+380+920.2+62503.5+1122.4+1214.8+509.5+2055.8</f>
        <v>127492.4</v>
      </c>
      <c r="I189" s="73">
        <f>380+580+509.5+2055.8</f>
        <v>3525.3</v>
      </c>
      <c r="K189" s="3"/>
    </row>
    <row r="190" spans="1:11" ht="18" customHeight="1">
      <c r="A190" s="192" t="s">
        <v>363</v>
      </c>
      <c r="B190" s="193" t="s">
        <v>273</v>
      </c>
      <c r="C190" s="194" t="s">
        <v>159</v>
      </c>
      <c r="D190" s="195" t="s">
        <v>151</v>
      </c>
      <c r="E190" s="196" t="s">
        <v>362</v>
      </c>
      <c r="F190" s="197"/>
      <c r="G190" s="225" t="s">
        <v>44</v>
      </c>
      <c r="H190" s="73">
        <f>H191</f>
        <v>12000</v>
      </c>
      <c r="I190" s="73">
        <f>I191</f>
        <v>12000</v>
      </c>
      <c r="K190" s="3"/>
    </row>
    <row r="191" spans="1:11" ht="34.5" customHeight="1">
      <c r="A191" s="218" t="s">
        <v>372</v>
      </c>
      <c r="B191" s="193" t="s">
        <v>273</v>
      </c>
      <c r="C191" s="194" t="s">
        <v>159</v>
      </c>
      <c r="D191" s="195" t="s">
        <v>151</v>
      </c>
      <c r="E191" s="196" t="s">
        <v>371</v>
      </c>
      <c r="F191" s="197"/>
      <c r="G191" s="225" t="s">
        <v>44</v>
      </c>
      <c r="H191" s="73">
        <f>H192</f>
        <v>12000</v>
      </c>
      <c r="I191" s="73">
        <f>I192</f>
        <v>12000</v>
      </c>
      <c r="K191" s="3"/>
    </row>
    <row r="192" spans="1:11" ht="80.25" customHeight="1">
      <c r="A192" s="171" t="s">
        <v>412</v>
      </c>
      <c r="B192" s="193" t="s">
        <v>273</v>
      </c>
      <c r="C192" s="194" t="s">
        <v>159</v>
      </c>
      <c r="D192" s="195" t="s">
        <v>151</v>
      </c>
      <c r="E192" s="196" t="s">
        <v>404</v>
      </c>
      <c r="F192" s="197"/>
      <c r="G192" s="225" t="s">
        <v>44</v>
      </c>
      <c r="H192" s="73">
        <f>H193+H194</f>
        <v>12000</v>
      </c>
      <c r="I192" s="73">
        <f>I193+I194</f>
        <v>12000</v>
      </c>
      <c r="K192" s="3"/>
    </row>
    <row r="193" spans="1:11" ht="15.75">
      <c r="A193" s="199" t="s">
        <v>138</v>
      </c>
      <c r="B193" s="193" t="s">
        <v>273</v>
      </c>
      <c r="C193" s="194" t="s">
        <v>159</v>
      </c>
      <c r="D193" s="195" t="s">
        <v>151</v>
      </c>
      <c r="E193" s="196" t="s">
        <v>404</v>
      </c>
      <c r="F193" s="197"/>
      <c r="G193" s="225" t="s">
        <v>68</v>
      </c>
      <c r="H193" s="73">
        <v>1837</v>
      </c>
      <c r="I193" s="73">
        <v>1837</v>
      </c>
      <c r="K193" s="3"/>
    </row>
    <row r="194" spans="1:11" ht="15.75">
      <c r="A194" s="199" t="s">
        <v>200</v>
      </c>
      <c r="B194" s="193" t="s">
        <v>273</v>
      </c>
      <c r="C194" s="194" t="s">
        <v>159</v>
      </c>
      <c r="D194" s="195" t="s">
        <v>151</v>
      </c>
      <c r="E194" s="196" t="s">
        <v>404</v>
      </c>
      <c r="F194" s="197"/>
      <c r="G194" s="225" t="s">
        <v>201</v>
      </c>
      <c r="H194" s="73">
        <v>10163</v>
      </c>
      <c r="I194" s="73">
        <v>10163</v>
      </c>
      <c r="K194" s="3"/>
    </row>
    <row r="195" spans="1:9" ht="15.75">
      <c r="A195" s="37" t="s">
        <v>9</v>
      </c>
      <c r="B195" s="110" t="s">
        <v>273</v>
      </c>
      <c r="C195" s="71" t="s">
        <v>159</v>
      </c>
      <c r="D195" s="72" t="s">
        <v>152</v>
      </c>
      <c r="E195" s="35" t="s">
        <v>42</v>
      </c>
      <c r="F195" s="34"/>
      <c r="G195" s="157" t="s">
        <v>44</v>
      </c>
      <c r="H195" s="36">
        <f>H196+H200+H206+H203</f>
        <v>398800.8</v>
      </c>
      <c r="I195" s="36">
        <f>I196+I200+I206+I203</f>
        <v>277407.6</v>
      </c>
    </row>
    <row r="196" spans="1:9" ht="29.25">
      <c r="A196" s="175" t="s">
        <v>258</v>
      </c>
      <c r="B196" s="101" t="s">
        <v>273</v>
      </c>
      <c r="C196" s="40" t="s">
        <v>159</v>
      </c>
      <c r="D196" s="39" t="s">
        <v>152</v>
      </c>
      <c r="E196" s="40" t="s">
        <v>26</v>
      </c>
      <c r="F196" s="39"/>
      <c r="G196" s="76" t="s">
        <v>44</v>
      </c>
      <c r="H196" s="32">
        <f>H197</f>
        <v>319849.3</v>
      </c>
      <c r="I196" s="32">
        <f>I197</f>
        <v>250399.2</v>
      </c>
    </row>
    <row r="197" spans="1:10" s="3" customFormat="1" ht="15.75">
      <c r="A197" s="147" t="s">
        <v>25</v>
      </c>
      <c r="B197" s="101" t="s">
        <v>273</v>
      </c>
      <c r="C197" s="40" t="s">
        <v>159</v>
      </c>
      <c r="D197" s="39" t="s">
        <v>152</v>
      </c>
      <c r="E197" s="40" t="s">
        <v>173</v>
      </c>
      <c r="F197" s="39"/>
      <c r="G197" s="76" t="s">
        <v>44</v>
      </c>
      <c r="H197" s="32">
        <f>H198+H199</f>
        <v>319849.3</v>
      </c>
      <c r="I197" s="32">
        <f>I198+I199</f>
        <v>250399.2</v>
      </c>
      <c r="J197" s="316"/>
    </row>
    <row r="198" spans="1:14" ht="15.75">
      <c r="A198" s="199" t="s">
        <v>138</v>
      </c>
      <c r="B198" s="200" t="s">
        <v>273</v>
      </c>
      <c r="C198" s="196" t="s">
        <v>159</v>
      </c>
      <c r="D198" s="197" t="s">
        <v>152</v>
      </c>
      <c r="E198" s="196" t="s">
        <v>173</v>
      </c>
      <c r="F198" s="197"/>
      <c r="G198" s="201" t="s">
        <v>68</v>
      </c>
      <c r="H198" s="73">
        <f>316943.3+5132-23607-23441.7-40527.5+20179.7+1103+1530.2+5.8-7120+753+1720+10000-7685-14909.3-68283.4-4768-2315-60+3588.7+188-528.7</f>
        <v>167898.1</v>
      </c>
      <c r="I198" s="73">
        <f>226391+8905-40527.5-292.5+1103+753+1720+10000-7685-68283.4-402.6-2315-60+3588.7+188-528.7</f>
        <v>132554</v>
      </c>
      <c r="J198" s="316"/>
      <c r="M198" s="3"/>
      <c r="N198" s="3"/>
    </row>
    <row r="199" spans="1:10" ht="15.75">
      <c r="A199" s="199" t="s">
        <v>200</v>
      </c>
      <c r="B199" s="200" t="s">
        <v>273</v>
      </c>
      <c r="C199" s="196" t="s">
        <v>159</v>
      </c>
      <c r="D199" s="197" t="s">
        <v>152</v>
      </c>
      <c r="E199" s="196" t="s">
        <v>173</v>
      </c>
      <c r="F199" s="197"/>
      <c r="G199" s="201" t="s">
        <v>201</v>
      </c>
      <c r="H199" s="73">
        <f>45493.8+40527.5-21886.8-11127.7+7120+180+7685+14909.3+68283.4-7685+60+7863.3+528.4</f>
        <v>151951.19999999998</v>
      </c>
      <c r="I199" s="73">
        <f>40527.5+180+7685+68283.4+402.6-7685+60+7863.3+528.4</f>
        <v>117845.2</v>
      </c>
      <c r="J199" s="316"/>
    </row>
    <row r="200" spans="1:10" ht="15.75">
      <c r="A200" s="164" t="s">
        <v>29</v>
      </c>
      <c r="B200" s="74" t="s">
        <v>273</v>
      </c>
      <c r="C200" s="56" t="s">
        <v>159</v>
      </c>
      <c r="D200" s="55" t="s">
        <v>152</v>
      </c>
      <c r="E200" s="70" t="s">
        <v>30</v>
      </c>
      <c r="F200" s="49"/>
      <c r="G200" s="76" t="s">
        <v>44</v>
      </c>
      <c r="H200" s="57">
        <f>H201</f>
        <v>52727.5</v>
      </c>
      <c r="I200" s="57">
        <f>I201</f>
        <v>784.4</v>
      </c>
      <c r="J200" s="316"/>
    </row>
    <row r="201" spans="1:10" ht="15.75">
      <c r="A201" s="147" t="s">
        <v>25</v>
      </c>
      <c r="B201" s="101" t="s">
        <v>273</v>
      </c>
      <c r="C201" s="31" t="s">
        <v>159</v>
      </c>
      <c r="D201" s="30" t="s">
        <v>152</v>
      </c>
      <c r="E201" s="40" t="s">
        <v>174</v>
      </c>
      <c r="F201" s="49"/>
      <c r="G201" s="76" t="s">
        <v>44</v>
      </c>
      <c r="H201" s="32">
        <f>H202</f>
        <v>52727.5</v>
      </c>
      <c r="I201" s="32">
        <f>I202</f>
        <v>784.4</v>
      </c>
      <c r="J201" s="316"/>
    </row>
    <row r="202" spans="1:9" ht="15.75">
      <c r="A202" s="54" t="s">
        <v>138</v>
      </c>
      <c r="B202" s="101" t="s">
        <v>273</v>
      </c>
      <c r="C202" s="31" t="s">
        <v>159</v>
      </c>
      <c r="D202" s="30" t="s">
        <v>152</v>
      </c>
      <c r="E202" s="40" t="s">
        <v>174</v>
      </c>
      <c r="F202" s="49"/>
      <c r="G202" s="76" t="s">
        <v>68</v>
      </c>
      <c r="H202" s="32">
        <f>51538.9-9.3+413.5+100+684.4</f>
        <v>52727.5</v>
      </c>
      <c r="I202" s="32">
        <f>100+684.4</f>
        <v>784.4</v>
      </c>
    </row>
    <row r="203" spans="1:9" ht="15.75">
      <c r="A203" s="147" t="s">
        <v>254</v>
      </c>
      <c r="B203" s="101" t="s">
        <v>273</v>
      </c>
      <c r="C203" s="31" t="s">
        <v>159</v>
      </c>
      <c r="D203" s="30" t="s">
        <v>152</v>
      </c>
      <c r="E203" s="40" t="s">
        <v>338</v>
      </c>
      <c r="F203" s="49"/>
      <c r="G203" s="76" t="s">
        <v>44</v>
      </c>
      <c r="H203" s="32">
        <f>H204+H205</f>
        <v>228</v>
      </c>
      <c r="I203" s="73">
        <f>I204+I205</f>
        <v>228</v>
      </c>
    </row>
    <row r="204" spans="1:9" ht="15.75">
      <c r="A204" s="192" t="s">
        <v>138</v>
      </c>
      <c r="B204" s="193" t="s">
        <v>273</v>
      </c>
      <c r="C204" s="196" t="s">
        <v>159</v>
      </c>
      <c r="D204" s="197" t="s">
        <v>152</v>
      </c>
      <c r="E204" s="194" t="s">
        <v>338</v>
      </c>
      <c r="F204" s="202" t="s">
        <v>68</v>
      </c>
      <c r="G204" s="201" t="s">
        <v>68</v>
      </c>
      <c r="H204" s="73">
        <f>228-35-80.5</f>
        <v>112.5</v>
      </c>
      <c r="I204" s="73">
        <f>228-35-80.5</f>
        <v>112.5</v>
      </c>
    </row>
    <row r="205" spans="1:9" ht="15.75">
      <c r="A205" s="199" t="s">
        <v>200</v>
      </c>
      <c r="B205" s="193" t="s">
        <v>273</v>
      </c>
      <c r="C205" s="196" t="s">
        <v>159</v>
      </c>
      <c r="D205" s="197" t="s">
        <v>152</v>
      </c>
      <c r="E205" s="194" t="s">
        <v>338</v>
      </c>
      <c r="F205" s="202" t="s">
        <v>68</v>
      </c>
      <c r="G205" s="201" t="s">
        <v>201</v>
      </c>
      <c r="H205" s="73">
        <f>35+80.5</f>
        <v>115.5</v>
      </c>
      <c r="I205" s="73">
        <f>35+80.5</f>
        <v>115.5</v>
      </c>
    </row>
    <row r="206" spans="1:9" ht="15.75">
      <c r="A206" s="147" t="s">
        <v>95</v>
      </c>
      <c r="B206" s="101" t="s">
        <v>273</v>
      </c>
      <c r="C206" s="31" t="s">
        <v>159</v>
      </c>
      <c r="D206" s="30" t="s">
        <v>152</v>
      </c>
      <c r="E206" s="40" t="s">
        <v>75</v>
      </c>
      <c r="F206" s="49"/>
      <c r="G206" s="76" t="s">
        <v>44</v>
      </c>
      <c r="H206" s="32">
        <f>H207+H210</f>
        <v>25996</v>
      </c>
      <c r="I206" s="32">
        <f>I207+I210</f>
        <v>25996</v>
      </c>
    </row>
    <row r="207" spans="1:9" ht="29.25">
      <c r="A207" s="175" t="s">
        <v>252</v>
      </c>
      <c r="B207" s="101" t="s">
        <v>273</v>
      </c>
      <c r="C207" s="31" t="s">
        <v>159</v>
      </c>
      <c r="D207" s="30" t="s">
        <v>152</v>
      </c>
      <c r="E207" s="40" t="s">
        <v>253</v>
      </c>
      <c r="F207" s="49"/>
      <c r="G207" s="76" t="s">
        <v>44</v>
      </c>
      <c r="H207" s="32">
        <f>H208+H209</f>
        <v>4382</v>
      </c>
      <c r="I207" s="73">
        <f>I208+I209</f>
        <v>4382</v>
      </c>
    </row>
    <row r="208" spans="1:9" ht="15.75">
      <c r="A208" s="199" t="s">
        <v>138</v>
      </c>
      <c r="B208" s="193" t="s">
        <v>273</v>
      </c>
      <c r="C208" s="196" t="s">
        <v>159</v>
      </c>
      <c r="D208" s="195" t="s">
        <v>152</v>
      </c>
      <c r="E208" s="194" t="s">
        <v>253</v>
      </c>
      <c r="F208" s="202"/>
      <c r="G208" s="201" t="s">
        <v>68</v>
      </c>
      <c r="H208" s="73">
        <f>4644-727-62.1-262-1603.1</f>
        <v>1989.8000000000002</v>
      </c>
      <c r="I208" s="73">
        <f>4644-727-62.1-262-1603.1</f>
        <v>1989.8000000000002</v>
      </c>
    </row>
    <row r="209" spans="1:9" ht="15.75">
      <c r="A209" s="199" t="s">
        <v>200</v>
      </c>
      <c r="B209" s="193" t="s">
        <v>273</v>
      </c>
      <c r="C209" s="196" t="s">
        <v>159</v>
      </c>
      <c r="D209" s="195" t="s">
        <v>152</v>
      </c>
      <c r="E209" s="194" t="s">
        <v>253</v>
      </c>
      <c r="F209" s="202"/>
      <c r="G209" s="201" t="s">
        <v>201</v>
      </c>
      <c r="H209" s="73">
        <f>727+62.1+1603.1</f>
        <v>2392.2</v>
      </c>
      <c r="I209" s="73">
        <f>727+62.1+1603.1</f>
        <v>2392.2</v>
      </c>
    </row>
    <row r="210" spans="1:9" ht="15.75">
      <c r="A210" s="192" t="s">
        <v>363</v>
      </c>
      <c r="B210" s="193" t="s">
        <v>273</v>
      </c>
      <c r="C210" s="196" t="s">
        <v>159</v>
      </c>
      <c r="D210" s="195" t="s">
        <v>152</v>
      </c>
      <c r="E210" s="194" t="s">
        <v>362</v>
      </c>
      <c r="F210" s="202"/>
      <c r="G210" s="217" t="s">
        <v>44</v>
      </c>
      <c r="H210" s="73">
        <f>H211</f>
        <v>21614</v>
      </c>
      <c r="I210" s="73">
        <f>I211</f>
        <v>21614</v>
      </c>
    </row>
    <row r="211" spans="1:9" ht="34.5" customHeight="1">
      <c r="A211" s="218" t="s">
        <v>372</v>
      </c>
      <c r="B211" s="193" t="s">
        <v>273</v>
      </c>
      <c r="C211" s="196" t="s">
        <v>159</v>
      </c>
      <c r="D211" s="195" t="s">
        <v>152</v>
      </c>
      <c r="E211" s="194" t="s">
        <v>371</v>
      </c>
      <c r="F211" s="202"/>
      <c r="G211" s="217" t="s">
        <v>44</v>
      </c>
      <c r="H211" s="73">
        <f>H212</f>
        <v>21614</v>
      </c>
      <c r="I211" s="73">
        <f>I212</f>
        <v>21614</v>
      </c>
    </row>
    <row r="212" spans="1:9" ht="59.25" customHeight="1">
      <c r="A212" s="218" t="s">
        <v>373</v>
      </c>
      <c r="B212" s="193" t="s">
        <v>273</v>
      </c>
      <c r="C212" s="196" t="s">
        <v>159</v>
      </c>
      <c r="D212" s="195" t="s">
        <v>152</v>
      </c>
      <c r="E212" s="194" t="s">
        <v>403</v>
      </c>
      <c r="F212" s="202"/>
      <c r="G212" s="217" t="s">
        <v>44</v>
      </c>
      <c r="H212" s="73">
        <f>H213+H214</f>
        <v>21614</v>
      </c>
      <c r="I212" s="73">
        <f>I213+I214</f>
        <v>21614</v>
      </c>
    </row>
    <row r="213" spans="1:9" ht="15.75">
      <c r="A213" s="199" t="s">
        <v>138</v>
      </c>
      <c r="B213" s="193" t="s">
        <v>273</v>
      </c>
      <c r="C213" s="196" t="s">
        <v>159</v>
      </c>
      <c r="D213" s="195" t="s">
        <v>152</v>
      </c>
      <c r="E213" s="194" t="s">
        <v>403</v>
      </c>
      <c r="F213" s="202"/>
      <c r="G213" s="217" t="s">
        <v>68</v>
      </c>
      <c r="H213" s="73">
        <f>2315+2100</f>
        <v>4415</v>
      </c>
      <c r="I213" s="73">
        <f>2315+2100</f>
        <v>4415</v>
      </c>
    </row>
    <row r="214" spans="1:9" ht="15.75">
      <c r="A214" s="199" t="s">
        <v>200</v>
      </c>
      <c r="B214" s="193" t="s">
        <v>273</v>
      </c>
      <c r="C214" s="196" t="s">
        <v>159</v>
      </c>
      <c r="D214" s="195" t="s">
        <v>152</v>
      </c>
      <c r="E214" s="194" t="s">
        <v>403</v>
      </c>
      <c r="F214" s="202"/>
      <c r="G214" s="217" t="s">
        <v>201</v>
      </c>
      <c r="H214" s="73">
        <f>7685+9514</f>
        <v>17199</v>
      </c>
      <c r="I214" s="73">
        <f>7685+9514</f>
        <v>17199</v>
      </c>
    </row>
    <row r="215" spans="1:9" ht="15.75">
      <c r="A215" s="168" t="s">
        <v>27</v>
      </c>
      <c r="B215" s="110" t="s">
        <v>273</v>
      </c>
      <c r="C215" s="35" t="s">
        <v>159</v>
      </c>
      <c r="D215" s="72" t="s">
        <v>159</v>
      </c>
      <c r="E215" s="35" t="s">
        <v>42</v>
      </c>
      <c r="F215" s="34"/>
      <c r="G215" s="157" t="s">
        <v>44</v>
      </c>
      <c r="H215" s="36">
        <f>H216</f>
        <v>6533.799999999999</v>
      </c>
      <c r="I215" s="36">
        <f>I216</f>
        <v>3971.0000000000005</v>
      </c>
    </row>
    <row r="216" spans="1:9" ht="15.75">
      <c r="A216" s="144" t="s">
        <v>312</v>
      </c>
      <c r="B216" s="101" t="s">
        <v>273</v>
      </c>
      <c r="C216" s="31" t="s">
        <v>159</v>
      </c>
      <c r="D216" s="39" t="s">
        <v>159</v>
      </c>
      <c r="E216" s="40" t="s">
        <v>28</v>
      </c>
      <c r="F216" s="49"/>
      <c r="G216" s="76" t="s">
        <v>44</v>
      </c>
      <c r="H216" s="32">
        <f>H217</f>
        <v>6533.799999999999</v>
      </c>
      <c r="I216" s="32">
        <f>I217</f>
        <v>3971.0000000000005</v>
      </c>
    </row>
    <row r="217" spans="1:9" ht="15.75">
      <c r="A217" s="54" t="s">
        <v>175</v>
      </c>
      <c r="B217" s="101" t="s">
        <v>273</v>
      </c>
      <c r="C217" s="31" t="s">
        <v>159</v>
      </c>
      <c r="D217" s="39" t="s">
        <v>159</v>
      </c>
      <c r="E217" s="40" t="s">
        <v>349</v>
      </c>
      <c r="F217" s="49"/>
      <c r="G217" s="76" t="s">
        <v>44</v>
      </c>
      <c r="H217" s="32">
        <f>H218+H219</f>
        <v>6533.799999999999</v>
      </c>
      <c r="I217" s="73">
        <f>I218+I219</f>
        <v>3971.0000000000005</v>
      </c>
    </row>
    <row r="218" spans="1:9" ht="15.75">
      <c r="A218" s="192" t="s">
        <v>138</v>
      </c>
      <c r="B218" s="193" t="s">
        <v>273</v>
      </c>
      <c r="C218" s="196" t="s">
        <v>159</v>
      </c>
      <c r="D218" s="195" t="s">
        <v>159</v>
      </c>
      <c r="E218" s="194" t="s">
        <v>349</v>
      </c>
      <c r="F218" s="202"/>
      <c r="G218" s="201" t="s">
        <v>68</v>
      </c>
      <c r="H218" s="73">
        <f>2535+3971+27.8-483-2.1-485.1-328.2-875</f>
        <v>4360.4</v>
      </c>
      <c r="I218" s="73">
        <f>3971-483-2.1-485.1-328.2-875</f>
        <v>1797.6000000000004</v>
      </c>
    </row>
    <row r="219" spans="1:9" ht="15.75">
      <c r="A219" s="199" t="s">
        <v>200</v>
      </c>
      <c r="B219" s="193" t="s">
        <v>273</v>
      </c>
      <c r="C219" s="196" t="s">
        <v>159</v>
      </c>
      <c r="D219" s="195" t="s">
        <v>159</v>
      </c>
      <c r="E219" s="194" t="s">
        <v>349</v>
      </c>
      <c r="F219" s="202"/>
      <c r="G219" s="201" t="s">
        <v>201</v>
      </c>
      <c r="H219" s="73">
        <f>483+2.1+485.1+328.2+875</f>
        <v>2173.4</v>
      </c>
      <c r="I219" s="73">
        <f>483+2.1+485.1+328.2+875</f>
        <v>2173.4</v>
      </c>
    </row>
    <row r="220" spans="1:9" ht="15.75">
      <c r="A220" s="37" t="s">
        <v>31</v>
      </c>
      <c r="B220" s="96" t="s">
        <v>273</v>
      </c>
      <c r="C220" s="35" t="s">
        <v>159</v>
      </c>
      <c r="D220" s="34" t="s">
        <v>157</v>
      </c>
      <c r="E220" s="35" t="s">
        <v>42</v>
      </c>
      <c r="F220" s="34"/>
      <c r="G220" s="157" t="s">
        <v>44</v>
      </c>
      <c r="H220" s="36">
        <f>H226+H221+H229+H224</f>
        <v>81049.90000000001</v>
      </c>
      <c r="I220" s="36">
        <f>I226+I221+I229+I224</f>
        <v>7523.8</v>
      </c>
    </row>
    <row r="221" spans="1:10" s="3" customFormat="1" ht="15.75">
      <c r="A221" s="144" t="s">
        <v>116</v>
      </c>
      <c r="B221" s="95" t="s">
        <v>273</v>
      </c>
      <c r="C221" s="31" t="s">
        <v>159</v>
      </c>
      <c r="D221" s="30" t="s">
        <v>157</v>
      </c>
      <c r="E221" s="31" t="s">
        <v>202</v>
      </c>
      <c r="F221" s="30"/>
      <c r="G221" s="76" t="s">
        <v>44</v>
      </c>
      <c r="H221" s="32">
        <f>H222</f>
        <v>9348.9</v>
      </c>
      <c r="I221" s="32">
        <f>I222</f>
        <v>0</v>
      </c>
      <c r="J221"/>
    </row>
    <row r="222" spans="1:9" ht="15.75">
      <c r="A222" s="146" t="s">
        <v>45</v>
      </c>
      <c r="B222" s="95" t="s">
        <v>273</v>
      </c>
      <c r="C222" s="31" t="s">
        <v>159</v>
      </c>
      <c r="D222" s="30" t="s">
        <v>157</v>
      </c>
      <c r="E222" s="31" t="s">
        <v>204</v>
      </c>
      <c r="F222" s="30"/>
      <c r="G222" s="76" t="s">
        <v>44</v>
      </c>
      <c r="H222" s="32">
        <f>H223</f>
        <v>9348.9</v>
      </c>
      <c r="I222" s="32">
        <f>I223</f>
        <v>0</v>
      </c>
    </row>
    <row r="223" spans="1:9" ht="15.75">
      <c r="A223" s="146" t="s">
        <v>195</v>
      </c>
      <c r="B223" s="95" t="s">
        <v>273</v>
      </c>
      <c r="C223" s="31" t="s">
        <v>159</v>
      </c>
      <c r="D223" s="30" t="s">
        <v>157</v>
      </c>
      <c r="E223" s="31" t="s">
        <v>204</v>
      </c>
      <c r="F223" s="30"/>
      <c r="G223" s="76" t="s">
        <v>203</v>
      </c>
      <c r="H223" s="32">
        <v>9348.9</v>
      </c>
      <c r="I223" s="73">
        <f>617-617</f>
        <v>0</v>
      </c>
    </row>
    <row r="224" spans="1:9" ht="29.25">
      <c r="A224" s="175" t="s">
        <v>327</v>
      </c>
      <c r="B224" s="101" t="s">
        <v>273</v>
      </c>
      <c r="C224" s="31" t="s">
        <v>159</v>
      </c>
      <c r="D224" s="30" t="s">
        <v>157</v>
      </c>
      <c r="E224" s="40" t="s">
        <v>326</v>
      </c>
      <c r="F224" s="49"/>
      <c r="G224" s="76" t="s">
        <v>44</v>
      </c>
      <c r="H224" s="32">
        <f>H225</f>
        <v>6675.8</v>
      </c>
      <c r="I224" s="32">
        <f>I225</f>
        <v>6675.8</v>
      </c>
    </row>
    <row r="225" spans="1:10" ht="15.75">
      <c r="A225" s="54" t="s">
        <v>200</v>
      </c>
      <c r="B225" s="95" t="s">
        <v>273</v>
      </c>
      <c r="C225" s="31" t="s">
        <v>159</v>
      </c>
      <c r="D225" s="30" t="s">
        <v>157</v>
      </c>
      <c r="E225" s="31" t="s">
        <v>326</v>
      </c>
      <c r="F225" s="55"/>
      <c r="G225" s="76" t="s">
        <v>201</v>
      </c>
      <c r="H225" s="32">
        <f>6383+292.5+0.3</f>
        <v>6675.8</v>
      </c>
      <c r="I225" s="32">
        <f>6383+292.5+0.3</f>
        <v>6675.8</v>
      </c>
      <c r="J225" s="316"/>
    </row>
    <row r="226" spans="1:9" ht="57.75">
      <c r="A226" s="175" t="s">
        <v>87</v>
      </c>
      <c r="B226" s="95" t="s">
        <v>273</v>
      </c>
      <c r="C226" s="31" t="s">
        <v>159</v>
      </c>
      <c r="D226" s="30" t="s">
        <v>157</v>
      </c>
      <c r="E226" s="31" t="s">
        <v>37</v>
      </c>
      <c r="F226" s="30"/>
      <c r="G226" s="76" t="s">
        <v>44</v>
      </c>
      <c r="H226" s="32">
        <f>H227</f>
        <v>18325.2</v>
      </c>
      <c r="I226" s="32">
        <f>I227</f>
        <v>848</v>
      </c>
    </row>
    <row r="227" spans="1:9" ht="15.75">
      <c r="A227" s="54" t="s">
        <v>25</v>
      </c>
      <c r="B227" s="101" t="s">
        <v>273</v>
      </c>
      <c r="C227" s="31" t="s">
        <v>159</v>
      </c>
      <c r="D227" s="30" t="s">
        <v>157</v>
      </c>
      <c r="E227" s="40" t="s">
        <v>176</v>
      </c>
      <c r="F227" s="39"/>
      <c r="G227" s="76" t="s">
        <v>44</v>
      </c>
      <c r="H227" s="41">
        <f>H228</f>
        <v>18325.2</v>
      </c>
      <c r="I227" s="41">
        <f>I228</f>
        <v>848</v>
      </c>
    </row>
    <row r="228" spans="1:9" ht="15.75">
      <c r="A228" s="54" t="s">
        <v>200</v>
      </c>
      <c r="B228" s="101" t="s">
        <v>273</v>
      </c>
      <c r="C228" s="31" t="s">
        <v>159</v>
      </c>
      <c r="D228" s="30" t="s">
        <v>157</v>
      </c>
      <c r="E228" s="40" t="s">
        <v>176</v>
      </c>
      <c r="F228" s="39"/>
      <c r="G228" s="76" t="s">
        <v>201</v>
      </c>
      <c r="H228" s="41">
        <f>890+16854-42+623.2</f>
        <v>18325.2</v>
      </c>
      <c r="I228" s="203">
        <f>890-42</f>
        <v>848</v>
      </c>
    </row>
    <row r="229" spans="1:9" ht="20.25" customHeight="1">
      <c r="A229" s="54" t="s">
        <v>100</v>
      </c>
      <c r="B229" s="101" t="s">
        <v>273</v>
      </c>
      <c r="C229" s="31" t="s">
        <v>159</v>
      </c>
      <c r="D229" s="30" t="s">
        <v>157</v>
      </c>
      <c r="E229" s="40" t="s">
        <v>101</v>
      </c>
      <c r="F229" s="39"/>
      <c r="G229" s="76" t="s">
        <v>44</v>
      </c>
      <c r="H229" s="41">
        <f>H230</f>
        <v>46700</v>
      </c>
      <c r="I229" s="41">
        <f>I230</f>
        <v>0</v>
      </c>
    </row>
    <row r="230" spans="1:9" ht="29.25">
      <c r="A230" s="171" t="s">
        <v>316</v>
      </c>
      <c r="B230" s="193" t="s">
        <v>273</v>
      </c>
      <c r="C230" s="196" t="s">
        <v>159</v>
      </c>
      <c r="D230" s="197" t="s">
        <v>157</v>
      </c>
      <c r="E230" s="194" t="s">
        <v>177</v>
      </c>
      <c r="F230" s="195"/>
      <c r="G230" s="201" t="s">
        <v>44</v>
      </c>
      <c r="H230" s="203">
        <f>H232+H231</f>
        <v>46700</v>
      </c>
      <c r="I230" s="203">
        <f>I232</f>
        <v>0</v>
      </c>
    </row>
    <row r="231" spans="1:12" ht="15.75">
      <c r="A231" s="199" t="s">
        <v>200</v>
      </c>
      <c r="B231" s="193" t="s">
        <v>273</v>
      </c>
      <c r="C231" s="196" t="s">
        <v>159</v>
      </c>
      <c r="D231" s="197" t="s">
        <v>157</v>
      </c>
      <c r="E231" s="194" t="s">
        <v>177</v>
      </c>
      <c r="F231" s="195"/>
      <c r="G231" s="201" t="s">
        <v>201</v>
      </c>
      <c r="H231" s="203">
        <f>3639.2+200+396+16934-1684.8+25+400+616.6</f>
        <v>20526</v>
      </c>
      <c r="I231" s="203"/>
      <c r="J231" s="316"/>
      <c r="K231" s="316"/>
      <c r="L231" s="316"/>
    </row>
    <row r="232" spans="1:12" ht="17.25" customHeight="1">
      <c r="A232" s="204" t="s">
        <v>195</v>
      </c>
      <c r="B232" s="193" t="s">
        <v>273</v>
      </c>
      <c r="C232" s="196" t="s">
        <v>159</v>
      </c>
      <c r="D232" s="197" t="s">
        <v>157</v>
      </c>
      <c r="E232" s="194" t="s">
        <v>177</v>
      </c>
      <c r="F232" s="195"/>
      <c r="G232" s="201" t="s">
        <v>203</v>
      </c>
      <c r="H232" s="203">
        <f>28000+15000-3639.2-200-396-16934+3700+1684.8-25-400-634.8+18.2</f>
        <v>26174.000000000004</v>
      </c>
      <c r="I232" s="192"/>
      <c r="J232" s="316"/>
      <c r="K232" s="316"/>
      <c r="L232" s="316"/>
    </row>
    <row r="233" spans="1:12" ht="15.75">
      <c r="A233" s="37" t="s">
        <v>5</v>
      </c>
      <c r="B233" s="96" t="s">
        <v>273</v>
      </c>
      <c r="C233" s="35" t="s">
        <v>158</v>
      </c>
      <c r="D233" s="34" t="s">
        <v>96</v>
      </c>
      <c r="E233" s="35" t="s">
        <v>42</v>
      </c>
      <c r="F233" s="34"/>
      <c r="G233" s="157" t="s">
        <v>44</v>
      </c>
      <c r="H233" s="36">
        <f aca="true" t="shared" si="10" ref="H233:I236">H234</f>
        <v>8671.7</v>
      </c>
      <c r="I233" s="36">
        <f t="shared" si="10"/>
        <v>8361</v>
      </c>
      <c r="J233" s="316"/>
      <c r="K233" s="316"/>
      <c r="L233" s="316"/>
    </row>
    <row r="234" spans="1:9" ht="15.75">
      <c r="A234" s="37" t="s">
        <v>226</v>
      </c>
      <c r="B234" s="96" t="s">
        <v>273</v>
      </c>
      <c r="C234" s="35" t="s">
        <v>158</v>
      </c>
      <c r="D234" s="34" t="s">
        <v>153</v>
      </c>
      <c r="E234" s="35" t="s">
        <v>42</v>
      </c>
      <c r="F234" s="34"/>
      <c r="G234" s="157" t="s">
        <v>44</v>
      </c>
      <c r="H234" s="36">
        <f t="shared" si="10"/>
        <v>8671.7</v>
      </c>
      <c r="I234" s="36">
        <f t="shared" si="10"/>
        <v>8361</v>
      </c>
    </row>
    <row r="235" spans="1:9" ht="15.75">
      <c r="A235" s="146" t="s">
        <v>95</v>
      </c>
      <c r="B235" s="95" t="s">
        <v>273</v>
      </c>
      <c r="C235" s="31" t="s">
        <v>158</v>
      </c>
      <c r="D235" s="30" t="s">
        <v>153</v>
      </c>
      <c r="E235" s="31" t="s">
        <v>75</v>
      </c>
      <c r="F235" s="84"/>
      <c r="G235" s="76" t="s">
        <v>44</v>
      </c>
      <c r="H235" s="32">
        <f t="shared" si="10"/>
        <v>8671.7</v>
      </c>
      <c r="I235" s="32">
        <f t="shared" si="10"/>
        <v>8361</v>
      </c>
    </row>
    <row r="236" spans="1:9" ht="57.75">
      <c r="A236" s="145" t="s">
        <v>207</v>
      </c>
      <c r="B236" s="95" t="s">
        <v>273</v>
      </c>
      <c r="C236" s="31" t="s">
        <v>158</v>
      </c>
      <c r="D236" s="30" t="s">
        <v>153</v>
      </c>
      <c r="E236" s="31" t="s">
        <v>206</v>
      </c>
      <c r="F236" s="84"/>
      <c r="G236" s="76" t="s">
        <v>44</v>
      </c>
      <c r="H236" s="32">
        <f t="shared" si="10"/>
        <v>8671.7</v>
      </c>
      <c r="I236" s="32">
        <f t="shared" si="10"/>
        <v>8361</v>
      </c>
    </row>
    <row r="237" spans="1:10" s="10" customFormat="1" ht="16.5" thickBot="1">
      <c r="A237" s="147" t="s">
        <v>134</v>
      </c>
      <c r="B237" s="111" t="s">
        <v>273</v>
      </c>
      <c r="C237" s="43" t="s">
        <v>158</v>
      </c>
      <c r="D237" s="42" t="s">
        <v>153</v>
      </c>
      <c r="E237" s="43" t="s">
        <v>206</v>
      </c>
      <c r="F237" s="112"/>
      <c r="G237" s="113" t="s">
        <v>46</v>
      </c>
      <c r="H237" s="44">
        <f>8319+309.6+1.1+42</f>
        <v>8671.7</v>
      </c>
      <c r="I237" s="165">
        <f>8319+42</f>
        <v>8361</v>
      </c>
      <c r="J237"/>
    </row>
    <row r="238" spans="1:10" s="10" customFormat="1" ht="54.75" thickBot="1">
      <c r="A238" s="176" t="s">
        <v>251</v>
      </c>
      <c r="B238" s="90" t="s">
        <v>274</v>
      </c>
      <c r="C238" s="24" t="s">
        <v>96</v>
      </c>
      <c r="D238" s="22" t="s">
        <v>96</v>
      </c>
      <c r="E238" s="24" t="s">
        <v>42</v>
      </c>
      <c r="F238" s="22"/>
      <c r="G238" s="114" t="s">
        <v>44</v>
      </c>
      <c r="H238" s="25">
        <f>H239+H260+H287</f>
        <v>153365.8</v>
      </c>
      <c r="I238" s="25">
        <f>I239+I260+I287</f>
        <v>10116.599999999999</v>
      </c>
      <c r="J238"/>
    </row>
    <row r="239" spans="1:10" s="10" customFormat="1" ht="15.75">
      <c r="A239" s="37" t="s">
        <v>6</v>
      </c>
      <c r="B239" s="96" t="s">
        <v>274</v>
      </c>
      <c r="C239" s="35" t="s">
        <v>159</v>
      </c>
      <c r="D239" s="28" t="s">
        <v>96</v>
      </c>
      <c r="E239" s="128" t="s">
        <v>42</v>
      </c>
      <c r="F239" s="154"/>
      <c r="G239" s="130" t="s">
        <v>44</v>
      </c>
      <c r="H239" s="36">
        <f>H240+H244+H256+H253</f>
        <v>40134.399999999994</v>
      </c>
      <c r="I239" s="29">
        <f>I240+I244</f>
        <v>3166.4</v>
      </c>
      <c r="J239"/>
    </row>
    <row r="240" spans="1:10" s="10" customFormat="1" ht="15.75">
      <c r="A240" s="169" t="s">
        <v>9</v>
      </c>
      <c r="B240" s="92" t="s">
        <v>274</v>
      </c>
      <c r="C240" s="35" t="s">
        <v>159</v>
      </c>
      <c r="D240" s="66" t="s">
        <v>152</v>
      </c>
      <c r="E240" s="35" t="s">
        <v>42</v>
      </c>
      <c r="F240" s="34"/>
      <c r="G240" s="115" t="s">
        <v>44</v>
      </c>
      <c r="H240" s="68">
        <f aca="true" t="shared" si="11" ref="H240:I242">H241</f>
        <v>32762.6</v>
      </c>
      <c r="I240" s="68">
        <f t="shared" si="11"/>
        <v>428.3</v>
      </c>
      <c r="J240"/>
    </row>
    <row r="241" spans="1:10" s="10" customFormat="1" ht="15.75">
      <c r="A241" s="164" t="s">
        <v>29</v>
      </c>
      <c r="B241" s="74" t="s">
        <v>274</v>
      </c>
      <c r="C241" s="31" t="s">
        <v>159</v>
      </c>
      <c r="D241" s="56" t="s">
        <v>152</v>
      </c>
      <c r="E241" s="70" t="s">
        <v>30</v>
      </c>
      <c r="F241" s="49"/>
      <c r="G241" s="76" t="s">
        <v>44</v>
      </c>
      <c r="H241" s="32">
        <f t="shared" si="11"/>
        <v>32762.6</v>
      </c>
      <c r="I241" s="32">
        <f t="shared" si="11"/>
        <v>428.3</v>
      </c>
      <c r="J241"/>
    </row>
    <row r="242" spans="1:9" ht="15.75">
      <c r="A242" s="147" t="s">
        <v>25</v>
      </c>
      <c r="B242" s="101" t="s">
        <v>274</v>
      </c>
      <c r="C242" s="31" t="s">
        <v>159</v>
      </c>
      <c r="D242" s="56" t="s">
        <v>152</v>
      </c>
      <c r="E242" s="40" t="s">
        <v>174</v>
      </c>
      <c r="F242" s="49"/>
      <c r="G242" s="76" t="s">
        <v>44</v>
      </c>
      <c r="H242" s="41">
        <f t="shared" si="11"/>
        <v>32762.6</v>
      </c>
      <c r="I242" s="41">
        <f t="shared" si="11"/>
        <v>428.3</v>
      </c>
    </row>
    <row r="243" spans="1:9" ht="15.75">
      <c r="A243" s="54" t="s">
        <v>138</v>
      </c>
      <c r="B243" s="101" t="s">
        <v>274</v>
      </c>
      <c r="C243" s="31" t="s">
        <v>159</v>
      </c>
      <c r="D243" s="56" t="s">
        <v>152</v>
      </c>
      <c r="E243" s="40" t="s">
        <v>174</v>
      </c>
      <c r="F243" s="49"/>
      <c r="G243" s="65" t="s">
        <v>68</v>
      </c>
      <c r="H243" s="41">
        <f>27232.6+2872.3+1374.4+80+800+40+348.3+15</f>
        <v>32762.6</v>
      </c>
      <c r="I243" s="147">
        <f>80+348.3</f>
        <v>428.3</v>
      </c>
    </row>
    <row r="244" spans="1:9" ht="15.75">
      <c r="A244" s="37" t="s">
        <v>27</v>
      </c>
      <c r="B244" s="96" t="s">
        <v>274</v>
      </c>
      <c r="C244" s="66" t="s">
        <v>159</v>
      </c>
      <c r="D244" s="35" t="s">
        <v>159</v>
      </c>
      <c r="E244" s="35" t="s">
        <v>42</v>
      </c>
      <c r="F244" s="34"/>
      <c r="G244" s="97" t="s">
        <v>44</v>
      </c>
      <c r="H244" s="36">
        <f>H245+H250</f>
        <v>5871.799999999999</v>
      </c>
      <c r="I244" s="36">
        <f>I245+I250</f>
        <v>2738.1</v>
      </c>
    </row>
    <row r="245" spans="1:9" ht="15.75">
      <c r="A245" s="37" t="s">
        <v>72</v>
      </c>
      <c r="B245" s="96" t="s">
        <v>274</v>
      </c>
      <c r="C245" s="66" t="s">
        <v>159</v>
      </c>
      <c r="D245" s="35" t="s">
        <v>159</v>
      </c>
      <c r="E245" s="35" t="s">
        <v>73</v>
      </c>
      <c r="F245" s="34"/>
      <c r="G245" s="97" t="s">
        <v>44</v>
      </c>
      <c r="H245" s="36">
        <f>H248+H247</f>
        <v>5771.799999999999</v>
      </c>
      <c r="I245" s="36">
        <f>I248+I247</f>
        <v>2738.1</v>
      </c>
    </row>
    <row r="246" spans="1:9" ht="43.5">
      <c r="A246" s="144" t="s">
        <v>370</v>
      </c>
      <c r="B246" s="95" t="s">
        <v>274</v>
      </c>
      <c r="C246" s="56" t="s">
        <v>159</v>
      </c>
      <c r="D246" s="31" t="s">
        <v>159</v>
      </c>
      <c r="E246" s="31" t="s">
        <v>369</v>
      </c>
      <c r="F246" s="30"/>
      <c r="G246" s="76" t="s">
        <v>44</v>
      </c>
      <c r="H246" s="32">
        <f>H247</f>
        <v>2712</v>
      </c>
      <c r="I246" s="32">
        <v>2712</v>
      </c>
    </row>
    <row r="247" spans="1:9" ht="15.75">
      <c r="A247" s="54" t="s">
        <v>138</v>
      </c>
      <c r="B247" s="95" t="s">
        <v>274</v>
      </c>
      <c r="C247" s="56" t="s">
        <v>159</v>
      </c>
      <c r="D247" s="31" t="s">
        <v>159</v>
      </c>
      <c r="E247" s="31" t="s">
        <v>369</v>
      </c>
      <c r="F247" s="30"/>
      <c r="G247" s="76" t="s">
        <v>68</v>
      </c>
      <c r="H247" s="32">
        <v>2712</v>
      </c>
      <c r="I247" s="32">
        <v>2712</v>
      </c>
    </row>
    <row r="248" spans="1:9" ht="15.75">
      <c r="A248" s="147" t="s">
        <v>25</v>
      </c>
      <c r="B248" s="95" t="s">
        <v>274</v>
      </c>
      <c r="C248" s="56" t="s">
        <v>159</v>
      </c>
      <c r="D248" s="31" t="s">
        <v>159</v>
      </c>
      <c r="E248" s="31" t="s">
        <v>247</v>
      </c>
      <c r="F248" s="30"/>
      <c r="G248" s="76" t="s">
        <v>44</v>
      </c>
      <c r="H248" s="32">
        <f>H249</f>
        <v>3059.7999999999997</v>
      </c>
      <c r="I248" s="32">
        <f>I249</f>
        <v>26.1</v>
      </c>
    </row>
    <row r="249" spans="1:9" ht="15.75">
      <c r="A249" s="199" t="s">
        <v>138</v>
      </c>
      <c r="B249" s="200" t="s">
        <v>274</v>
      </c>
      <c r="C249" s="205" t="s">
        <v>159</v>
      </c>
      <c r="D249" s="196" t="s">
        <v>159</v>
      </c>
      <c r="E249" s="196" t="s">
        <v>247</v>
      </c>
      <c r="F249" s="197" t="s">
        <v>13</v>
      </c>
      <c r="G249" s="206" t="s">
        <v>68</v>
      </c>
      <c r="H249" s="73">
        <f>3030+3.7+26.1</f>
        <v>3059.7999999999997</v>
      </c>
      <c r="I249" s="73">
        <v>26.1</v>
      </c>
    </row>
    <row r="250" spans="1:9" ht="30">
      <c r="A250" s="33" t="s">
        <v>312</v>
      </c>
      <c r="B250" s="110" t="s">
        <v>274</v>
      </c>
      <c r="C250" s="66" t="s">
        <v>159</v>
      </c>
      <c r="D250" s="71" t="s">
        <v>159</v>
      </c>
      <c r="E250" s="71" t="s">
        <v>28</v>
      </c>
      <c r="F250" s="80"/>
      <c r="G250" s="97" t="s">
        <v>44</v>
      </c>
      <c r="H250" s="36">
        <f>H251</f>
        <v>100</v>
      </c>
      <c r="I250" s="36">
        <f>I251</f>
        <v>0</v>
      </c>
    </row>
    <row r="251" spans="1:9" ht="15.75">
      <c r="A251" s="147" t="s">
        <v>193</v>
      </c>
      <c r="B251" s="101" t="s">
        <v>274</v>
      </c>
      <c r="C251" s="56" t="s">
        <v>159</v>
      </c>
      <c r="D251" s="40" t="s">
        <v>159</v>
      </c>
      <c r="E251" s="40" t="s">
        <v>349</v>
      </c>
      <c r="F251" s="49"/>
      <c r="G251" s="76" t="s">
        <v>44</v>
      </c>
      <c r="H251" s="32">
        <f>H252</f>
        <v>100</v>
      </c>
      <c r="I251" s="32">
        <f>I252</f>
        <v>0</v>
      </c>
    </row>
    <row r="252" spans="1:9" ht="15.75">
      <c r="A252" s="54" t="s">
        <v>138</v>
      </c>
      <c r="B252" s="101" t="s">
        <v>274</v>
      </c>
      <c r="C252" s="56" t="s">
        <v>159</v>
      </c>
      <c r="D252" s="40" t="s">
        <v>159</v>
      </c>
      <c r="E252" s="40" t="s">
        <v>349</v>
      </c>
      <c r="F252" s="49"/>
      <c r="G252" s="65" t="s">
        <v>68</v>
      </c>
      <c r="H252" s="32">
        <v>100</v>
      </c>
      <c r="I252" s="54"/>
    </row>
    <row r="253" spans="1:9" ht="15.75">
      <c r="A253" s="37" t="s">
        <v>100</v>
      </c>
      <c r="B253" s="110" t="s">
        <v>274</v>
      </c>
      <c r="C253" s="66" t="s">
        <v>159</v>
      </c>
      <c r="D253" s="71" t="s">
        <v>159</v>
      </c>
      <c r="E253" s="71" t="s">
        <v>101</v>
      </c>
      <c r="F253" s="80"/>
      <c r="G253" s="97" t="s">
        <v>44</v>
      </c>
      <c r="H253" s="36">
        <f>H254</f>
        <v>1000</v>
      </c>
      <c r="I253" s="36">
        <f>I254</f>
        <v>0</v>
      </c>
    </row>
    <row r="254" spans="1:9" ht="29.25">
      <c r="A254" s="177" t="s">
        <v>297</v>
      </c>
      <c r="B254" s="101" t="s">
        <v>274</v>
      </c>
      <c r="C254" s="56" t="s">
        <v>159</v>
      </c>
      <c r="D254" s="40" t="s">
        <v>159</v>
      </c>
      <c r="E254" s="40" t="s">
        <v>298</v>
      </c>
      <c r="F254" s="49"/>
      <c r="G254" s="76" t="s">
        <v>44</v>
      </c>
      <c r="H254" s="32">
        <f>H255</f>
        <v>1000</v>
      </c>
      <c r="I254" s="54"/>
    </row>
    <row r="255" spans="1:9" ht="15.75">
      <c r="A255" s="54" t="s">
        <v>138</v>
      </c>
      <c r="B255" s="101" t="s">
        <v>274</v>
      </c>
      <c r="C255" s="70" t="s">
        <v>159</v>
      </c>
      <c r="D255" s="40" t="s">
        <v>159</v>
      </c>
      <c r="E255" s="40" t="s">
        <v>298</v>
      </c>
      <c r="F255" s="49"/>
      <c r="G255" s="116" t="s">
        <v>68</v>
      </c>
      <c r="H255" s="41">
        <v>1000</v>
      </c>
      <c r="I255" s="147"/>
    </row>
    <row r="256" spans="1:9" ht="15.75">
      <c r="A256" s="37" t="s">
        <v>31</v>
      </c>
      <c r="B256" s="96" t="s">
        <v>274</v>
      </c>
      <c r="C256" s="35" t="s">
        <v>159</v>
      </c>
      <c r="D256" s="35" t="s">
        <v>157</v>
      </c>
      <c r="E256" s="35" t="s">
        <v>42</v>
      </c>
      <c r="F256" s="34"/>
      <c r="G256" s="97" t="s">
        <v>44</v>
      </c>
      <c r="H256" s="36">
        <f>H257</f>
        <v>500</v>
      </c>
      <c r="I256" s="37"/>
    </row>
    <row r="257" spans="1:9" ht="15.75">
      <c r="A257" s="54" t="s">
        <v>100</v>
      </c>
      <c r="B257" s="56" t="s">
        <v>274</v>
      </c>
      <c r="C257" s="70" t="s">
        <v>159</v>
      </c>
      <c r="D257" s="56" t="s">
        <v>157</v>
      </c>
      <c r="E257" s="70" t="s">
        <v>101</v>
      </c>
      <c r="F257" s="49"/>
      <c r="G257" s="76" t="s">
        <v>44</v>
      </c>
      <c r="H257" s="57">
        <f>H258</f>
        <v>500</v>
      </c>
      <c r="I257" s="146"/>
    </row>
    <row r="258" spans="1:9" ht="29.25">
      <c r="A258" s="171" t="s">
        <v>316</v>
      </c>
      <c r="B258" s="193" t="s">
        <v>274</v>
      </c>
      <c r="C258" s="196" t="s">
        <v>159</v>
      </c>
      <c r="D258" s="196" t="s">
        <v>157</v>
      </c>
      <c r="E258" s="194" t="s">
        <v>177</v>
      </c>
      <c r="F258" s="195"/>
      <c r="G258" s="201" t="s">
        <v>44</v>
      </c>
      <c r="H258" s="73">
        <f>H259</f>
        <v>500</v>
      </c>
      <c r="I258" s="199"/>
    </row>
    <row r="259" spans="1:9" ht="15.75">
      <c r="A259" s="199" t="s">
        <v>138</v>
      </c>
      <c r="B259" s="193" t="s">
        <v>274</v>
      </c>
      <c r="C259" s="196" t="s">
        <v>159</v>
      </c>
      <c r="D259" s="196" t="s">
        <v>157</v>
      </c>
      <c r="E259" s="194" t="s">
        <v>177</v>
      </c>
      <c r="F259" s="195"/>
      <c r="G259" s="201" t="s">
        <v>68</v>
      </c>
      <c r="H259" s="73">
        <v>500</v>
      </c>
      <c r="I259" s="199"/>
    </row>
    <row r="260" spans="1:9" ht="15.75">
      <c r="A260" s="37" t="s">
        <v>325</v>
      </c>
      <c r="B260" s="96" t="s">
        <v>274</v>
      </c>
      <c r="C260" s="35" t="s">
        <v>160</v>
      </c>
      <c r="D260" s="35" t="s">
        <v>96</v>
      </c>
      <c r="E260" s="35" t="s">
        <v>42</v>
      </c>
      <c r="F260" s="34"/>
      <c r="G260" s="97" t="s">
        <v>44</v>
      </c>
      <c r="H260" s="36">
        <f>H261+H282</f>
        <v>99355.90000000001</v>
      </c>
      <c r="I260" s="36">
        <f>I261+I282</f>
        <v>6831.4</v>
      </c>
    </row>
    <row r="261" spans="1:9" ht="15.75">
      <c r="A261" s="169" t="s">
        <v>32</v>
      </c>
      <c r="B261" s="92" t="s">
        <v>274</v>
      </c>
      <c r="C261" s="66" t="s">
        <v>160</v>
      </c>
      <c r="D261" s="66" t="s">
        <v>151</v>
      </c>
      <c r="E261" s="35" t="s">
        <v>42</v>
      </c>
      <c r="F261" s="38"/>
      <c r="G261" s="97" t="s">
        <v>44</v>
      </c>
      <c r="H261" s="68">
        <f>H262+H267+H270+H276+H279</f>
        <v>99158.90000000001</v>
      </c>
      <c r="I261" s="68">
        <f>I262+I267+I270+I276+I279</f>
        <v>6634.4</v>
      </c>
    </row>
    <row r="262" spans="1:9" ht="29.25">
      <c r="A262" s="144" t="s">
        <v>92</v>
      </c>
      <c r="B262" s="95" t="s">
        <v>274</v>
      </c>
      <c r="C262" s="56" t="s">
        <v>160</v>
      </c>
      <c r="D262" s="56" t="s">
        <v>151</v>
      </c>
      <c r="E262" s="31" t="s">
        <v>33</v>
      </c>
      <c r="F262" s="30"/>
      <c r="G262" s="76" t="s">
        <v>44</v>
      </c>
      <c r="H262" s="32">
        <f>H265+H263</f>
        <v>72269.30000000002</v>
      </c>
      <c r="I262" s="32">
        <f>I265+I263</f>
        <v>5647.2</v>
      </c>
    </row>
    <row r="263" spans="1:9" ht="61.5" customHeight="1">
      <c r="A263" s="175" t="s">
        <v>407</v>
      </c>
      <c r="B263" s="95" t="s">
        <v>274</v>
      </c>
      <c r="C263" s="56" t="s">
        <v>160</v>
      </c>
      <c r="D263" s="56" t="s">
        <v>151</v>
      </c>
      <c r="E263" s="31" t="s">
        <v>406</v>
      </c>
      <c r="F263" s="30"/>
      <c r="G263" s="76" t="s">
        <v>44</v>
      </c>
      <c r="H263" s="32">
        <f>H264</f>
        <v>4963</v>
      </c>
      <c r="I263" s="32">
        <f>I264</f>
        <v>4963</v>
      </c>
    </row>
    <row r="264" spans="1:9" ht="15.75">
      <c r="A264" s="54" t="s">
        <v>138</v>
      </c>
      <c r="B264" s="95" t="s">
        <v>274</v>
      </c>
      <c r="C264" s="56" t="s">
        <v>160</v>
      </c>
      <c r="D264" s="56" t="s">
        <v>151</v>
      </c>
      <c r="E264" s="31" t="s">
        <v>406</v>
      </c>
      <c r="F264" s="30"/>
      <c r="G264" s="76" t="s">
        <v>68</v>
      </c>
      <c r="H264" s="32">
        <v>4963</v>
      </c>
      <c r="I264" s="32">
        <v>4963</v>
      </c>
    </row>
    <row r="265" spans="1:9" ht="15.75">
      <c r="A265" s="147" t="s">
        <v>25</v>
      </c>
      <c r="B265" s="95" t="s">
        <v>274</v>
      </c>
      <c r="C265" s="56" t="s">
        <v>160</v>
      </c>
      <c r="D265" s="56" t="s">
        <v>151</v>
      </c>
      <c r="E265" s="31" t="s">
        <v>178</v>
      </c>
      <c r="F265" s="30"/>
      <c r="G265" s="76" t="s">
        <v>44</v>
      </c>
      <c r="H265" s="32">
        <f>H266</f>
        <v>67306.30000000002</v>
      </c>
      <c r="I265" s="32">
        <f>I266</f>
        <v>684.1999999999998</v>
      </c>
    </row>
    <row r="266" spans="1:9" ht="15.75">
      <c r="A266" s="54" t="s">
        <v>138</v>
      </c>
      <c r="B266" s="95" t="s">
        <v>274</v>
      </c>
      <c r="C266" s="56" t="s">
        <v>160</v>
      </c>
      <c r="D266" s="56" t="s">
        <v>151</v>
      </c>
      <c r="E266" s="31" t="s">
        <v>178</v>
      </c>
      <c r="F266" s="30"/>
      <c r="G266" s="65" t="s">
        <v>68</v>
      </c>
      <c r="H266" s="32">
        <f>16800+200+43345.4+300+1500+200+600+1198+258.3+1180+43.3+357.1+260+640+4963+424.2-4963</f>
        <v>67306.30000000002</v>
      </c>
      <c r="I266" s="32">
        <f>260+4963+424.2-4963</f>
        <v>684.1999999999998</v>
      </c>
    </row>
    <row r="267" spans="1:9" ht="15.75">
      <c r="A267" s="37" t="s">
        <v>11</v>
      </c>
      <c r="B267" s="96" t="s">
        <v>274</v>
      </c>
      <c r="C267" s="66" t="s">
        <v>160</v>
      </c>
      <c r="D267" s="66" t="s">
        <v>151</v>
      </c>
      <c r="E267" s="35" t="s">
        <v>34</v>
      </c>
      <c r="F267" s="34"/>
      <c r="G267" s="97" t="s">
        <v>44</v>
      </c>
      <c r="H267" s="36">
        <f>H268</f>
        <v>3534.7</v>
      </c>
      <c r="I267" s="36">
        <f>I268</f>
        <v>553.5</v>
      </c>
    </row>
    <row r="268" spans="1:9" ht="15.75">
      <c r="A268" s="147" t="s">
        <v>25</v>
      </c>
      <c r="B268" s="95" t="s">
        <v>274</v>
      </c>
      <c r="C268" s="56" t="s">
        <v>160</v>
      </c>
      <c r="D268" s="56" t="s">
        <v>151</v>
      </c>
      <c r="E268" s="31" t="s">
        <v>179</v>
      </c>
      <c r="F268" s="30"/>
      <c r="G268" s="76" t="s">
        <v>44</v>
      </c>
      <c r="H268" s="32">
        <f>H269</f>
        <v>3534.7</v>
      </c>
      <c r="I268" s="32">
        <f>I269</f>
        <v>553.5</v>
      </c>
    </row>
    <row r="269" spans="1:9" ht="15.75">
      <c r="A269" s="54" t="s">
        <v>138</v>
      </c>
      <c r="B269" s="95" t="s">
        <v>274</v>
      </c>
      <c r="C269" s="56" t="s">
        <v>160</v>
      </c>
      <c r="D269" s="56" t="s">
        <v>151</v>
      </c>
      <c r="E269" s="31" t="s">
        <v>179</v>
      </c>
      <c r="F269" s="30"/>
      <c r="G269" s="65" t="s">
        <v>68</v>
      </c>
      <c r="H269" s="32">
        <f>2860.7+117+3.5+490+63.5</f>
        <v>3534.7</v>
      </c>
      <c r="I269" s="54">
        <f>490+63.5</f>
        <v>553.5</v>
      </c>
    </row>
    <row r="270" spans="1:9" ht="15.75">
      <c r="A270" s="37" t="s">
        <v>12</v>
      </c>
      <c r="B270" s="96" t="s">
        <v>274</v>
      </c>
      <c r="C270" s="66" t="s">
        <v>160</v>
      </c>
      <c r="D270" s="66" t="s">
        <v>151</v>
      </c>
      <c r="E270" s="35" t="s">
        <v>35</v>
      </c>
      <c r="F270" s="34"/>
      <c r="G270" s="97" t="s">
        <v>44</v>
      </c>
      <c r="H270" s="36">
        <f>H274+H271</f>
        <v>9216.2</v>
      </c>
      <c r="I270" s="36">
        <f>I274+I271</f>
        <v>260</v>
      </c>
    </row>
    <row r="271" spans="1:9" ht="43.5">
      <c r="A271" s="145" t="s">
        <v>411</v>
      </c>
      <c r="B271" s="95" t="s">
        <v>274</v>
      </c>
      <c r="C271" s="56" t="s">
        <v>160</v>
      </c>
      <c r="D271" s="56" t="s">
        <v>151</v>
      </c>
      <c r="E271" s="31" t="s">
        <v>415</v>
      </c>
      <c r="F271" s="30"/>
      <c r="G271" s="76" t="s">
        <v>44</v>
      </c>
      <c r="H271" s="32">
        <f>H272</f>
        <v>142</v>
      </c>
      <c r="I271" s="32">
        <f>I272</f>
        <v>142</v>
      </c>
    </row>
    <row r="272" spans="1:9" ht="29.25">
      <c r="A272" s="172" t="s">
        <v>413</v>
      </c>
      <c r="B272" s="95" t="s">
        <v>274</v>
      </c>
      <c r="C272" s="56" t="s">
        <v>160</v>
      </c>
      <c r="D272" s="56" t="s">
        <v>151</v>
      </c>
      <c r="E272" s="31" t="s">
        <v>414</v>
      </c>
      <c r="F272" s="30"/>
      <c r="G272" s="76" t="s">
        <v>44</v>
      </c>
      <c r="H272" s="32">
        <f>H273</f>
        <v>142</v>
      </c>
      <c r="I272" s="32">
        <f>I273</f>
        <v>142</v>
      </c>
    </row>
    <row r="273" spans="1:10" ht="15.75">
      <c r="A273" s="54" t="s">
        <v>138</v>
      </c>
      <c r="B273" s="95" t="s">
        <v>274</v>
      </c>
      <c r="C273" s="56" t="s">
        <v>160</v>
      </c>
      <c r="D273" s="56" t="s">
        <v>151</v>
      </c>
      <c r="E273" s="31" t="s">
        <v>414</v>
      </c>
      <c r="F273" s="30"/>
      <c r="G273" s="76" t="s">
        <v>68</v>
      </c>
      <c r="H273" s="32">
        <v>142</v>
      </c>
      <c r="I273" s="32">
        <v>142</v>
      </c>
      <c r="J273" s="316"/>
    </row>
    <row r="274" spans="1:9" ht="15.75">
      <c r="A274" s="147" t="s">
        <v>25</v>
      </c>
      <c r="B274" s="95" t="s">
        <v>274</v>
      </c>
      <c r="C274" s="56" t="s">
        <v>160</v>
      </c>
      <c r="D274" s="56" t="s">
        <v>151</v>
      </c>
      <c r="E274" s="31" t="s">
        <v>180</v>
      </c>
      <c r="F274" s="30"/>
      <c r="G274" s="76" t="s">
        <v>44</v>
      </c>
      <c r="H274" s="32">
        <f>H275</f>
        <v>9074.2</v>
      </c>
      <c r="I274" s="32">
        <f>I275</f>
        <v>118</v>
      </c>
    </row>
    <row r="275" spans="1:9" ht="15.75">
      <c r="A275" s="54" t="s">
        <v>138</v>
      </c>
      <c r="B275" s="95" t="s">
        <v>274</v>
      </c>
      <c r="C275" s="56" t="s">
        <v>160</v>
      </c>
      <c r="D275" s="56" t="s">
        <v>151</v>
      </c>
      <c r="E275" s="31" t="s">
        <v>180</v>
      </c>
      <c r="F275" s="30"/>
      <c r="G275" s="65" t="s">
        <v>68</v>
      </c>
      <c r="H275" s="32">
        <f>8636+288+32.2+118</f>
        <v>9074.2</v>
      </c>
      <c r="I275" s="32">
        <f>252-252+118</f>
        <v>118</v>
      </c>
    </row>
    <row r="276" spans="1:9" ht="30">
      <c r="A276" s="33" t="s">
        <v>88</v>
      </c>
      <c r="B276" s="96" t="s">
        <v>274</v>
      </c>
      <c r="C276" s="66" t="s">
        <v>160</v>
      </c>
      <c r="D276" s="66" t="s">
        <v>151</v>
      </c>
      <c r="E276" s="35" t="s">
        <v>36</v>
      </c>
      <c r="F276" s="34"/>
      <c r="G276" s="97" t="s">
        <v>44</v>
      </c>
      <c r="H276" s="36">
        <f>H277</f>
        <v>12638.7</v>
      </c>
      <c r="I276" s="36">
        <f>I277</f>
        <v>173.7</v>
      </c>
    </row>
    <row r="277" spans="1:9" ht="15.75">
      <c r="A277" s="147" t="s">
        <v>25</v>
      </c>
      <c r="B277" s="95" t="s">
        <v>274</v>
      </c>
      <c r="C277" s="56" t="s">
        <v>160</v>
      </c>
      <c r="D277" s="56" t="s">
        <v>151</v>
      </c>
      <c r="E277" s="31" t="s">
        <v>181</v>
      </c>
      <c r="F277" s="30"/>
      <c r="G277" s="76" t="s">
        <v>44</v>
      </c>
      <c r="H277" s="32">
        <f>H278</f>
        <v>12638.7</v>
      </c>
      <c r="I277" s="32">
        <f>I278</f>
        <v>173.7</v>
      </c>
    </row>
    <row r="278" spans="1:9" ht="15.75">
      <c r="A278" s="54" t="s">
        <v>138</v>
      </c>
      <c r="B278" s="95" t="s">
        <v>274</v>
      </c>
      <c r="C278" s="56" t="s">
        <v>160</v>
      </c>
      <c r="D278" s="56" t="s">
        <v>151</v>
      </c>
      <c r="E278" s="31" t="s">
        <v>181</v>
      </c>
      <c r="F278" s="30"/>
      <c r="G278" s="65" t="s">
        <v>68</v>
      </c>
      <c r="H278" s="32">
        <f>10168.3+57+2239.7+50+123.7</f>
        <v>12638.7</v>
      </c>
      <c r="I278" s="32">
        <f>50+123.7</f>
        <v>173.7</v>
      </c>
    </row>
    <row r="279" spans="1:9" ht="15.75">
      <c r="A279" s="37" t="s">
        <v>100</v>
      </c>
      <c r="B279" s="96" t="s">
        <v>274</v>
      </c>
      <c r="C279" s="66" t="s">
        <v>160</v>
      </c>
      <c r="D279" s="66" t="s">
        <v>151</v>
      </c>
      <c r="E279" s="35" t="s">
        <v>101</v>
      </c>
      <c r="F279" s="34"/>
      <c r="G279" s="97" t="s">
        <v>44</v>
      </c>
      <c r="H279" s="36">
        <f>H280</f>
        <v>1500</v>
      </c>
      <c r="I279" s="36">
        <f>I280</f>
        <v>0</v>
      </c>
    </row>
    <row r="280" spans="1:9" ht="29.25">
      <c r="A280" s="144" t="s">
        <v>295</v>
      </c>
      <c r="B280" s="95" t="s">
        <v>274</v>
      </c>
      <c r="C280" s="40" t="s">
        <v>160</v>
      </c>
      <c r="D280" s="40" t="s">
        <v>151</v>
      </c>
      <c r="E280" s="40" t="s">
        <v>296</v>
      </c>
      <c r="F280" s="39"/>
      <c r="G280" s="76" t="s">
        <v>44</v>
      </c>
      <c r="H280" s="32">
        <f>H281</f>
        <v>1500</v>
      </c>
      <c r="I280" s="32">
        <f>I281</f>
        <v>0</v>
      </c>
    </row>
    <row r="281" spans="1:9" ht="15.75">
      <c r="A281" s="54" t="s">
        <v>138</v>
      </c>
      <c r="B281" s="95" t="s">
        <v>274</v>
      </c>
      <c r="C281" s="31" t="s">
        <v>160</v>
      </c>
      <c r="D281" s="31" t="s">
        <v>151</v>
      </c>
      <c r="E281" s="31" t="s">
        <v>296</v>
      </c>
      <c r="F281" s="30"/>
      <c r="G281" s="65" t="s">
        <v>68</v>
      </c>
      <c r="H281" s="32">
        <f>1200+300</f>
        <v>1500</v>
      </c>
      <c r="I281" s="54"/>
    </row>
    <row r="282" spans="1:9" ht="15.75">
      <c r="A282" s="37" t="s">
        <v>350</v>
      </c>
      <c r="B282" s="96" t="s">
        <v>274</v>
      </c>
      <c r="C282" s="35" t="s">
        <v>160</v>
      </c>
      <c r="D282" s="35" t="s">
        <v>153</v>
      </c>
      <c r="E282" s="35" t="s">
        <v>42</v>
      </c>
      <c r="F282" s="38"/>
      <c r="G282" s="97" t="s">
        <v>44</v>
      </c>
      <c r="H282" s="36">
        <f aca="true" t="shared" si="12" ref="H282:I285">H283</f>
        <v>197</v>
      </c>
      <c r="I282" s="36">
        <f t="shared" si="12"/>
        <v>197</v>
      </c>
    </row>
    <row r="283" spans="1:9" ht="29.25">
      <c r="A283" s="144" t="s">
        <v>92</v>
      </c>
      <c r="B283" s="95" t="s">
        <v>274</v>
      </c>
      <c r="C283" s="31" t="s">
        <v>160</v>
      </c>
      <c r="D283" s="31" t="s">
        <v>153</v>
      </c>
      <c r="E283" s="31" t="s">
        <v>33</v>
      </c>
      <c r="F283" s="55"/>
      <c r="G283" s="76" t="s">
        <v>44</v>
      </c>
      <c r="H283" s="36">
        <f t="shared" si="12"/>
        <v>197</v>
      </c>
      <c r="I283" s="36">
        <f t="shared" si="12"/>
        <v>197</v>
      </c>
    </row>
    <row r="284" spans="1:9" ht="29.25">
      <c r="A284" s="145" t="s">
        <v>315</v>
      </c>
      <c r="B284" s="95" t="s">
        <v>274</v>
      </c>
      <c r="C284" s="31" t="s">
        <v>160</v>
      </c>
      <c r="D284" s="31" t="s">
        <v>153</v>
      </c>
      <c r="E284" s="31" t="s">
        <v>322</v>
      </c>
      <c r="F284" s="30"/>
      <c r="G284" s="76" t="s">
        <v>44</v>
      </c>
      <c r="H284" s="32">
        <f t="shared" si="12"/>
        <v>197</v>
      </c>
      <c r="I284" s="32">
        <f t="shared" si="12"/>
        <v>197</v>
      </c>
    </row>
    <row r="285" spans="1:9" ht="15.75">
      <c r="A285" s="146" t="s">
        <v>323</v>
      </c>
      <c r="B285" s="95" t="s">
        <v>274</v>
      </c>
      <c r="C285" s="31" t="s">
        <v>160</v>
      </c>
      <c r="D285" s="31" t="s">
        <v>153</v>
      </c>
      <c r="E285" s="31" t="s">
        <v>324</v>
      </c>
      <c r="F285" s="30"/>
      <c r="G285" s="76" t="s">
        <v>44</v>
      </c>
      <c r="H285" s="32">
        <f t="shared" si="12"/>
        <v>197</v>
      </c>
      <c r="I285" s="32">
        <f t="shared" si="12"/>
        <v>197</v>
      </c>
    </row>
    <row r="286" spans="1:9" ht="15.75">
      <c r="A286" s="54" t="s">
        <v>138</v>
      </c>
      <c r="B286" s="95" t="s">
        <v>274</v>
      </c>
      <c r="C286" s="31" t="s">
        <v>160</v>
      </c>
      <c r="D286" s="31" t="s">
        <v>153</v>
      </c>
      <c r="E286" s="31" t="s">
        <v>324</v>
      </c>
      <c r="F286" s="30"/>
      <c r="G286" s="65" t="s">
        <v>68</v>
      </c>
      <c r="H286" s="32">
        <v>197</v>
      </c>
      <c r="I286" s="32">
        <v>197</v>
      </c>
    </row>
    <row r="287" spans="1:9" ht="15.75">
      <c r="A287" s="37" t="s">
        <v>184</v>
      </c>
      <c r="B287" s="96" t="s">
        <v>274</v>
      </c>
      <c r="C287" s="35" t="s">
        <v>266</v>
      </c>
      <c r="D287" s="35" t="s">
        <v>96</v>
      </c>
      <c r="E287" s="35" t="s">
        <v>42</v>
      </c>
      <c r="F287" s="34"/>
      <c r="G287" s="97" t="s">
        <v>44</v>
      </c>
      <c r="H287" s="36">
        <f>H288</f>
        <v>13875.5</v>
      </c>
      <c r="I287" s="36">
        <f>I288</f>
        <v>118.8</v>
      </c>
    </row>
    <row r="288" spans="1:9" ht="15.75">
      <c r="A288" s="169" t="s">
        <v>267</v>
      </c>
      <c r="B288" s="92" t="s">
        <v>274</v>
      </c>
      <c r="C288" s="66" t="s">
        <v>266</v>
      </c>
      <c r="D288" s="66" t="s">
        <v>151</v>
      </c>
      <c r="E288" s="35" t="s">
        <v>42</v>
      </c>
      <c r="F288" s="38"/>
      <c r="G288" s="97" t="s">
        <v>44</v>
      </c>
      <c r="H288" s="68">
        <f>H289+H292</f>
        <v>13875.5</v>
      </c>
      <c r="I288" s="68">
        <f>I289+I292</f>
        <v>118.8</v>
      </c>
    </row>
    <row r="289" spans="1:9" ht="15.75">
      <c r="A289" s="54" t="s">
        <v>60</v>
      </c>
      <c r="B289" s="95" t="s">
        <v>274</v>
      </c>
      <c r="C289" s="31" t="s">
        <v>266</v>
      </c>
      <c r="D289" s="31" t="s">
        <v>151</v>
      </c>
      <c r="E289" s="31" t="s">
        <v>61</v>
      </c>
      <c r="F289" s="30"/>
      <c r="G289" s="76" t="s">
        <v>44</v>
      </c>
      <c r="H289" s="32">
        <f>H290</f>
        <v>12575.5</v>
      </c>
      <c r="I289" s="32">
        <f>I290</f>
        <v>118.8</v>
      </c>
    </row>
    <row r="290" spans="1:9" ht="15.75">
      <c r="A290" s="147" t="s">
        <v>25</v>
      </c>
      <c r="B290" s="95" t="s">
        <v>274</v>
      </c>
      <c r="C290" s="31" t="s">
        <v>266</v>
      </c>
      <c r="D290" s="31" t="s">
        <v>151</v>
      </c>
      <c r="E290" s="31" t="s">
        <v>185</v>
      </c>
      <c r="F290" s="30"/>
      <c r="G290" s="76" t="s">
        <v>44</v>
      </c>
      <c r="H290" s="32">
        <f>H291</f>
        <v>12575.5</v>
      </c>
      <c r="I290" s="32">
        <f>I291</f>
        <v>118.8</v>
      </c>
    </row>
    <row r="291" spans="1:9" ht="15.75">
      <c r="A291" s="54" t="s">
        <v>138</v>
      </c>
      <c r="B291" s="95" t="s">
        <v>274</v>
      </c>
      <c r="C291" s="31" t="s">
        <v>266</v>
      </c>
      <c r="D291" s="31" t="s">
        <v>151</v>
      </c>
      <c r="E291" s="31" t="s">
        <v>185</v>
      </c>
      <c r="F291" s="30"/>
      <c r="G291" s="65" t="s">
        <v>68</v>
      </c>
      <c r="H291" s="32">
        <f>8800+2450+21.7+1200+118.8-15</f>
        <v>12575.5</v>
      </c>
      <c r="I291" s="54">
        <v>118.8</v>
      </c>
    </row>
    <row r="292" spans="1:9" ht="15.75">
      <c r="A292" s="54" t="s">
        <v>100</v>
      </c>
      <c r="B292" s="95" t="s">
        <v>274</v>
      </c>
      <c r="C292" s="31" t="s">
        <v>266</v>
      </c>
      <c r="D292" s="31" t="s">
        <v>151</v>
      </c>
      <c r="E292" s="31" t="s">
        <v>101</v>
      </c>
      <c r="F292" s="30"/>
      <c r="G292" s="76" t="s">
        <v>44</v>
      </c>
      <c r="H292" s="32">
        <f>H293</f>
        <v>1300</v>
      </c>
      <c r="I292" s="32">
        <f>I293</f>
        <v>0</v>
      </c>
    </row>
    <row r="293" spans="1:9" ht="29.25">
      <c r="A293" s="144" t="s">
        <v>311</v>
      </c>
      <c r="B293" s="95" t="s">
        <v>274</v>
      </c>
      <c r="C293" s="31" t="s">
        <v>266</v>
      </c>
      <c r="D293" s="31" t="s">
        <v>151</v>
      </c>
      <c r="E293" s="31" t="s">
        <v>194</v>
      </c>
      <c r="F293" s="30"/>
      <c r="G293" s="76" t="s">
        <v>44</v>
      </c>
      <c r="H293" s="32">
        <f>H294</f>
        <v>1300</v>
      </c>
      <c r="I293" s="32">
        <f>I294</f>
        <v>0</v>
      </c>
    </row>
    <row r="294" spans="1:9" ht="16.5" thickBot="1">
      <c r="A294" s="54" t="s">
        <v>138</v>
      </c>
      <c r="B294" s="101" t="s">
        <v>274</v>
      </c>
      <c r="C294" s="40" t="s">
        <v>266</v>
      </c>
      <c r="D294" s="43" t="s">
        <v>151</v>
      </c>
      <c r="E294" s="40" t="s">
        <v>194</v>
      </c>
      <c r="F294" s="39"/>
      <c r="G294" s="116" t="s">
        <v>68</v>
      </c>
      <c r="H294" s="41">
        <f>1000+2379.5-2079.5</f>
        <v>1300</v>
      </c>
      <c r="I294" s="238"/>
    </row>
    <row r="295" spans="1:9" ht="54" customHeight="1" thickBot="1">
      <c r="A295" s="174" t="s">
        <v>321</v>
      </c>
      <c r="B295" s="24" t="s">
        <v>275</v>
      </c>
      <c r="C295" s="24" t="s">
        <v>96</v>
      </c>
      <c r="D295" s="22" t="s">
        <v>96</v>
      </c>
      <c r="E295" s="24" t="s">
        <v>42</v>
      </c>
      <c r="F295" s="22"/>
      <c r="G295" s="114" t="s">
        <v>44</v>
      </c>
      <c r="H295" s="25">
        <f>H296+H331</f>
        <v>816664.2999999999</v>
      </c>
      <c r="I295" s="25">
        <f>I296</f>
        <v>213245</v>
      </c>
    </row>
    <row r="296" spans="1:9" ht="15.75">
      <c r="A296" s="169" t="s">
        <v>269</v>
      </c>
      <c r="B296" s="66" t="s">
        <v>275</v>
      </c>
      <c r="C296" s="66" t="s">
        <v>157</v>
      </c>
      <c r="D296" s="92" t="s">
        <v>96</v>
      </c>
      <c r="E296" s="28" t="s">
        <v>42</v>
      </c>
      <c r="F296" s="38"/>
      <c r="G296" s="107" t="s">
        <v>44</v>
      </c>
      <c r="H296" s="68">
        <f>H297+H304+H308+H312+H319</f>
        <v>814864.2999999999</v>
      </c>
      <c r="I296" s="68">
        <f>I297+I304+I308+I312+I319</f>
        <v>213245</v>
      </c>
    </row>
    <row r="297" spans="1:9" ht="18" customHeight="1">
      <c r="A297" s="169" t="s">
        <v>182</v>
      </c>
      <c r="B297" s="66" t="s">
        <v>275</v>
      </c>
      <c r="C297" s="66" t="s">
        <v>157</v>
      </c>
      <c r="D297" s="92" t="s">
        <v>151</v>
      </c>
      <c r="E297" s="66" t="s">
        <v>42</v>
      </c>
      <c r="F297" s="38"/>
      <c r="G297" s="107" t="s">
        <v>44</v>
      </c>
      <c r="H297" s="68">
        <f>H298+H301</f>
        <v>202053.9</v>
      </c>
      <c r="I297" s="68">
        <f>I298+I301</f>
        <v>2737.4000000000015</v>
      </c>
    </row>
    <row r="298" spans="1:9" ht="18" customHeight="1">
      <c r="A298" s="54" t="s">
        <v>259</v>
      </c>
      <c r="B298" s="56" t="s">
        <v>275</v>
      </c>
      <c r="C298" s="56" t="s">
        <v>157</v>
      </c>
      <c r="D298" s="95" t="s">
        <v>151</v>
      </c>
      <c r="E298" s="31" t="s">
        <v>38</v>
      </c>
      <c r="F298" s="30"/>
      <c r="G298" s="76" t="s">
        <v>44</v>
      </c>
      <c r="H298" s="32">
        <f>H299</f>
        <v>177863.69999999998</v>
      </c>
      <c r="I298" s="32">
        <f>I299</f>
        <v>2737.4000000000015</v>
      </c>
    </row>
    <row r="299" spans="1:9" ht="15.75">
      <c r="A299" s="147" t="s">
        <v>25</v>
      </c>
      <c r="B299" s="56" t="s">
        <v>275</v>
      </c>
      <c r="C299" s="56" t="s">
        <v>157</v>
      </c>
      <c r="D299" s="95" t="s">
        <v>151</v>
      </c>
      <c r="E299" s="31" t="s">
        <v>183</v>
      </c>
      <c r="F299" s="30"/>
      <c r="G299" s="76" t="s">
        <v>44</v>
      </c>
      <c r="H299" s="32">
        <f>H300</f>
        <v>177863.69999999998</v>
      </c>
      <c r="I299" s="32">
        <f>I300</f>
        <v>2737.4000000000015</v>
      </c>
    </row>
    <row r="300" spans="1:10" ht="15.75">
      <c r="A300" s="147" t="s">
        <v>138</v>
      </c>
      <c r="B300" s="56" t="s">
        <v>275</v>
      </c>
      <c r="C300" s="56" t="s">
        <v>157</v>
      </c>
      <c r="D300" s="95" t="s">
        <v>151</v>
      </c>
      <c r="E300" s="31" t="s">
        <v>183</v>
      </c>
      <c r="F300" s="30"/>
      <c r="G300" s="106" t="s">
        <v>68</v>
      </c>
      <c r="H300" s="32">
        <f>163348.4-638+4300+5315+638+2677.4+123.5+1000-150+1249.4+18200-18200</f>
        <v>177863.69999999998</v>
      </c>
      <c r="I300" s="32">
        <f>638+1000-150+1249.4+18200-18200</f>
        <v>2737.4000000000015</v>
      </c>
      <c r="J300" s="316"/>
    </row>
    <row r="301" spans="1:9" ht="15.75">
      <c r="A301" s="147" t="s">
        <v>227</v>
      </c>
      <c r="B301" s="56" t="s">
        <v>275</v>
      </c>
      <c r="C301" s="56" t="s">
        <v>157</v>
      </c>
      <c r="D301" s="95" t="s">
        <v>151</v>
      </c>
      <c r="E301" s="31" t="s">
        <v>228</v>
      </c>
      <c r="F301" s="30"/>
      <c r="G301" s="76" t="s">
        <v>44</v>
      </c>
      <c r="H301" s="32">
        <f>H302</f>
        <v>24190.2</v>
      </c>
      <c r="I301" s="32">
        <f>I302</f>
        <v>0</v>
      </c>
    </row>
    <row r="302" spans="1:9" ht="15.75">
      <c r="A302" s="147" t="s">
        <v>25</v>
      </c>
      <c r="B302" s="56" t="s">
        <v>275</v>
      </c>
      <c r="C302" s="56" t="s">
        <v>157</v>
      </c>
      <c r="D302" s="95" t="s">
        <v>151</v>
      </c>
      <c r="E302" s="31" t="s">
        <v>229</v>
      </c>
      <c r="F302" s="30"/>
      <c r="G302" s="76" t="s">
        <v>44</v>
      </c>
      <c r="H302" s="32">
        <f>H303</f>
        <v>24190.2</v>
      </c>
      <c r="I302" s="32">
        <f>I303</f>
        <v>0</v>
      </c>
    </row>
    <row r="303" spans="1:9" ht="15.75">
      <c r="A303" s="147" t="s">
        <v>138</v>
      </c>
      <c r="B303" s="56" t="s">
        <v>275</v>
      </c>
      <c r="C303" s="56" t="s">
        <v>157</v>
      </c>
      <c r="D303" s="95" t="s">
        <v>151</v>
      </c>
      <c r="E303" s="31" t="s">
        <v>229</v>
      </c>
      <c r="F303" s="30"/>
      <c r="G303" s="106" t="s">
        <v>68</v>
      </c>
      <c r="H303" s="32">
        <f>23733.3+456.9</f>
        <v>24190.2</v>
      </c>
      <c r="I303" s="32"/>
    </row>
    <row r="304" spans="1:9" ht="15.75">
      <c r="A304" s="168" t="s">
        <v>230</v>
      </c>
      <c r="B304" s="66" t="s">
        <v>275</v>
      </c>
      <c r="C304" s="66" t="s">
        <v>157</v>
      </c>
      <c r="D304" s="96" t="s">
        <v>152</v>
      </c>
      <c r="E304" s="35" t="s">
        <v>42</v>
      </c>
      <c r="F304" s="34"/>
      <c r="G304" s="97" t="s">
        <v>44</v>
      </c>
      <c r="H304" s="36">
        <f aca="true" t="shared" si="13" ref="H304:I306">H305</f>
        <v>299695.7</v>
      </c>
      <c r="I304" s="36">
        <f t="shared" si="13"/>
        <v>8353.3</v>
      </c>
    </row>
    <row r="305" spans="1:9" ht="15.75">
      <c r="A305" s="147" t="s">
        <v>231</v>
      </c>
      <c r="B305" s="56" t="s">
        <v>275</v>
      </c>
      <c r="C305" s="56" t="s">
        <v>157</v>
      </c>
      <c r="D305" s="95" t="s">
        <v>152</v>
      </c>
      <c r="E305" s="31" t="s">
        <v>232</v>
      </c>
      <c r="F305" s="30"/>
      <c r="G305" s="76" t="s">
        <v>44</v>
      </c>
      <c r="H305" s="32">
        <f t="shared" si="13"/>
        <v>299695.7</v>
      </c>
      <c r="I305" s="32">
        <f t="shared" si="13"/>
        <v>8353.3</v>
      </c>
    </row>
    <row r="306" spans="1:9" ht="15.75">
      <c r="A306" s="147" t="s">
        <v>25</v>
      </c>
      <c r="B306" s="56" t="s">
        <v>275</v>
      </c>
      <c r="C306" s="56" t="s">
        <v>157</v>
      </c>
      <c r="D306" s="95" t="s">
        <v>152</v>
      </c>
      <c r="E306" s="31" t="s">
        <v>233</v>
      </c>
      <c r="F306" s="30"/>
      <c r="G306" s="76" t="s">
        <v>44</v>
      </c>
      <c r="H306" s="32">
        <f t="shared" si="13"/>
        <v>299695.7</v>
      </c>
      <c r="I306" s="32">
        <f t="shared" si="13"/>
        <v>8353.3</v>
      </c>
    </row>
    <row r="307" spans="1:9" ht="15.75">
      <c r="A307" s="147" t="s">
        <v>138</v>
      </c>
      <c r="B307" s="56" t="s">
        <v>275</v>
      </c>
      <c r="C307" s="56" t="s">
        <v>157</v>
      </c>
      <c r="D307" s="95" t="s">
        <v>152</v>
      </c>
      <c r="E307" s="31" t="s">
        <v>233</v>
      </c>
      <c r="F307" s="30"/>
      <c r="G307" s="106" t="s">
        <v>68</v>
      </c>
      <c r="H307" s="32">
        <f>292088.6-8065+4060+4510+7755-3394.1+2142.9+150+448.3</f>
        <v>299695.7</v>
      </c>
      <c r="I307" s="32">
        <f>7755+150+448.3</f>
        <v>8353.3</v>
      </c>
    </row>
    <row r="308" spans="1:9" ht="15.75">
      <c r="A308" s="168" t="s">
        <v>234</v>
      </c>
      <c r="B308" s="66" t="s">
        <v>275</v>
      </c>
      <c r="C308" s="66" t="s">
        <v>157</v>
      </c>
      <c r="D308" s="96" t="s">
        <v>156</v>
      </c>
      <c r="E308" s="35" t="s">
        <v>42</v>
      </c>
      <c r="F308" s="34"/>
      <c r="G308" s="97" t="s">
        <v>44</v>
      </c>
      <c r="H308" s="36">
        <f aca="true" t="shared" si="14" ref="H308:I310">H309</f>
        <v>4493.5</v>
      </c>
      <c r="I308" s="36">
        <f t="shared" si="14"/>
        <v>0</v>
      </c>
    </row>
    <row r="309" spans="1:9" ht="15.75">
      <c r="A309" s="54" t="s">
        <v>259</v>
      </c>
      <c r="B309" s="56" t="s">
        <v>275</v>
      </c>
      <c r="C309" s="56" t="s">
        <v>157</v>
      </c>
      <c r="D309" s="95" t="s">
        <v>156</v>
      </c>
      <c r="E309" s="31" t="s">
        <v>38</v>
      </c>
      <c r="F309" s="30"/>
      <c r="G309" s="76" t="s">
        <v>44</v>
      </c>
      <c r="H309" s="32">
        <f t="shared" si="14"/>
        <v>4493.5</v>
      </c>
      <c r="I309" s="32">
        <f t="shared" si="14"/>
        <v>0</v>
      </c>
    </row>
    <row r="310" spans="1:9" ht="15.75">
      <c r="A310" s="147" t="s">
        <v>25</v>
      </c>
      <c r="B310" s="56" t="s">
        <v>275</v>
      </c>
      <c r="C310" s="56" t="s">
        <v>157</v>
      </c>
      <c r="D310" s="95" t="s">
        <v>156</v>
      </c>
      <c r="E310" s="31" t="s">
        <v>183</v>
      </c>
      <c r="F310" s="30"/>
      <c r="G310" s="76" t="s">
        <v>44</v>
      </c>
      <c r="H310" s="32">
        <f t="shared" si="14"/>
        <v>4493.5</v>
      </c>
      <c r="I310" s="32">
        <f t="shared" si="14"/>
        <v>0</v>
      </c>
    </row>
    <row r="311" spans="1:9" ht="15.75">
      <c r="A311" s="147" t="s">
        <v>138</v>
      </c>
      <c r="B311" s="56" t="s">
        <v>275</v>
      </c>
      <c r="C311" s="56" t="s">
        <v>157</v>
      </c>
      <c r="D311" s="95" t="s">
        <v>156</v>
      </c>
      <c r="E311" s="31" t="s">
        <v>183</v>
      </c>
      <c r="F311" s="30"/>
      <c r="G311" s="106" t="s">
        <v>68</v>
      </c>
      <c r="H311" s="32">
        <f>4496-2.5</f>
        <v>4493.5</v>
      </c>
      <c r="I311" s="32"/>
    </row>
    <row r="312" spans="1:9" ht="15.75">
      <c r="A312" s="168" t="s">
        <v>235</v>
      </c>
      <c r="B312" s="66" t="s">
        <v>275</v>
      </c>
      <c r="C312" s="66" t="s">
        <v>157</v>
      </c>
      <c r="D312" s="96" t="s">
        <v>153</v>
      </c>
      <c r="E312" s="35" t="s">
        <v>42</v>
      </c>
      <c r="F312" s="34"/>
      <c r="G312" s="97" t="s">
        <v>44</v>
      </c>
      <c r="H312" s="36">
        <f>H313+H316</f>
        <v>52290.200000000004</v>
      </c>
      <c r="I312" s="36">
        <f>I313+I316</f>
        <v>4191.3</v>
      </c>
    </row>
    <row r="313" spans="1:9" ht="15.75">
      <c r="A313" s="147" t="s">
        <v>236</v>
      </c>
      <c r="B313" s="56" t="s">
        <v>275</v>
      </c>
      <c r="C313" s="56" t="s">
        <v>157</v>
      </c>
      <c r="D313" s="95" t="s">
        <v>153</v>
      </c>
      <c r="E313" s="31" t="s">
        <v>237</v>
      </c>
      <c r="F313" s="30"/>
      <c r="G313" s="76" t="s">
        <v>44</v>
      </c>
      <c r="H313" s="32">
        <f>H314</f>
        <v>49681.200000000004</v>
      </c>
      <c r="I313" s="32">
        <f>I314</f>
        <v>1582.3</v>
      </c>
    </row>
    <row r="314" spans="1:9" ht="15.75">
      <c r="A314" s="147" t="s">
        <v>25</v>
      </c>
      <c r="B314" s="56" t="s">
        <v>275</v>
      </c>
      <c r="C314" s="56" t="s">
        <v>157</v>
      </c>
      <c r="D314" s="95" t="s">
        <v>153</v>
      </c>
      <c r="E314" s="31" t="s">
        <v>238</v>
      </c>
      <c r="F314" s="30"/>
      <c r="G314" s="76" t="s">
        <v>44</v>
      </c>
      <c r="H314" s="32">
        <f>H315</f>
        <v>49681.200000000004</v>
      </c>
      <c r="I314" s="32">
        <f>I315</f>
        <v>1582.3</v>
      </c>
    </row>
    <row r="315" spans="1:9" ht="15.75">
      <c r="A315" s="147" t="s">
        <v>138</v>
      </c>
      <c r="B315" s="56" t="s">
        <v>275</v>
      </c>
      <c r="C315" s="56" t="s">
        <v>157</v>
      </c>
      <c r="D315" s="95" t="s">
        <v>153</v>
      </c>
      <c r="E315" s="31" t="s">
        <v>238</v>
      </c>
      <c r="F315" s="30"/>
      <c r="G315" s="106" t="s">
        <v>68</v>
      </c>
      <c r="H315" s="32">
        <f>44021.6+1640+2175+262.3+900+682.3</f>
        <v>49681.200000000004</v>
      </c>
      <c r="I315" s="32">
        <f>900+682.3</f>
        <v>1582.3</v>
      </c>
    </row>
    <row r="316" spans="1:9" ht="15.75">
      <c r="A316" s="147" t="s">
        <v>95</v>
      </c>
      <c r="B316" s="56" t="s">
        <v>275</v>
      </c>
      <c r="C316" s="56" t="s">
        <v>157</v>
      </c>
      <c r="D316" s="95" t="s">
        <v>153</v>
      </c>
      <c r="E316" s="31" t="s">
        <v>75</v>
      </c>
      <c r="F316" s="30"/>
      <c r="G316" s="76" t="s">
        <v>44</v>
      </c>
      <c r="H316" s="32">
        <f>H317</f>
        <v>2609</v>
      </c>
      <c r="I316" s="32">
        <f>I317</f>
        <v>2609</v>
      </c>
    </row>
    <row r="317" spans="1:9" ht="43.5">
      <c r="A317" s="175" t="s">
        <v>239</v>
      </c>
      <c r="B317" s="56" t="s">
        <v>275</v>
      </c>
      <c r="C317" s="56" t="s">
        <v>157</v>
      </c>
      <c r="D317" s="95" t="s">
        <v>153</v>
      </c>
      <c r="E317" s="31" t="s">
        <v>205</v>
      </c>
      <c r="F317" s="30"/>
      <c r="G317" s="76" t="s">
        <v>44</v>
      </c>
      <c r="H317" s="32">
        <f>H318</f>
        <v>2609</v>
      </c>
      <c r="I317" s="32">
        <f>I318</f>
        <v>2609</v>
      </c>
    </row>
    <row r="318" spans="1:9" ht="15.75">
      <c r="A318" s="147" t="s">
        <v>138</v>
      </c>
      <c r="B318" s="56" t="s">
        <v>275</v>
      </c>
      <c r="C318" s="56" t="s">
        <v>157</v>
      </c>
      <c r="D318" s="95" t="s">
        <v>153</v>
      </c>
      <c r="E318" s="31" t="s">
        <v>205</v>
      </c>
      <c r="F318" s="30"/>
      <c r="G318" s="106" t="s">
        <v>68</v>
      </c>
      <c r="H318" s="32">
        <f>2211+398</f>
        <v>2609</v>
      </c>
      <c r="I318" s="32">
        <f>2211+398</f>
        <v>2609</v>
      </c>
    </row>
    <row r="319" spans="1:9" ht="15.75">
      <c r="A319" s="37" t="s">
        <v>268</v>
      </c>
      <c r="B319" s="66" t="s">
        <v>275</v>
      </c>
      <c r="C319" s="35" t="s">
        <v>157</v>
      </c>
      <c r="D319" s="96" t="s">
        <v>157</v>
      </c>
      <c r="E319" s="71" t="s">
        <v>42</v>
      </c>
      <c r="F319" s="34"/>
      <c r="G319" s="97" t="s">
        <v>44</v>
      </c>
      <c r="H319" s="36">
        <f>H323+H328+H320</f>
        <v>256331</v>
      </c>
      <c r="I319" s="36">
        <f>I323+I328+I320</f>
        <v>197963</v>
      </c>
    </row>
    <row r="320" spans="1:9" ht="15.75">
      <c r="A320" s="136" t="s">
        <v>363</v>
      </c>
      <c r="B320" s="56" t="s">
        <v>275</v>
      </c>
      <c r="C320" s="31" t="s">
        <v>157</v>
      </c>
      <c r="D320" s="95" t="s">
        <v>157</v>
      </c>
      <c r="E320" s="40" t="s">
        <v>362</v>
      </c>
      <c r="F320" s="30"/>
      <c r="G320" s="76" t="s">
        <v>44</v>
      </c>
      <c r="H320" s="32">
        <f>H321</f>
        <v>179763</v>
      </c>
      <c r="I320" s="32">
        <f>I321</f>
        <v>179763</v>
      </c>
    </row>
    <row r="321" spans="1:9" ht="28.5">
      <c r="A321" s="173" t="s">
        <v>383</v>
      </c>
      <c r="B321" s="56" t="s">
        <v>275</v>
      </c>
      <c r="C321" s="31" t="s">
        <v>157</v>
      </c>
      <c r="D321" s="95" t="s">
        <v>157</v>
      </c>
      <c r="E321" s="40" t="s">
        <v>359</v>
      </c>
      <c r="F321" s="30"/>
      <c r="G321" s="76" t="s">
        <v>44</v>
      </c>
      <c r="H321" s="32">
        <f>H322</f>
        <v>179763</v>
      </c>
      <c r="I321" s="32">
        <f>I322</f>
        <v>179763</v>
      </c>
    </row>
    <row r="322" spans="1:9" ht="15.75">
      <c r="A322" s="147" t="s">
        <v>138</v>
      </c>
      <c r="B322" s="56" t="s">
        <v>275</v>
      </c>
      <c r="C322" s="31" t="s">
        <v>157</v>
      </c>
      <c r="D322" s="95" t="s">
        <v>157</v>
      </c>
      <c r="E322" s="40" t="s">
        <v>359</v>
      </c>
      <c r="F322" s="30"/>
      <c r="G322" s="76" t="s">
        <v>68</v>
      </c>
      <c r="H322" s="32">
        <f>21850+157913</f>
        <v>179763</v>
      </c>
      <c r="I322" s="32">
        <f>21850+157913</f>
        <v>179763</v>
      </c>
    </row>
    <row r="323" spans="1:9" ht="15.75">
      <c r="A323" s="54" t="s">
        <v>100</v>
      </c>
      <c r="B323" s="56" t="s">
        <v>275</v>
      </c>
      <c r="C323" s="31" t="s">
        <v>157</v>
      </c>
      <c r="D323" s="95" t="s">
        <v>157</v>
      </c>
      <c r="E323" s="31" t="s">
        <v>101</v>
      </c>
      <c r="F323" s="30"/>
      <c r="G323" s="76" t="s">
        <v>44</v>
      </c>
      <c r="H323" s="32">
        <f>H326+H324</f>
        <v>3000</v>
      </c>
      <c r="I323" s="32"/>
    </row>
    <row r="324" spans="1:9" ht="57">
      <c r="A324" s="173" t="s">
        <v>242</v>
      </c>
      <c r="B324" s="56" t="s">
        <v>275</v>
      </c>
      <c r="C324" s="31" t="s">
        <v>157</v>
      </c>
      <c r="D324" s="95" t="s">
        <v>157</v>
      </c>
      <c r="E324" s="31" t="s">
        <v>209</v>
      </c>
      <c r="F324" s="30"/>
      <c r="G324" s="76" t="s">
        <v>44</v>
      </c>
      <c r="H324" s="32">
        <f>H325</f>
        <v>1000</v>
      </c>
      <c r="I324" s="32"/>
    </row>
    <row r="325" spans="1:9" ht="15.75">
      <c r="A325" s="147" t="s">
        <v>138</v>
      </c>
      <c r="B325" s="56" t="s">
        <v>275</v>
      </c>
      <c r="C325" s="31" t="s">
        <v>157</v>
      </c>
      <c r="D325" s="95" t="s">
        <v>157</v>
      </c>
      <c r="E325" s="31" t="s">
        <v>209</v>
      </c>
      <c r="F325" s="30"/>
      <c r="G325" s="76" t="s">
        <v>68</v>
      </c>
      <c r="H325" s="32">
        <f>2000-1000</f>
        <v>1000</v>
      </c>
      <c r="I325" s="32"/>
    </row>
    <row r="326" spans="1:12" ht="42.75">
      <c r="A326" s="326" t="s">
        <v>300</v>
      </c>
      <c r="B326" s="245" t="s">
        <v>275</v>
      </c>
      <c r="C326" s="244" t="s">
        <v>157</v>
      </c>
      <c r="D326" s="250" t="s">
        <v>157</v>
      </c>
      <c r="E326" s="244" t="s">
        <v>299</v>
      </c>
      <c r="F326" s="251"/>
      <c r="G326" s="282"/>
      <c r="H326" s="252">
        <f>H327</f>
        <v>2000</v>
      </c>
      <c r="I326" s="252"/>
      <c r="J326" s="316"/>
      <c r="K326" s="316"/>
      <c r="L326" s="316"/>
    </row>
    <row r="327" spans="1:12" ht="15.75">
      <c r="A327" s="283" t="s">
        <v>138</v>
      </c>
      <c r="B327" s="245" t="s">
        <v>275</v>
      </c>
      <c r="C327" s="244" t="s">
        <v>157</v>
      </c>
      <c r="D327" s="250" t="s">
        <v>157</v>
      </c>
      <c r="E327" s="244" t="s">
        <v>299</v>
      </c>
      <c r="F327" s="251"/>
      <c r="G327" s="282" t="s">
        <v>68</v>
      </c>
      <c r="H327" s="252">
        <f>1000+1000</f>
        <v>2000</v>
      </c>
      <c r="I327" s="252"/>
      <c r="J327" s="316"/>
      <c r="K327" s="316"/>
      <c r="L327" s="316"/>
    </row>
    <row r="328" spans="1:12" ht="47.25" customHeight="1">
      <c r="A328" s="281" t="s">
        <v>390</v>
      </c>
      <c r="B328" s="245" t="s">
        <v>275</v>
      </c>
      <c r="C328" s="244" t="s">
        <v>157</v>
      </c>
      <c r="D328" s="250" t="s">
        <v>157</v>
      </c>
      <c r="E328" s="244" t="s">
        <v>302</v>
      </c>
      <c r="F328" s="251"/>
      <c r="G328" s="282" t="s">
        <v>44</v>
      </c>
      <c r="H328" s="252">
        <f>H329</f>
        <v>73568</v>
      </c>
      <c r="I328" s="252">
        <f>I329</f>
        <v>18200</v>
      </c>
      <c r="J328" s="316"/>
      <c r="K328" s="316"/>
      <c r="L328" s="316"/>
    </row>
    <row r="329" spans="1:12" ht="15.75">
      <c r="A329" s="255" t="s">
        <v>138</v>
      </c>
      <c r="B329" s="245" t="s">
        <v>275</v>
      </c>
      <c r="C329" s="244" t="s">
        <v>157</v>
      </c>
      <c r="D329" s="250" t="s">
        <v>157</v>
      </c>
      <c r="E329" s="257" t="s">
        <v>302</v>
      </c>
      <c r="F329" s="251"/>
      <c r="G329" s="282" t="s">
        <v>68</v>
      </c>
      <c r="H329" s="254">
        <f>26068+7000+15000+7300+18200</f>
        <v>73568</v>
      </c>
      <c r="I329" s="252">
        <v>18200</v>
      </c>
      <c r="J329" s="316"/>
      <c r="K329" s="316"/>
      <c r="L329" s="316"/>
    </row>
    <row r="330" spans="1:9" ht="15.75">
      <c r="A330" s="37" t="s">
        <v>5</v>
      </c>
      <c r="B330" s="66" t="s">
        <v>275</v>
      </c>
      <c r="C330" s="66" t="s">
        <v>158</v>
      </c>
      <c r="D330" s="34" t="s">
        <v>96</v>
      </c>
      <c r="E330" s="71" t="s">
        <v>42</v>
      </c>
      <c r="F330" s="34"/>
      <c r="G330" s="97" t="s">
        <v>44</v>
      </c>
      <c r="H330" s="160">
        <f>H331</f>
        <v>1800</v>
      </c>
      <c r="I330" s="160">
        <f>I331</f>
        <v>0</v>
      </c>
    </row>
    <row r="331" spans="1:9" ht="15.75">
      <c r="A331" s="37" t="s">
        <v>99</v>
      </c>
      <c r="B331" s="66" t="s">
        <v>275</v>
      </c>
      <c r="C331" s="66" t="s">
        <v>158</v>
      </c>
      <c r="D331" s="34" t="s">
        <v>170</v>
      </c>
      <c r="E331" s="35" t="s">
        <v>42</v>
      </c>
      <c r="F331" s="161"/>
      <c r="G331" s="97" t="s">
        <v>44</v>
      </c>
      <c r="H331" s="36">
        <f>H332</f>
        <v>1800</v>
      </c>
      <c r="I331" s="36">
        <f>I332</f>
        <v>0</v>
      </c>
    </row>
    <row r="332" spans="1:9" ht="15.75">
      <c r="A332" s="54" t="s">
        <v>100</v>
      </c>
      <c r="B332" s="56" t="s">
        <v>275</v>
      </c>
      <c r="C332" s="31" t="s">
        <v>158</v>
      </c>
      <c r="D332" s="30" t="s">
        <v>170</v>
      </c>
      <c r="E332" s="31" t="s">
        <v>101</v>
      </c>
      <c r="F332" s="84" t="s">
        <v>44</v>
      </c>
      <c r="G332" s="76" t="s">
        <v>44</v>
      </c>
      <c r="H332" s="32">
        <f>H333</f>
        <v>1800</v>
      </c>
      <c r="I332" s="32"/>
    </row>
    <row r="333" spans="1:9" ht="29.25">
      <c r="A333" s="207" t="s">
        <v>354</v>
      </c>
      <c r="B333" s="56" t="s">
        <v>275</v>
      </c>
      <c r="C333" s="31" t="s">
        <v>158</v>
      </c>
      <c r="D333" s="30" t="s">
        <v>170</v>
      </c>
      <c r="E333" s="31" t="s">
        <v>192</v>
      </c>
      <c r="F333" s="84" t="s">
        <v>44</v>
      </c>
      <c r="G333" s="76" t="s">
        <v>44</v>
      </c>
      <c r="H333" s="32">
        <f>H334</f>
        <v>1800</v>
      </c>
      <c r="I333" s="32"/>
    </row>
    <row r="334" spans="1:9" ht="16.5" thickBot="1">
      <c r="A334" s="54" t="s">
        <v>138</v>
      </c>
      <c r="B334" s="56" t="s">
        <v>275</v>
      </c>
      <c r="C334" s="56" t="s">
        <v>158</v>
      </c>
      <c r="D334" s="55" t="s">
        <v>170</v>
      </c>
      <c r="E334" s="79" t="s">
        <v>192</v>
      </c>
      <c r="F334" s="55" t="s">
        <v>102</v>
      </c>
      <c r="G334" s="181" t="s">
        <v>68</v>
      </c>
      <c r="H334" s="86">
        <f>800+1000</f>
        <v>1800</v>
      </c>
      <c r="I334" s="57"/>
    </row>
    <row r="335" spans="1:10" s="3" customFormat="1" ht="54.75" thickBot="1">
      <c r="A335" s="174" t="s">
        <v>93</v>
      </c>
      <c r="B335" s="24" t="s">
        <v>276</v>
      </c>
      <c r="C335" s="24" t="s">
        <v>96</v>
      </c>
      <c r="D335" s="22" t="s">
        <v>96</v>
      </c>
      <c r="E335" s="24" t="s">
        <v>42</v>
      </c>
      <c r="F335" s="22"/>
      <c r="G335" s="114" t="s">
        <v>44</v>
      </c>
      <c r="H335" s="25">
        <f>H336+H347+H353</f>
        <v>9936.8</v>
      </c>
      <c r="I335" s="25">
        <f>I336+I344</f>
        <v>0</v>
      </c>
      <c r="J335"/>
    </row>
    <row r="336" spans="1:9" ht="28.5" customHeight="1">
      <c r="A336" s="169" t="s">
        <v>15</v>
      </c>
      <c r="B336" s="92" t="s">
        <v>276</v>
      </c>
      <c r="C336" s="66" t="s">
        <v>151</v>
      </c>
      <c r="D336" s="38" t="s">
        <v>96</v>
      </c>
      <c r="E336" s="66" t="s">
        <v>42</v>
      </c>
      <c r="F336" s="38"/>
      <c r="G336" s="107" t="s">
        <v>44</v>
      </c>
      <c r="H336" s="68">
        <f>H337</f>
        <v>6786.8</v>
      </c>
      <c r="I336" s="68">
        <f aca="true" t="shared" si="15" ref="H336:I339">I337</f>
        <v>0</v>
      </c>
    </row>
    <row r="337" spans="1:9" ht="15.75">
      <c r="A337" s="169" t="s">
        <v>62</v>
      </c>
      <c r="B337" s="92" t="s">
        <v>276</v>
      </c>
      <c r="C337" s="66" t="s">
        <v>151</v>
      </c>
      <c r="D337" s="38" t="s">
        <v>265</v>
      </c>
      <c r="E337" s="35" t="s">
        <v>42</v>
      </c>
      <c r="F337" s="38"/>
      <c r="G337" s="97" t="s">
        <v>44</v>
      </c>
      <c r="H337" s="68">
        <f>H340+H341</f>
        <v>6786.8</v>
      </c>
      <c r="I337" s="68">
        <f t="shared" si="15"/>
        <v>0</v>
      </c>
    </row>
    <row r="338" spans="1:9" ht="15.75">
      <c r="A338" s="54" t="s">
        <v>16</v>
      </c>
      <c r="B338" s="105" t="s">
        <v>276</v>
      </c>
      <c r="C338" s="31" t="s">
        <v>151</v>
      </c>
      <c r="D338" s="30" t="s">
        <v>265</v>
      </c>
      <c r="E338" s="31" t="s">
        <v>202</v>
      </c>
      <c r="F338" s="30"/>
      <c r="G338" s="76" t="s">
        <v>44</v>
      </c>
      <c r="H338" s="32">
        <f t="shared" si="15"/>
        <v>5454.3</v>
      </c>
      <c r="I338" s="32">
        <f t="shared" si="15"/>
        <v>0</v>
      </c>
    </row>
    <row r="339" spans="1:9" ht="15.75">
      <c r="A339" s="54" t="s">
        <v>45</v>
      </c>
      <c r="B339" s="105" t="s">
        <v>276</v>
      </c>
      <c r="C339" s="40" t="s">
        <v>151</v>
      </c>
      <c r="D339" s="39" t="s">
        <v>265</v>
      </c>
      <c r="E339" s="40" t="s">
        <v>204</v>
      </c>
      <c r="F339" s="39"/>
      <c r="G339" s="76" t="s">
        <v>44</v>
      </c>
      <c r="H339" s="32">
        <f t="shared" si="15"/>
        <v>5454.3</v>
      </c>
      <c r="I339" s="32">
        <f t="shared" si="15"/>
        <v>0</v>
      </c>
    </row>
    <row r="340" spans="1:9" ht="15.75">
      <c r="A340" s="54" t="s">
        <v>115</v>
      </c>
      <c r="B340" s="105" t="s">
        <v>276</v>
      </c>
      <c r="C340" s="31" t="s">
        <v>151</v>
      </c>
      <c r="D340" s="30" t="s">
        <v>265</v>
      </c>
      <c r="E340" s="31" t="s">
        <v>204</v>
      </c>
      <c r="F340" s="30"/>
      <c r="G340" s="65" t="s">
        <v>203</v>
      </c>
      <c r="H340" s="32">
        <v>5454.3</v>
      </c>
      <c r="I340" s="54"/>
    </row>
    <row r="341" spans="1:9" ht="15.75">
      <c r="A341" s="54" t="s">
        <v>100</v>
      </c>
      <c r="B341" s="105" t="s">
        <v>276</v>
      </c>
      <c r="C341" s="40" t="s">
        <v>151</v>
      </c>
      <c r="D341" s="39" t="s">
        <v>265</v>
      </c>
      <c r="E341" s="40" t="s">
        <v>101</v>
      </c>
      <c r="F341" s="39"/>
      <c r="G341" s="76" t="s">
        <v>44</v>
      </c>
      <c r="H341" s="57">
        <f>H342+H344</f>
        <v>1332.5</v>
      </c>
      <c r="I341" s="146"/>
    </row>
    <row r="342" spans="1:9" ht="28.5" customHeight="1">
      <c r="A342" s="144" t="s">
        <v>303</v>
      </c>
      <c r="B342" s="105" t="s">
        <v>276</v>
      </c>
      <c r="C342" s="40" t="s">
        <v>151</v>
      </c>
      <c r="D342" s="39" t="s">
        <v>265</v>
      </c>
      <c r="E342" s="40" t="s">
        <v>282</v>
      </c>
      <c r="F342" s="39"/>
      <c r="G342" s="76" t="s">
        <v>44</v>
      </c>
      <c r="H342" s="57">
        <f>H343</f>
        <v>739.5</v>
      </c>
      <c r="I342" s="146"/>
    </row>
    <row r="343" spans="1:9" ht="15.75">
      <c r="A343" s="146" t="s">
        <v>115</v>
      </c>
      <c r="B343" s="105" t="s">
        <v>276</v>
      </c>
      <c r="C343" s="40" t="s">
        <v>151</v>
      </c>
      <c r="D343" s="39" t="s">
        <v>265</v>
      </c>
      <c r="E343" s="40" t="s">
        <v>282</v>
      </c>
      <c r="F343" s="39"/>
      <c r="G343" s="65" t="s">
        <v>203</v>
      </c>
      <c r="H343" s="57">
        <v>739.5</v>
      </c>
      <c r="I343" s="146"/>
    </row>
    <row r="344" spans="1:10" s="3" customFormat="1" ht="85.5">
      <c r="A344" s="170" t="s">
        <v>285</v>
      </c>
      <c r="B344" s="95" t="s">
        <v>276</v>
      </c>
      <c r="C344" s="31" t="s">
        <v>151</v>
      </c>
      <c r="D344" s="30" t="s">
        <v>265</v>
      </c>
      <c r="E344" s="31" t="s">
        <v>284</v>
      </c>
      <c r="F344" s="30"/>
      <c r="G344" s="76" t="s">
        <v>44</v>
      </c>
      <c r="H344" s="32">
        <f>H345</f>
        <v>593</v>
      </c>
      <c r="I344" s="37"/>
      <c r="J344"/>
    </row>
    <row r="345" spans="1:9" ht="15" customHeight="1">
      <c r="A345" s="164" t="s">
        <v>115</v>
      </c>
      <c r="B345" s="74" t="s">
        <v>276</v>
      </c>
      <c r="C345" s="70" t="s">
        <v>151</v>
      </c>
      <c r="D345" s="49" t="s">
        <v>265</v>
      </c>
      <c r="E345" s="70" t="s">
        <v>284</v>
      </c>
      <c r="F345" s="49"/>
      <c r="G345" s="125" t="s">
        <v>203</v>
      </c>
      <c r="H345" s="75">
        <v>593</v>
      </c>
      <c r="I345" s="164"/>
    </row>
    <row r="346" spans="1:11" ht="15" customHeight="1">
      <c r="A346" s="314" t="s">
        <v>21</v>
      </c>
      <c r="B346" s="276" t="s">
        <v>276</v>
      </c>
      <c r="C346" s="299" t="s">
        <v>165</v>
      </c>
      <c r="D346" s="279" t="s">
        <v>96</v>
      </c>
      <c r="E346" s="299" t="s">
        <v>42</v>
      </c>
      <c r="F346" s="279"/>
      <c r="G346" s="315" t="s">
        <v>44</v>
      </c>
      <c r="H346" s="280">
        <f>H347</f>
        <v>2600</v>
      </c>
      <c r="I346" s="314"/>
      <c r="J346" s="316"/>
      <c r="K346" s="316"/>
    </row>
    <row r="347" spans="1:11" ht="15" customHeight="1">
      <c r="A347" s="314" t="s">
        <v>103</v>
      </c>
      <c r="B347" s="298" t="s">
        <v>276</v>
      </c>
      <c r="C347" s="299" t="s">
        <v>165</v>
      </c>
      <c r="D347" s="279" t="s">
        <v>156</v>
      </c>
      <c r="E347" s="299" t="s">
        <v>42</v>
      </c>
      <c r="F347" s="279"/>
      <c r="G347" s="315" t="s">
        <v>44</v>
      </c>
      <c r="H347" s="280">
        <f>H348+H350</f>
        <v>2600</v>
      </c>
      <c r="I347" s="314"/>
      <c r="J347" s="316"/>
      <c r="K347" s="316"/>
    </row>
    <row r="348" spans="1:11" ht="15" customHeight="1">
      <c r="A348" s="255" t="s">
        <v>106</v>
      </c>
      <c r="B348" s="250" t="s">
        <v>276</v>
      </c>
      <c r="C348" s="244" t="s">
        <v>165</v>
      </c>
      <c r="D348" s="251" t="s">
        <v>156</v>
      </c>
      <c r="E348" s="257" t="s">
        <v>222</v>
      </c>
      <c r="F348" s="317"/>
      <c r="G348" s="282" t="s">
        <v>44</v>
      </c>
      <c r="H348" s="252">
        <f>H349</f>
        <v>200</v>
      </c>
      <c r="I348" s="255"/>
      <c r="J348" s="316"/>
      <c r="K348" s="316"/>
    </row>
    <row r="349" spans="1:11" ht="15" customHeight="1">
      <c r="A349" s="260" t="s">
        <v>115</v>
      </c>
      <c r="B349" s="250" t="s">
        <v>276</v>
      </c>
      <c r="C349" s="244" t="s">
        <v>165</v>
      </c>
      <c r="D349" s="251" t="s">
        <v>156</v>
      </c>
      <c r="E349" s="257" t="s">
        <v>222</v>
      </c>
      <c r="F349" s="317"/>
      <c r="G349" s="265" t="s">
        <v>203</v>
      </c>
      <c r="H349" s="252">
        <f>300-100</f>
        <v>200</v>
      </c>
      <c r="I349" s="255"/>
      <c r="J349" s="316"/>
      <c r="K349" s="316"/>
    </row>
    <row r="350" spans="1:11" ht="15" customHeight="1">
      <c r="A350" s="255" t="s">
        <v>103</v>
      </c>
      <c r="B350" s="269" t="s">
        <v>276</v>
      </c>
      <c r="C350" s="244" t="s">
        <v>165</v>
      </c>
      <c r="D350" s="251" t="s">
        <v>156</v>
      </c>
      <c r="E350" s="244" t="s">
        <v>210</v>
      </c>
      <c r="F350" s="251"/>
      <c r="G350" s="282" t="s">
        <v>44</v>
      </c>
      <c r="H350" s="252">
        <f>H352</f>
        <v>2400</v>
      </c>
      <c r="I350" s="255"/>
      <c r="J350" s="316"/>
      <c r="K350" s="316"/>
    </row>
    <row r="351" spans="1:11" ht="15" customHeight="1">
      <c r="A351" s="255" t="s">
        <v>224</v>
      </c>
      <c r="B351" s="269" t="s">
        <v>276</v>
      </c>
      <c r="C351" s="244" t="s">
        <v>165</v>
      </c>
      <c r="D351" s="251" t="s">
        <v>156</v>
      </c>
      <c r="E351" s="244" t="s">
        <v>225</v>
      </c>
      <c r="F351" s="251"/>
      <c r="G351" s="282" t="s">
        <v>44</v>
      </c>
      <c r="H351" s="252">
        <f>H352</f>
        <v>2400</v>
      </c>
      <c r="I351" s="255"/>
      <c r="J351" s="316"/>
      <c r="K351" s="316"/>
    </row>
    <row r="352" spans="1:11" ht="15" customHeight="1">
      <c r="A352" s="255" t="s">
        <v>115</v>
      </c>
      <c r="B352" s="250" t="s">
        <v>276</v>
      </c>
      <c r="C352" s="244" t="s">
        <v>165</v>
      </c>
      <c r="D352" s="251" t="s">
        <v>156</v>
      </c>
      <c r="E352" s="244" t="s">
        <v>225</v>
      </c>
      <c r="F352" s="251"/>
      <c r="G352" s="318" t="s">
        <v>203</v>
      </c>
      <c r="H352" s="252">
        <f>2500+400-500</f>
        <v>2400</v>
      </c>
      <c r="I352" s="255"/>
      <c r="J352" s="316"/>
      <c r="K352" s="316"/>
    </row>
    <row r="353" spans="1:11" ht="15" customHeight="1">
      <c r="A353" s="319" t="s">
        <v>40</v>
      </c>
      <c r="B353" s="298" t="s">
        <v>276</v>
      </c>
      <c r="C353" s="275" t="s">
        <v>170</v>
      </c>
      <c r="D353" s="320" t="s">
        <v>165</v>
      </c>
      <c r="E353" s="275" t="s">
        <v>42</v>
      </c>
      <c r="F353" s="320"/>
      <c r="G353" s="321" t="s">
        <v>44</v>
      </c>
      <c r="H353" s="322">
        <f aca="true" t="shared" si="16" ref="H353:I355">H354</f>
        <v>550</v>
      </c>
      <c r="I353" s="322">
        <f t="shared" si="16"/>
        <v>0</v>
      </c>
      <c r="J353" s="316"/>
      <c r="K353" s="316"/>
    </row>
    <row r="354" spans="1:11" ht="15" customHeight="1">
      <c r="A354" s="255" t="s">
        <v>100</v>
      </c>
      <c r="B354" s="250" t="s">
        <v>276</v>
      </c>
      <c r="C354" s="244" t="s">
        <v>170</v>
      </c>
      <c r="D354" s="251" t="s">
        <v>165</v>
      </c>
      <c r="E354" s="244" t="s">
        <v>101</v>
      </c>
      <c r="F354" s="251"/>
      <c r="G354" s="282" t="s">
        <v>44</v>
      </c>
      <c r="H354" s="247">
        <f t="shared" si="16"/>
        <v>550</v>
      </c>
      <c r="I354" s="247">
        <f t="shared" si="16"/>
        <v>0</v>
      </c>
      <c r="J354" s="316"/>
      <c r="K354" s="316"/>
    </row>
    <row r="355" spans="1:11" ht="33" customHeight="1">
      <c r="A355" s="295" t="s">
        <v>294</v>
      </c>
      <c r="B355" s="256" t="s">
        <v>276</v>
      </c>
      <c r="C355" s="257" t="s">
        <v>170</v>
      </c>
      <c r="D355" s="253" t="s">
        <v>165</v>
      </c>
      <c r="E355" s="257" t="s">
        <v>196</v>
      </c>
      <c r="F355" s="253"/>
      <c r="G355" s="282" t="s">
        <v>44</v>
      </c>
      <c r="H355" s="254">
        <f t="shared" si="16"/>
        <v>550</v>
      </c>
      <c r="I355" s="254">
        <f t="shared" si="16"/>
        <v>0</v>
      </c>
      <c r="J355" s="316"/>
      <c r="K355" s="316"/>
    </row>
    <row r="356" spans="1:11" ht="15" customHeight="1" thickBot="1">
      <c r="A356" s="255" t="s">
        <v>115</v>
      </c>
      <c r="B356" s="250" t="s">
        <v>276</v>
      </c>
      <c r="C356" s="244" t="s">
        <v>170</v>
      </c>
      <c r="D356" s="251" t="s">
        <v>165</v>
      </c>
      <c r="E356" s="244" t="s">
        <v>196</v>
      </c>
      <c r="F356" s="251"/>
      <c r="G356" s="265" t="s">
        <v>203</v>
      </c>
      <c r="H356" s="252">
        <f>90+460</f>
        <v>550</v>
      </c>
      <c r="I356" s="255"/>
      <c r="J356" s="316"/>
      <c r="K356" s="316"/>
    </row>
    <row r="357" spans="1:11" s="4" customFormat="1" ht="36.75" thickBot="1">
      <c r="A357" s="323" t="s">
        <v>246</v>
      </c>
      <c r="B357" s="324" t="s">
        <v>277</v>
      </c>
      <c r="C357" s="305" t="s">
        <v>96</v>
      </c>
      <c r="D357" s="306" t="s">
        <v>96</v>
      </c>
      <c r="E357" s="305" t="s">
        <v>42</v>
      </c>
      <c r="F357" s="306"/>
      <c r="G357" s="325" t="s">
        <v>44</v>
      </c>
      <c r="H357" s="308">
        <f aca="true" t="shared" si="17" ref="H357:I360">H358</f>
        <v>13167.300000000001</v>
      </c>
      <c r="I357" s="308">
        <f t="shared" si="17"/>
        <v>0</v>
      </c>
      <c r="J357" s="316"/>
      <c r="K357" s="272"/>
    </row>
    <row r="358" spans="1:9" ht="15.75">
      <c r="A358" s="169" t="s">
        <v>15</v>
      </c>
      <c r="B358" s="28" t="s">
        <v>277</v>
      </c>
      <c r="C358" s="66" t="s">
        <v>151</v>
      </c>
      <c r="D358" s="38" t="s">
        <v>96</v>
      </c>
      <c r="E358" s="35" t="s">
        <v>42</v>
      </c>
      <c r="F358" s="38"/>
      <c r="G358" s="107" t="s">
        <v>44</v>
      </c>
      <c r="H358" s="68">
        <f>H359+H362</f>
        <v>13167.300000000001</v>
      </c>
      <c r="I358" s="68">
        <f t="shared" si="17"/>
        <v>0</v>
      </c>
    </row>
    <row r="359" spans="1:9" ht="45">
      <c r="A359" s="33" t="s">
        <v>245</v>
      </c>
      <c r="B359" s="35" t="s">
        <v>277</v>
      </c>
      <c r="C359" s="35" t="s">
        <v>151</v>
      </c>
      <c r="D359" s="34" t="s">
        <v>170</v>
      </c>
      <c r="E359" s="35" t="s">
        <v>42</v>
      </c>
      <c r="F359" s="34"/>
      <c r="G359" s="97" t="s">
        <v>44</v>
      </c>
      <c r="H359" s="36">
        <f t="shared" si="17"/>
        <v>10726.7</v>
      </c>
      <c r="I359" s="36">
        <f t="shared" si="17"/>
        <v>0</v>
      </c>
    </row>
    <row r="360" spans="1:9" ht="15.75">
      <c r="A360" s="54" t="s">
        <v>45</v>
      </c>
      <c r="B360" s="31" t="s">
        <v>277</v>
      </c>
      <c r="C360" s="31" t="s">
        <v>151</v>
      </c>
      <c r="D360" s="30" t="s">
        <v>170</v>
      </c>
      <c r="E360" s="31" t="s">
        <v>204</v>
      </c>
      <c r="F360" s="30"/>
      <c r="G360" s="76" t="s">
        <v>44</v>
      </c>
      <c r="H360" s="32">
        <f t="shared" si="17"/>
        <v>10726.7</v>
      </c>
      <c r="I360" s="32">
        <f t="shared" si="17"/>
        <v>0</v>
      </c>
    </row>
    <row r="361" spans="1:9" ht="15.75">
      <c r="A361" s="147" t="s">
        <v>115</v>
      </c>
      <c r="B361" s="74" t="s">
        <v>277</v>
      </c>
      <c r="C361" s="40" t="s">
        <v>151</v>
      </c>
      <c r="D361" s="39" t="s">
        <v>170</v>
      </c>
      <c r="E361" s="40" t="s">
        <v>204</v>
      </c>
      <c r="F361" s="39" t="s">
        <v>203</v>
      </c>
      <c r="G361" s="119" t="s">
        <v>203</v>
      </c>
      <c r="H361" s="41">
        <v>10726.7</v>
      </c>
      <c r="I361" s="41"/>
    </row>
    <row r="362" spans="1:9" ht="15.75">
      <c r="A362" s="37" t="s">
        <v>62</v>
      </c>
      <c r="B362" s="96" t="s">
        <v>277</v>
      </c>
      <c r="C362" s="35" t="s">
        <v>151</v>
      </c>
      <c r="D362" s="34" t="s">
        <v>265</v>
      </c>
      <c r="E362" s="35" t="s">
        <v>42</v>
      </c>
      <c r="F362" s="34"/>
      <c r="G362" s="97" t="s">
        <v>44</v>
      </c>
      <c r="H362" s="36">
        <f>H363</f>
        <v>2440.6</v>
      </c>
      <c r="I362" s="36"/>
    </row>
    <row r="363" spans="1:9" ht="15.75">
      <c r="A363" s="54" t="s">
        <v>100</v>
      </c>
      <c r="B363" s="95" t="s">
        <v>277</v>
      </c>
      <c r="C363" s="31" t="s">
        <v>151</v>
      </c>
      <c r="D363" s="30" t="s">
        <v>265</v>
      </c>
      <c r="E363" s="31" t="s">
        <v>101</v>
      </c>
      <c r="F363" s="30"/>
      <c r="G363" s="65" t="s">
        <v>44</v>
      </c>
      <c r="H363" s="32">
        <f>H364</f>
        <v>2440.6</v>
      </c>
      <c r="I363" s="32"/>
    </row>
    <row r="364" spans="1:9" ht="43.5">
      <c r="A364" s="144" t="s">
        <v>303</v>
      </c>
      <c r="B364" s="95" t="s">
        <v>277</v>
      </c>
      <c r="C364" s="31" t="s">
        <v>151</v>
      </c>
      <c r="D364" s="30" t="s">
        <v>265</v>
      </c>
      <c r="E364" s="31" t="s">
        <v>282</v>
      </c>
      <c r="F364" s="30"/>
      <c r="G364" s="65" t="s">
        <v>44</v>
      </c>
      <c r="H364" s="32">
        <f>H365</f>
        <v>2440.6</v>
      </c>
      <c r="I364" s="32"/>
    </row>
    <row r="365" spans="1:9" ht="16.5" thickBot="1">
      <c r="A365" s="54" t="s">
        <v>115</v>
      </c>
      <c r="B365" s="95" t="s">
        <v>277</v>
      </c>
      <c r="C365" s="31" t="s">
        <v>151</v>
      </c>
      <c r="D365" s="30" t="s">
        <v>265</v>
      </c>
      <c r="E365" s="40" t="s">
        <v>282</v>
      </c>
      <c r="F365" s="30"/>
      <c r="G365" s="63" t="s">
        <v>203</v>
      </c>
      <c r="H365" s="32">
        <v>2440.6</v>
      </c>
      <c r="I365" s="32"/>
    </row>
    <row r="366" spans="1:9" ht="36.75" thickBot="1">
      <c r="A366" s="174" t="s">
        <v>308</v>
      </c>
      <c r="B366" s="90" t="s">
        <v>278</v>
      </c>
      <c r="C366" s="24" t="s">
        <v>96</v>
      </c>
      <c r="D366" s="22" t="s">
        <v>96</v>
      </c>
      <c r="E366" s="24" t="s">
        <v>42</v>
      </c>
      <c r="F366" s="22"/>
      <c r="G366" s="91" t="s">
        <v>44</v>
      </c>
      <c r="H366" s="25">
        <f>H367+H383+H388+H379</f>
        <v>89363.3</v>
      </c>
      <c r="I366" s="25">
        <f>I367+I383+I388</f>
        <v>63653.4</v>
      </c>
    </row>
    <row r="367" spans="1:10" s="3" customFormat="1" ht="15.75">
      <c r="A367" s="169" t="s">
        <v>15</v>
      </c>
      <c r="B367" s="92" t="s">
        <v>278</v>
      </c>
      <c r="C367" s="28" t="s">
        <v>151</v>
      </c>
      <c r="D367" s="27" t="s">
        <v>96</v>
      </c>
      <c r="E367" s="35" t="s">
        <v>42</v>
      </c>
      <c r="F367" s="38"/>
      <c r="G367" s="118" t="s">
        <v>44</v>
      </c>
      <c r="H367" s="29">
        <f>H368</f>
        <v>17840.5</v>
      </c>
      <c r="I367" s="29">
        <f>I368</f>
        <v>0</v>
      </c>
      <c r="J367"/>
    </row>
    <row r="368" spans="1:9" ht="15.75">
      <c r="A368" s="169" t="s">
        <v>62</v>
      </c>
      <c r="B368" s="92" t="s">
        <v>278</v>
      </c>
      <c r="C368" s="66" t="s">
        <v>151</v>
      </c>
      <c r="D368" s="38" t="s">
        <v>265</v>
      </c>
      <c r="E368" s="35" t="s">
        <v>42</v>
      </c>
      <c r="F368" s="38"/>
      <c r="G368" s="107" t="s">
        <v>44</v>
      </c>
      <c r="H368" s="68">
        <f>H369+H372+H375</f>
        <v>17840.5</v>
      </c>
      <c r="I368" s="68">
        <f>I369+I372</f>
        <v>0</v>
      </c>
    </row>
    <row r="369" spans="1:9" ht="43.5">
      <c r="A369" s="144" t="s">
        <v>212</v>
      </c>
      <c r="B369" s="105" t="s">
        <v>278</v>
      </c>
      <c r="C369" s="31" t="s">
        <v>151</v>
      </c>
      <c r="D369" s="30" t="s">
        <v>265</v>
      </c>
      <c r="E369" s="31" t="s">
        <v>202</v>
      </c>
      <c r="F369" s="30"/>
      <c r="G369" s="65" t="s">
        <v>44</v>
      </c>
      <c r="H369" s="32">
        <f>H370</f>
        <v>13195</v>
      </c>
      <c r="I369" s="32">
        <f>I370</f>
        <v>0</v>
      </c>
    </row>
    <row r="370" spans="1:9" ht="15.75">
      <c r="A370" s="54" t="s">
        <v>45</v>
      </c>
      <c r="B370" s="105" t="s">
        <v>278</v>
      </c>
      <c r="C370" s="40" t="s">
        <v>151</v>
      </c>
      <c r="D370" s="39" t="s">
        <v>265</v>
      </c>
      <c r="E370" s="40" t="s">
        <v>204</v>
      </c>
      <c r="F370" s="39"/>
      <c r="G370" s="65" t="s">
        <v>44</v>
      </c>
      <c r="H370" s="41">
        <f>H371</f>
        <v>13195</v>
      </c>
      <c r="I370" s="147"/>
    </row>
    <row r="371" spans="1:9" ht="15.75">
      <c r="A371" s="146" t="s">
        <v>115</v>
      </c>
      <c r="B371" s="105" t="s">
        <v>278</v>
      </c>
      <c r="C371" s="40" t="s">
        <v>151</v>
      </c>
      <c r="D371" s="39" t="s">
        <v>265</v>
      </c>
      <c r="E371" s="40" t="s">
        <v>204</v>
      </c>
      <c r="F371" s="39"/>
      <c r="G371" s="119" t="s">
        <v>203</v>
      </c>
      <c r="H371" s="41">
        <v>13195</v>
      </c>
      <c r="I371" s="147"/>
    </row>
    <row r="372" spans="1:9" ht="29.25">
      <c r="A372" s="144" t="s">
        <v>169</v>
      </c>
      <c r="B372" s="105" t="s">
        <v>278</v>
      </c>
      <c r="C372" s="31" t="s">
        <v>151</v>
      </c>
      <c r="D372" s="30" t="s">
        <v>265</v>
      </c>
      <c r="E372" s="31" t="s">
        <v>107</v>
      </c>
      <c r="F372" s="30"/>
      <c r="G372" s="65" t="s">
        <v>44</v>
      </c>
      <c r="H372" s="32">
        <f>H373</f>
        <v>2200</v>
      </c>
      <c r="I372" s="32">
        <f>I373</f>
        <v>0</v>
      </c>
    </row>
    <row r="373" spans="1:9" ht="15.75">
      <c r="A373" s="147" t="s">
        <v>59</v>
      </c>
      <c r="B373" s="105" t="s">
        <v>278</v>
      </c>
      <c r="C373" s="31" t="s">
        <v>151</v>
      </c>
      <c r="D373" s="30" t="s">
        <v>265</v>
      </c>
      <c r="E373" s="31" t="s">
        <v>168</v>
      </c>
      <c r="F373" s="30"/>
      <c r="G373" s="65" t="s">
        <v>44</v>
      </c>
      <c r="H373" s="32">
        <f>H374</f>
        <v>2200</v>
      </c>
      <c r="I373" s="32">
        <f>I374</f>
        <v>0</v>
      </c>
    </row>
    <row r="374" spans="1:9" ht="15.75">
      <c r="A374" s="54" t="s">
        <v>115</v>
      </c>
      <c r="B374" s="105" t="s">
        <v>278</v>
      </c>
      <c r="C374" s="40" t="s">
        <v>151</v>
      </c>
      <c r="D374" s="39" t="s">
        <v>265</v>
      </c>
      <c r="E374" s="40" t="s">
        <v>168</v>
      </c>
      <c r="F374" s="39" t="s">
        <v>44</v>
      </c>
      <c r="G374" s="76" t="s">
        <v>203</v>
      </c>
      <c r="H374" s="32">
        <f>1200+1000</f>
        <v>2200</v>
      </c>
      <c r="I374" s="54"/>
    </row>
    <row r="375" spans="1:9" ht="15.75">
      <c r="A375" s="54" t="s">
        <v>100</v>
      </c>
      <c r="B375" s="95" t="s">
        <v>278</v>
      </c>
      <c r="C375" s="31" t="s">
        <v>151</v>
      </c>
      <c r="D375" s="30" t="s">
        <v>265</v>
      </c>
      <c r="E375" s="31" t="s">
        <v>101</v>
      </c>
      <c r="F375" s="30"/>
      <c r="G375" s="65" t="s">
        <v>44</v>
      </c>
      <c r="H375" s="32">
        <f>H376</f>
        <v>2445.5</v>
      </c>
      <c r="I375" s="54"/>
    </row>
    <row r="376" spans="1:9" ht="43.5">
      <c r="A376" s="144" t="s">
        <v>303</v>
      </c>
      <c r="B376" s="95" t="s">
        <v>278</v>
      </c>
      <c r="C376" s="31" t="s">
        <v>151</v>
      </c>
      <c r="D376" s="30" t="s">
        <v>265</v>
      </c>
      <c r="E376" s="31" t="s">
        <v>282</v>
      </c>
      <c r="F376" s="30"/>
      <c r="G376" s="65" t="s">
        <v>44</v>
      </c>
      <c r="H376" s="32">
        <f>H377</f>
        <v>2445.5</v>
      </c>
      <c r="I376" s="54"/>
    </row>
    <row r="377" spans="1:9" ht="15.75">
      <c r="A377" s="54" t="s">
        <v>115</v>
      </c>
      <c r="B377" s="95" t="s">
        <v>278</v>
      </c>
      <c r="C377" s="31" t="s">
        <v>151</v>
      </c>
      <c r="D377" s="30" t="s">
        <v>265</v>
      </c>
      <c r="E377" s="31" t="s">
        <v>282</v>
      </c>
      <c r="F377" s="30"/>
      <c r="G377" s="63" t="s">
        <v>203</v>
      </c>
      <c r="H377" s="32">
        <v>2445.5</v>
      </c>
      <c r="I377" s="54"/>
    </row>
    <row r="378" spans="1:9" ht="15.75">
      <c r="A378" s="37" t="s">
        <v>51</v>
      </c>
      <c r="B378" s="96" t="s">
        <v>278</v>
      </c>
      <c r="C378" s="66" t="s">
        <v>153</v>
      </c>
      <c r="D378" s="38" t="s">
        <v>96</v>
      </c>
      <c r="E378" s="35" t="s">
        <v>42</v>
      </c>
      <c r="F378" s="34"/>
      <c r="G378" s="159" t="s">
        <v>44</v>
      </c>
      <c r="H378" s="36">
        <f>H379</f>
        <v>120</v>
      </c>
      <c r="I378" s="37"/>
    </row>
    <row r="379" spans="1:9" ht="15.75">
      <c r="A379" s="169" t="s">
        <v>52</v>
      </c>
      <c r="B379" s="96" t="s">
        <v>278</v>
      </c>
      <c r="C379" s="66" t="s">
        <v>153</v>
      </c>
      <c r="D379" s="38" t="s">
        <v>154</v>
      </c>
      <c r="E379" s="35" t="s">
        <v>42</v>
      </c>
      <c r="F379" s="34"/>
      <c r="G379" s="108" t="s">
        <v>44</v>
      </c>
      <c r="H379" s="36">
        <f>H380</f>
        <v>120</v>
      </c>
      <c r="I379" s="37"/>
    </row>
    <row r="380" spans="1:9" ht="31.5" customHeight="1">
      <c r="A380" s="144" t="s">
        <v>86</v>
      </c>
      <c r="B380" s="95" t="s">
        <v>278</v>
      </c>
      <c r="C380" s="56" t="s">
        <v>153</v>
      </c>
      <c r="D380" s="30" t="s">
        <v>154</v>
      </c>
      <c r="E380" s="31" t="s">
        <v>58</v>
      </c>
      <c r="F380" s="30"/>
      <c r="G380" s="65" t="s">
        <v>44</v>
      </c>
      <c r="H380" s="32">
        <f>H381</f>
        <v>120</v>
      </c>
      <c r="I380" s="54"/>
    </row>
    <row r="381" spans="1:9" ht="15.75">
      <c r="A381" s="145" t="s">
        <v>240</v>
      </c>
      <c r="B381" s="95" t="s">
        <v>278</v>
      </c>
      <c r="C381" s="56" t="s">
        <v>153</v>
      </c>
      <c r="D381" s="39" t="s">
        <v>154</v>
      </c>
      <c r="E381" s="40" t="s">
        <v>241</v>
      </c>
      <c r="F381" s="39"/>
      <c r="G381" s="65" t="s">
        <v>44</v>
      </c>
      <c r="H381" s="32">
        <f>H382</f>
        <v>120</v>
      </c>
      <c r="I381" s="54"/>
    </row>
    <row r="382" spans="1:9" ht="15.75">
      <c r="A382" s="146" t="s">
        <v>115</v>
      </c>
      <c r="B382" s="95" t="s">
        <v>278</v>
      </c>
      <c r="C382" s="56" t="s">
        <v>153</v>
      </c>
      <c r="D382" s="39" t="s">
        <v>154</v>
      </c>
      <c r="E382" s="40" t="s">
        <v>241</v>
      </c>
      <c r="F382" s="39"/>
      <c r="G382" s="64" t="s">
        <v>203</v>
      </c>
      <c r="H382" s="32">
        <v>120</v>
      </c>
      <c r="I382" s="54"/>
    </row>
    <row r="383" spans="1:9" ht="15.75">
      <c r="A383" s="37" t="s">
        <v>21</v>
      </c>
      <c r="B383" s="92" t="s">
        <v>278</v>
      </c>
      <c r="C383" s="35" t="s">
        <v>165</v>
      </c>
      <c r="D383" s="34" t="s">
        <v>96</v>
      </c>
      <c r="E383" s="35" t="s">
        <v>42</v>
      </c>
      <c r="F383" s="34"/>
      <c r="G383" s="97" t="s">
        <v>44</v>
      </c>
      <c r="H383" s="36">
        <f>H384</f>
        <v>2683</v>
      </c>
      <c r="I383" s="36">
        <f>I384</f>
        <v>0</v>
      </c>
    </row>
    <row r="384" spans="1:9" ht="15.75">
      <c r="A384" s="169" t="s">
        <v>54</v>
      </c>
      <c r="B384" s="92" t="s">
        <v>278</v>
      </c>
      <c r="C384" s="66" t="s">
        <v>165</v>
      </c>
      <c r="D384" s="38" t="s">
        <v>151</v>
      </c>
      <c r="E384" s="35" t="s">
        <v>42</v>
      </c>
      <c r="F384" s="38"/>
      <c r="G384" s="107" t="s">
        <v>44</v>
      </c>
      <c r="H384" s="68">
        <f>H385</f>
        <v>2683</v>
      </c>
      <c r="I384" s="68">
        <f>I385</f>
        <v>0</v>
      </c>
    </row>
    <row r="385" spans="1:9" ht="15.75">
      <c r="A385" s="54" t="s">
        <v>22</v>
      </c>
      <c r="B385" s="105" t="s">
        <v>278</v>
      </c>
      <c r="C385" s="31" t="s">
        <v>165</v>
      </c>
      <c r="D385" s="30" t="s">
        <v>151</v>
      </c>
      <c r="E385" s="31" t="s">
        <v>23</v>
      </c>
      <c r="F385" s="30"/>
      <c r="G385" s="65" t="s">
        <v>44</v>
      </c>
      <c r="H385" s="32">
        <f>H386</f>
        <v>2683</v>
      </c>
      <c r="I385" s="32"/>
    </row>
    <row r="386" spans="1:9" ht="15.75">
      <c r="A386" s="144" t="s">
        <v>166</v>
      </c>
      <c r="B386" s="105" t="s">
        <v>278</v>
      </c>
      <c r="C386" s="31" t="s">
        <v>165</v>
      </c>
      <c r="D386" s="30" t="s">
        <v>151</v>
      </c>
      <c r="E386" s="31" t="s">
        <v>167</v>
      </c>
      <c r="F386" s="30"/>
      <c r="G386" s="65" t="s">
        <v>44</v>
      </c>
      <c r="H386" s="32">
        <f>H387</f>
        <v>2683</v>
      </c>
      <c r="I386" s="32"/>
    </row>
    <row r="387" spans="1:9" ht="15.75" customHeight="1">
      <c r="A387" s="146" t="s">
        <v>115</v>
      </c>
      <c r="B387" s="105" t="s">
        <v>278</v>
      </c>
      <c r="C387" s="31" t="s">
        <v>165</v>
      </c>
      <c r="D387" s="30" t="s">
        <v>151</v>
      </c>
      <c r="E387" s="31" t="s">
        <v>167</v>
      </c>
      <c r="F387" s="30"/>
      <c r="G387" s="76" t="s">
        <v>203</v>
      </c>
      <c r="H387" s="32">
        <f>2200+220+263</f>
        <v>2683</v>
      </c>
      <c r="I387" s="32"/>
    </row>
    <row r="388" spans="1:9" ht="14.25" customHeight="1">
      <c r="A388" s="37" t="s">
        <v>5</v>
      </c>
      <c r="B388" s="92" t="s">
        <v>278</v>
      </c>
      <c r="C388" s="35" t="s">
        <v>158</v>
      </c>
      <c r="D388" s="96" t="s">
        <v>96</v>
      </c>
      <c r="E388" s="35" t="s">
        <v>42</v>
      </c>
      <c r="F388" s="34"/>
      <c r="G388" s="115" t="s">
        <v>44</v>
      </c>
      <c r="H388" s="36">
        <f>H389</f>
        <v>68719.8</v>
      </c>
      <c r="I388" s="36">
        <f>I389</f>
        <v>63653.4</v>
      </c>
    </row>
    <row r="389" spans="1:9" ht="16.5" customHeight="1">
      <c r="A389" s="54" t="s">
        <v>76</v>
      </c>
      <c r="B389" s="95" t="s">
        <v>278</v>
      </c>
      <c r="C389" s="31" t="s">
        <v>158</v>
      </c>
      <c r="D389" s="95" t="s">
        <v>156</v>
      </c>
      <c r="E389" s="31" t="s">
        <v>42</v>
      </c>
      <c r="F389" s="30"/>
      <c r="G389" s="76" t="s">
        <v>44</v>
      </c>
      <c r="H389" s="32">
        <f>H394+H402+H390</f>
        <v>68719.8</v>
      </c>
      <c r="I389" s="32">
        <f>I394+I402+I390</f>
        <v>63653.4</v>
      </c>
    </row>
    <row r="390" spans="1:9" ht="16.5" customHeight="1">
      <c r="A390" s="54" t="s">
        <v>378</v>
      </c>
      <c r="B390" s="95" t="s">
        <v>278</v>
      </c>
      <c r="C390" s="31" t="s">
        <v>158</v>
      </c>
      <c r="D390" s="95" t="s">
        <v>156</v>
      </c>
      <c r="E390" s="31" t="s">
        <v>377</v>
      </c>
      <c r="F390" s="30"/>
      <c r="G390" s="76" t="s">
        <v>44</v>
      </c>
      <c r="H390" s="32">
        <f aca="true" t="shared" si="18" ref="H390:I392">H391</f>
        <v>57719</v>
      </c>
      <c r="I390" s="32">
        <f t="shared" si="18"/>
        <v>57719</v>
      </c>
    </row>
    <row r="391" spans="1:9" ht="20.25" customHeight="1">
      <c r="A391" s="144" t="s">
        <v>380</v>
      </c>
      <c r="B391" s="95" t="s">
        <v>278</v>
      </c>
      <c r="C391" s="31" t="s">
        <v>158</v>
      </c>
      <c r="D391" s="95" t="s">
        <v>156</v>
      </c>
      <c r="E391" s="31" t="s">
        <v>379</v>
      </c>
      <c r="F391" s="30"/>
      <c r="G391" s="76" t="s">
        <v>44</v>
      </c>
      <c r="H391" s="32">
        <f t="shared" si="18"/>
        <v>57719</v>
      </c>
      <c r="I391" s="32">
        <f t="shared" si="18"/>
        <v>57719</v>
      </c>
    </row>
    <row r="392" spans="1:9" ht="36.75" customHeight="1">
      <c r="A392" s="144" t="s">
        <v>410</v>
      </c>
      <c r="B392" s="95" t="s">
        <v>278</v>
      </c>
      <c r="C392" s="31" t="s">
        <v>158</v>
      </c>
      <c r="D392" s="95" t="s">
        <v>156</v>
      </c>
      <c r="E392" s="31" t="s">
        <v>409</v>
      </c>
      <c r="F392" s="30"/>
      <c r="G392" s="76" t="s">
        <v>44</v>
      </c>
      <c r="H392" s="32">
        <f t="shared" si="18"/>
        <v>57719</v>
      </c>
      <c r="I392" s="32">
        <f t="shared" si="18"/>
        <v>57719</v>
      </c>
    </row>
    <row r="393" spans="1:9" ht="16.5" customHeight="1">
      <c r="A393" s="134" t="s">
        <v>134</v>
      </c>
      <c r="B393" s="95" t="s">
        <v>278</v>
      </c>
      <c r="C393" s="31" t="s">
        <v>158</v>
      </c>
      <c r="D393" s="95" t="s">
        <v>156</v>
      </c>
      <c r="E393" s="31" t="s">
        <v>409</v>
      </c>
      <c r="F393" s="30"/>
      <c r="G393" s="76" t="s">
        <v>46</v>
      </c>
      <c r="H393" s="32">
        <v>57719</v>
      </c>
      <c r="I393" s="32">
        <v>57719</v>
      </c>
    </row>
    <row r="394" spans="1:9" ht="15.75" customHeight="1">
      <c r="A394" s="54" t="s">
        <v>189</v>
      </c>
      <c r="B394" s="105" t="s">
        <v>278</v>
      </c>
      <c r="C394" s="31" t="s">
        <v>158</v>
      </c>
      <c r="D394" s="95" t="s">
        <v>156</v>
      </c>
      <c r="E394" s="31" t="s">
        <v>70</v>
      </c>
      <c r="F394" s="30"/>
      <c r="G394" s="65" t="s">
        <v>44</v>
      </c>
      <c r="H394" s="32">
        <f>H400+H395</f>
        <v>9292.2</v>
      </c>
      <c r="I394" s="32">
        <f>I400+I395</f>
        <v>5934.4</v>
      </c>
    </row>
    <row r="395" spans="1:9" ht="117.75" customHeight="1">
      <c r="A395" s="144" t="s">
        <v>384</v>
      </c>
      <c r="B395" s="105" t="s">
        <v>278</v>
      </c>
      <c r="C395" s="56" t="s">
        <v>158</v>
      </c>
      <c r="D395" s="30" t="s">
        <v>156</v>
      </c>
      <c r="E395" s="31" t="s">
        <v>385</v>
      </c>
      <c r="F395" s="30"/>
      <c r="G395" s="65" t="s">
        <v>44</v>
      </c>
      <c r="H395" s="32">
        <f>H396+H398</f>
        <v>6450.200000000001</v>
      </c>
      <c r="I395" s="32">
        <f>I396+I398</f>
        <v>3092.4</v>
      </c>
    </row>
    <row r="396" spans="1:9" ht="80.25" customHeight="1">
      <c r="A396" s="144" t="s">
        <v>391</v>
      </c>
      <c r="B396" s="105" t="s">
        <v>278</v>
      </c>
      <c r="C396" s="56" t="s">
        <v>158</v>
      </c>
      <c r="D396" s="30" t="s">
        <v>156</v>
      </c>
      <c r="E396" s="31" t="s">
        <v>386</v>
      </c>
      <c r="F396" s="30"/>
      <c r="G396" s="65" t="s">
        <v>44</v>
      </c>
      <c r="H396" s="32">
        <f>H397</f>
        <v>0</v>
      </c>
      <c r="I396" s="32">
        <f>I397</f>
        <v>0</v>
      </c>
    </row>
    <row r="397" spans="1:9" ht="15.75" customHeight="1">
      <c r="A397" s="134" t="s">
        <v>134</v>
      </c>
      <c r="B397" s="105" t="s">
        <v>278</v>
      </c>
      <c r="C397" s="56" t="s">
        <v>158</v>
      </c>
      <c r="D397" s="30" t="s">
        <v>156</v>
      </c>
      <c r="E397" s="31" t="s">
        <v>386</v>
      </c>
      <c r="F397" s="30"/>
      <c r="G397" s="63" t="s">
        <v>46</v>
      </c>
      <c r="H397" s="32">
        <f>3092.4-3092.4</f>
        <v>0</v>
      </c>
      <c r="I397" s="32">
        <f>3092.4-3092.4</f>
        <v>0</v>
      </c>
    </row>
    <row r="398" spans="1:9" ht="62.25" customHeight="1">
      <c r="A398" s="144" t="s">
        <v>392</v>
      </c>
      <c r="B398" s="105" t="s">
        <v>278</v>
      </c>
      <c r="C398" s="56" t="s">
        <v>158</v>
      </c>
      <c r="D398" s="30" t="s">
        <v>156</v>
      </c>
      <c r="E398" s="31" t="s">
        <v>387</v>
      </c>
      <c r="F398" s="30"/>
      <c r="G398" s="65" t="s">
        <v>44</v>
      </c>
      <c r="H398" s="32">
        <f>H399</f>
        <v>6450.200000000001</v>
      </c>
      <c r="I398" s="32">
        <f>I399</f>
        <v>3092.4</v>
      </c>
    </row>
    <row r="399" spans="1:9" ht="15.75" customHeight="1">
      <c r="A399" s="134" t="s">
        <v>134</v>
      </c>
      <c r="B399" s="105" t="s">
        <v>278</v>
      </c>
      <c r="C399" s="56" t="s">
        <v>158</v>
      </c>
      <c r="D399" s="30" t="s">
        <v>156</v>
      </c>
      <c r="E399" s="31" t="s">
        <v>387</v>
      </c>
      <c r="F399" s="30"/>
      <c r="G399" s="65" t="s">
        <v>46</v>
      </c>
      <c r="H399" s="32">
        <f>3092.4+3357.8</f>
        <v>6450.200000000001</v>
      </c>
      <c r="I399" s="32">
        <v>3092.4</v>
      </c>
    </row>
    <row r="400" spans="1:9" ht="17.25" customHeight="1">
      <c r="A400" s="54" t="s">
        <v>304</v>
      </c>
      <c r="B400" s="105" t="s">
        <v>278</v>
      </c>
      <c r="C400" s="56" t="s">
        <v>158</v>
      </c>
      <c r="D400" s="30" t="s">
        <v>156</v>
      </c>
      <c r="E400" s="31" t="s">
        <v>408</v>
      </c>
      <c r="F400" s="30"/>
      <c r="G400" s="65" t="s">
        <v>44</v>
      </c>
      <c r="H400" s="32">
        <f>H401</f>
        <v>2842</v>
      </c>
      <c r="I400" s="32">
        <f>I401</f>
        <v>2842</v>
      </c>
    </row>
    <row r="401" spans="1:9" ht="15" customHeight="1">
      <c r="A401" s="146" t="s">
        <v>171</v>
      </c>
      <c r="B401" s="105" t="s">
        <v>278</v>
      </c>
      <c r="C401" s="56" t="s">
        <v>158</v>
      </c>
      <c r="D401" s="30" t="s">
        <v>156</v>
      </c>
      <c r="E401" s="31" t="s">
        <v>408</v>
      </c>
      <c r="F401" s="30"/>
      <c r="G401" s="63" t="s">
        <v>53</v>
      </c>
      <c r="H401" s="32">
        <v>2842</v>
      </c>
      <c r="I401" s="32">
        <v>2842</v>
      </c>
    </row>
    <row r="402" spans="1:9" ht="14.25" customHeight="1">
      <c r="A402" s="54" t="s">
        <v>100</v>
      </c>
      <c r="B402" s="105" t="s">
        <v>278</v>
      </c>
      <c r="C402" s="56" t="s">
        <v>158</v>
      </c>
      <c r="D402" s="30" t="s">
        <v>156</v>
      </c>
      <c r="E402" s="31" t="s">
        <v>101</v>
      </c>
      <c r="F402" s="84"/>
      <c r="G402" s="65" t="s">
        <v>44</v>
      </c>
      <c r="H402" s="32">
        <f>H403</f>
        <v>1708.6</v>
      </c>
      <c r="I402" s="32"/>
    </row>
    <row r="403" spans="1:9" ht="27.75" customHeight="1">
      <c r="A403" s="171" t="s">
        <v>310</v>
      </c>
      <c r="B403" s="105" t="s">
        <v>278</v>
      </c>
      <c r="C403" s="56" t="s">
        <v>158</v>
      </c>
      <c r="D403" s="30" t="s">
        <v>156</v>
      </c>
      <c r="E403" s="31" t="s">
        <v>208</v>
      </c>
      <c r="F403" s="84"/>
      <c r="G403" s="65" t="s">
        <v>44</v>
      </c>
      <c r="H403" s="32">
        <f>H404</f>
        <v>1708.6</v>
      </c>
      <c r="I403" s="32"/>
    </row>
    <row r="404" spans="1:9" ht="18.75" customHeight="1" thickBot="1">
      <c r="A404" s="164" t="s">
        <v>115</v>
      </c>
      <c r="B404" s="74" t="s">
        <v>278</v>
      </c>
      <c r="C404" s="70" t="s">
        <v>158</v>
      </c>
      <c r="D404" s="39" t="s">
        <v>156</v>
      </c>
      <c r="E404" s="40" t="s">
        <v>208</v>
      </c>
      <c r="F404" s="102"/>
      <c r="G404" s="129" t="s">
        <v>203</v>
      </c>
      <c r="H404" s="41">
        <f>364+1344.6</f>
        <v>1708.6</v>
      </c>
      <c r="I404" s="41"/>
    </row>
    <row r="405" spans="1:9" ht="39.75" customHeight="1" thickBot="1">
      <c r="A405" s="174" t="s">
        <v>317</v>
      </c>
      <c r="B405" s="24" t="s">
        <v>279</v>
      </c>
      <c r="C405" s="24" t="s">
        <v>96</v>
      </c>
      <c r="D405" s="24" t="s">
        <v>96</v>
      </c>
      <c r="E405" s="24" t="s">
        <v>42</v>
      </c>
      <c r="F405" s="120"/>
      <c r="G405" s="91" t="s">
        <v>44</v>
      </c>
      <c r="H405" s="25">
        <f aca="true" t="shared" si="19" ref="H405:I407">H406</f>
        <v>19928</v>
      </c>
      <c r="I405" s="25">
        <f t="shared" si="19"/>
        <v>1065</v>
      </c>
    </row>
    <row r="406" spans="1:9" ht="30.75" customHeight="1" thickBot="1">
      <c r="A406" s="178" t="s">
        <v>90</v>
      </c>
      <c r="B406" s="24" t="s">
        <v>279</v>
      </c>
      <c r="C406" s="24" t="s">
        <v>156</v>
      </c>
      <c r="D406" s="24" t="s">
        <v>96</v>
      </c>
      <c r="E406" s="24" t="s">
        <v>42</v>
      </c>
      <c r="F406" s="120"/>
      <c r="G406" s="91" t="s">
        <v>44</v>
      </c>
      <c r="H406" s="25">
        <f>H407+H423</f>
        <v>19928</v>
      </c>
      <c r="I406" s="25">
        <f>I407+I423</f>
        <v>1065</v>
      </c>
    </row>
    <row r="407" spans="1:9" ht="15.75">
      <c r="A407" s="169" t="s">
        <v>18</v>
      </c>
      <c r="B407" s="81" t="s">
        <v>279</v>
      </c>
      <c r="C407" s="81" t="s">
        <v>156</v>
      </c>
      <c r="D407" s="81" t="s">
        <v>152</v>
      </c>
      <c r="E407" s="66" t="s">
        <v>42</v>
      </c>
      <c r="F407" s="80"/>
      <c r="G407" s="158" t="s">
        <v>44</v>
      </c>
      <c r="H407" s="94">
        <f t="shared" si="19"/>
        <v>17832</v>
      </c>
      <c r="I407" s="94">
        <f t="shared" si="19"/>
        <v>1065</v>
      </c>
    </row>
    <row r="408" spans="1:9" ht="18.75" customHeight="1">
      <c r="A408" s="37" t="s">
        <v>67</v>
      </c>
      <c r="B408" s="35" t="s">
        <v>279</v>
      </c>
      <c r="C408" s="35" t="s">
        <v>156</v>
      </c>
      <c r="D408" s="35" t="s">
        <v>152</v>
      </c>
      <c r="E408" s="35" t="s">
        <v>47</v>
      </c>
      <c r="F408" s="34"/>
      <c r="G408" s="115" t="s">
        <v>44</v>
      </c>
      <c r="H408" s="36">
        <f>H409+H411+H413+H421+H418</f>
        <v>17832</v>
      </c>
      <c r="I408" s="36">
        <f>I409+I411+I413+I421+I418</f>
        <v>1065</v>
      </c>
    </row>
    <row r="409" spans="1:9" ht="57.75">
      <c r="A409" s="144" t="s">
        <v>122</v>
      </c>
      <c r="B409" s="31" t="s">
        <v>279</v>
      </c>
      <c r="C409" s="31" t="s">
        <v>156</v>
      </c>
      <c r="D409" s="31" t="s">
        <v>152</v>
      </c>
      <c r="E409" s="31" t="s">
        <v>121</v>
      </c>
      <c r="F409" s="30"/>
      <c r="G409" s="65" t="s">
        <v>44</v>
      </c>
      <c r="H409" s="32">
        <f>H410</f>
        <v>1065</v>
      </c>
      <c r="I409" s="32">
        <f>I410</f>
        <v>1065</v>
      </c>
    </row>
    <row r="410" spans="1:10" s="3" customFormat="1" ht="29.25">
      <c r="A410" s="144" t="s">
        <v>123</v>
      </c>
      <c r="B410" s="31" t="s">
        <v>279</v>
      </c>
      <c r="C410" s="31" t="s">
        <v>156</v>
      </c>
      <c r="D410" s="31" t="s">
        <v>152</v>
      </c>
      <c r="E410" s="31" t="s">
        <v>121</v>
      </c>
      <c r="F410" s="30"/>
      <c r="G410" s="65" t="s">
        <v>98</v>
      </c>
      <c r="H410" s="32">
        <f>1672-607</f>
        <v>1065</v>
      </c>
      <c r="I410" s="32">
        <f>1672-607</f>
        <v>1065</v>
      </c>
      <c r="J410"/>
    </row>
    <row r="411" spans="1:9" ht="15.75">
      <c r="A411" s="37" t="s">
        <v>124</v>
      </c>
      <c r="B411" s="35" t="s">
        <v>279</v>
      </c>
      <c r="C411" s="35" t="s">
        <v>156</v>
      </c>
      <c r="D411" s="35" t="s">
        <v>152</v>
      </c>
      <c r="E411" s="35" t="s">
        <v>125</v>
      </c>
      <c r="F411" s="34"/>
      <c r="G411" s="115" t="s">
        <v>44</v>
      </c>
      <c r="H411" s="36">
        <f>H412</f>
        <v>11972.4</v>
      </c>
      <c r="I411" s="36">
        <f>I412</f>
        <v>0</v>
      </c>
    </row>
    <row r="412" spans="1:9" ht="29.25">
      <c r="A412" s="144" t="s">
        <v>123</v>
      </c>
      <c r="B412" s="31" t="s">
        <v>279</v>
      </c>
      <c r="C412" s="31" t="s">
        <v>156</v>
      </c>
      <c r="D412" s="31" t="s">
        <v>152</v>
      </c>
      <c r="E412" s="31" t="s">
        <v>125</v>
      </c>
      <c r="F412" s="30"/>
      <c r="G412" s="65" t="s">
        <v>98</v>
      </c>
      <c r="H412" s="32">
        <f>12058.6-86.2</f>
        <v>11972.4</v>
      </c>
      <c r="I412" s="32"/>
    </row>
    <row r="413" spans="1:9" ht="30">
      <c r="A413" s="33" t="s">
        <v>127</v>
      </c>
      <c r="B413" s="35" t="s">
        <v>279</v>
      </c>
      <c r="C413" s="35" t="s">
        <v>156</v>
      </c>
      <c r="D413" s="35" t="s">
        <v>152</v>
      </c>
      <c r="E413" s="35" t="s">
        <v>128</v>
      </c>
      <c r="F413" s="34"/>
      <c r="G413" s="115" t="s">
        <v>44</v>
      </c>
      <c r="H413" s="36">
        <f>H414+H416</f>
        <v>4294.6</v>
      </c>
      <c r="I413" s="36">
        <f>I415</f>
        <v>0</v>
      </c>
    </row>
    <row r="414" spans="1:9" ht="15.75">
      <c r="A414" s="144" t="s">
        <v>129</v>
      </c>
      <c r="B414" s="31" t="s">
        <v>279</v>
      </c>
      <c r="C414" s="31" t="s">
        <v>156</v>
      </c>
      <c r="D414" s="31" t="s">
        <v>152</v>
      </c>
      <c r="E414" s="31" t="s">
        <v>130</v>
      </c>
      <c r="F414" s="30"/>
      <c r="G414" s="65" t="s">
        <v>44</v>
      </c>
      <c r="H414" s="32">
        <f>H415</f>
        <v>763.9000000000001</v>
      </c>
      <c r="I414" s="32"/>
    </row>
    <row r="415" spans="1:9" ht="29.25">
      <c r="A415" s="144" t="s">
        <v>123</v>
      </c>
      <c r="B415" s="31" t="s">
        <v>279</v>
      </c>
      <c r="C415" s="31" t="s">
        <v>156</v>
      </c>
      <c r="D415" s="31" t="s">
        <v>152</v>
      </c>
      <c r="E415" s="31" t="s">
        <v>130</v>
      </c>
      <c r="F415" s="30"/>
      <c r="G415" s="65" t="s">
        <v>98</v>
      </c>
      <c r="H415" s="32">
        <f>1066.9-303</f>
        <v>763.9000000000001</v>
      </c>
      <c r="I415" s="32"/>
    </row>
    <row r="416" spans="1:9" ht="33.75" customHeight="1">
      <c r="A416" s="144" t="s">
        <v>132</v>
      </c>
      <c r="B416" s="31" t="s">
        <v>279</v>
      </c>
      <c r="C416" s="31" t="s">
        <v>156</v>
      </c>
      <c r="D416" s="31" t="s">
        <v>152</v>
      </c>
      <c r="E416" s="31" t="s">
        <v>131</v>
      </c>
      <c r="F416" s="30"/>
      <c r="G416" s="65" t="s">
        <v>44</v>
      </c>
      <c r="H416" s="32">
        <f>H417</f>
        <v>3530.7</v>
      </c>
      <c r="I416" s="32">
        <f>I417</f>
        <v>0</v>
      </c>
    </row>
    <row r="417" spans="1:9" ht="29.25">
      <c r="A417" s="144" t="s">
        <v>123</v>
      </c>
      <c r="B417" s="31" t="s">
        <v>279</v>
      </c>
      <c r="C417" s="31" t="s">
        <v>156</v>
      </c>
      <c r="D417" s="31" t="s">
        <v>152</v>
      </c>
      <c r="E417" s="31" t="s">
        <v>131</v>
      </c>
      <c r="F417" s="30"/>
      <c r="G417" s="65" t="s">
        <v>98</v>
      </c>
      <c r="H417" s="32">
        <f>3241.5+289.2</f>
        <v>3530.7</v>
      </c>
      <c r="I417" s="32"/>
    </row>
    <row r="418" spans="1:9" ht="15.75">
      <c r="A418" s="37" t="s">
        <v>336</v>
      </c>
      <c r="B418" s="35" t="s">
        <v>279</v>
      </c>
      <c r="C418" s="35" t="s">
        <v>156</v>
      </c>
      <c r="D418" s="35" t="s">
        <v>152</v>
      </c>
      <c r="E418" s="35" t="s">
        <v>332</v>
      </c>
      <c r="F418" s="34"/>
      <c r="G418" s="115" t="s">
        <v>44</v>
      </c>
      <c r="H418" s="36">
        <f>H419</f>
        <v>100</v>
      </c>
      <c r="I418" s="36"/>
    </row>
    <row r="419" spans="1:9" ht="15.75">
      <c r="A419" s="144" t="s">
        <v>335</v>
      </c>
      <c r="B419" s="31" t="s">
        <v>279</v>
      </c>
      <c r="C419" s="31" t="s">
        <v>156</v>
      </c>
      <c r="D419" s="31" t="s">
        <v>152</v>
      </c>
      <c r="E419" s="31" t="s">
        <v>333</v>
      </c>
      <c r="F419" s="30"/>
      <c r="G419" s="65" t="s">
        <v>44</v>
      </c>
      <c r="H419" s="32">
        <f>H420</f>
        <v>100</v>
      </c>
      <c r="I419" s="32"/>
    </row>
    <row r="420" spans="1:9" ht="29.25">
      <c r="A420" s="144" t="s">
        <v>123</v>
      </c>
      <c r="B420" s="31" t="s">
        <v>279</v>
      </c>
      <c r="C420" s="31" t="s">
        <v>156</v>
      </c>
      <c r="D420" s="31" t="s">
        <v>152</v>
      </c>
      <c r="E420" s="31" t="s">
        <v>334</v>
      </c>
      <c r="F420" s="30"/>
      <c r="G420" s="65" t="s">
        <v>98</v>
      </c>
      <c r="H420" s="32">
        <v>100</v>
      </c>
      <c r="I420" s="32"/>
    </row>
    <row r="421" spans="1:9" ht="29.25">
      <c r="A421" s="144" t="s">
        <v>83</v>
      </c>
      <c r="B421" s="31" t="s">
        <v>279</v>
      </c>
      <c r="C421" s="31" t="s">
        <v>156</v>
      </c>
      <c r="D421" s="31" t="s">
        <v>152</v>
      </c>
      <c r="E421" s="31" t="s">
        <v>133</v>
      </c>
      <c r="F421" s="30"/>
      <c r="G421" s="65" t="s">
        <v>44</v>
      </c>
      <c r="H421" s="32">
        <f>H422</f>
        <v>400</v>
      </c>
      <c r="I421" s="32">
        <f>I422</f>
        <v>0</v>
      </c>
    </row>
    <row r="422" spans="1:9" ht="29.25">
      <c r="A422" s="144" t="s">
        <v>123</v>
      </c>
      <c r="B422" s="31" t="s">
        <v>279</v>
      </c>
      <c r="C422" s="31" t="s">
        <v>156</v>
      </c>
      <c r="D422" s="31" t="s">
        <v>152</v>
      </c>
      <c r="E422" s="31" t="s">
        <v>133</v>
      </c>
      <c r="F422" s="30"/>
      <c r="G422" s="65" t="s">
        <v>98</v>
      </c>
      <c r="H422" s="32">
        <f>400</f>
        <v>400</v>
      </c>
      <c r="I422" s="32"/>
    </row>
    <row r="423" spans="1:9" ht="30">
      <c r="A423" s="33" t="s">
        <v>84</v>
      </c>
      <c r="B423" s="35" t="s">
        <v>279</v>
      </c>
      <c r="C423" s="35" t="s">
        <v>156</v>
      </c>
      <c r="D423" s="35" t="s">
        <v>155</v>
      </c>
      <c r="E423" s="35" t="s">
        <v>42</v>
      </c>
      <c r="F423" s="34"/>
      <c r="G423" s="115" t="s">
        <v>44</v>
      </c>
      <c r="H423" s="36">
        <f>H424</f>
        <v>2096</v>
      </c>
      <c r="I423" s="36"/>
    </row>
    <row r="424" spans="1:9" ht="15.75">
      <c r="A424" s="54" t="s">
        <v>100</v>
      </c>
      <c r="B424" s="31" t="s">
        <v>279</v>
      </c>
      <c r="C424" s="31" t="s">
        <v>156</v>
      </c>
      <c r="D424" s="31" t="s">
        <v>155</v>
      </c>
      <c r="E424" s="31" t="s">
        <v>101</v>
      </c>
      <c r="F424" s="30"/>
      <c r="G424" s="65" t="s">
        <v>44</v>
      </c>
      <c r="H424" s="32">
        <f>H425</f>
        <v>2096</v>
      </c>
      <c r="I424" s="32"/>
    </row>
    <row r="425" spans="1:9" ht="43.5">
      <c r="A425" s="144" t="s">
        <v>244</v>
      </c>
      <c r="B425" s="31" t="s">
        <v>279</v>
      </c>
      <c r="C425" s="31" t="s">
        <v>156</v>
      </c>
      <c r="D425" s="31" t="s">
        <v>155</v>
      </c>
      <c r="E425" s="31" t="s">
        <v>197</v>
      </c>
      <c r="F425" s="30"/>
      <c r="G425" s="65" t="s">
        <v>44</v>
      </c>
      <c r="H425" s="32">
        <f>H426</f>
        <v>2096</v>
      </c>
      <c r="I425" s="32"/>
    </row>
    <row r="426" spans="1:9" ht="30" thickBot="1">
      <c r="A426" s="175" t="s">
        <v>123</v>
      </c>
      <c r="B426" s="43" t="s">
        <v>279</v>
      </c>
      <c r="C426" s="40" t="s">
        <v>156</v>
      </c>
      <c r="D426" s="43" t="s">
        <v>155</v>
      </c>
      <c r="E426" s="40" t="s">
        <v>197</v>
      </c>
      <c r="F426" s="39"/>
      <c r="G426" s="117" t="s">
        <v>98</v>
      </c>
      <c r="H426" s="41">
        <f>840+1256</f>
        <v>2096</v>
      </c>
      <c r="I426" s="44"/>
    </row>
    <row r="427" spans="1:9" ht="36.75" thickBot="1">
      <c r="A427" s="174" t="s">
        <v>318</v>
      </c>
      <c r="B427" s="90" t="s">
        <v>280</v>
      </c>
      <c r="C427" s="24" t="s">
        <v>96</v>
      </c>
      <c r="D427" s="22" t="s">
        <v>96</v>
      </c>
      <c r="E427" s="24" t="s">
        <v>42</v>
      </c>
      <c r="F427" s="22"/>
      <c r="G427" s="114" t="s">
        <v>44</v>
      </c>
      <c r="H427" s="25">
        <f aca="true" t="shared" si="20" ref="H427:I429">H428</f>
        <v>3125.5</v>
      </c>
      <c r="I427" s="25">
        <f t="shared" si="20"/>
        <v>0</v>
      </c>
    </row>
    <row r="428" spans="1:9" ht="15.75">
      <c r="A428" s="48" t="s">
        <v>15</v>
      </c>
      <c r="B428" s="109" t="s">
        <v>280</v>
      </c>
      <c r="C428" s="28" t="s">
        <v>151</v>
      </c>
      <c r="D428" s="27" t="s">
        <v>96</v>
      </c>
      <c r="E428" s="66" t="s">
        <v>42</v>
      </c>
      <c r="F428" s="27"/>
      <c r="G428" s="126" t="s">
        <v>44</v>
      </c>
      <c r="H428" s="29">
        <f>H429+H435</f>
        <v>3125.5</v>
      </c>
      <c r="I428" s="29">
        <f t="shared" si="20"/>
        <v>0</v>
      </c>
    </row>
    <row r="429" spans="1:9" ht="45">
      <c r="A429" s="33" t="s">
        <v>215</v>
      </c>
      <c r="B429" s="96" t="s">
        <v>280</v>
      </c>
      <c r="C429" s="35" t="s">
        <v>151</v>
      </c>
      <c r="D429" s="34" t="s">
        <v>156</v>
      </c>
      <c r="E429" s="35" t="s">
        <v>42</v>
      </c>
      <c r="F429" s="34"/>
      <c r="G429" s="115" t="s">
        <v>44</v>
      </c>
      <c r="H429" s="36">
        <f t="shared" si="20"/>
        <v>2916</v>
      </c>
      <c r="I429" s="36">
        <f t="shared" si="20"/>
        <v>0</v>
      </c>
    </row>
    <row r="430" spans="1:9" ht="43.5">
      <c r="A430" s="144" t="s">
        <v>212</v>
      </c>
      <c r="B430" s="95" t="s">
        <v>280</v>
      </c>
      <c r="C430" s="31" t="s">
        <v>151</v>
      </c>
      <c r="D430" s="30" t="s">
        <v>156</v>
      </c>
      <c r="E430" s="31" t="s">
        <v>202</v>
      </c>
      <c r="F430" s="30"/>
      <c r="G430" s="65" t="s">
        <v>44</v>
      </c>
      <c r="H430" s="32">
        <f>H433+H431</f>
        <v>2916</v>
      </c>
      <c r="I430" s="32">
        <f>I433</f>
        <v>0</v>
      </c>
    </row>
    <row r="431" spans="1:9" ht="15.75">
      <c r="A431" s="54" t="s">
        <v>45</v>
      </c>
      <c r="B431" s="95" t="s">
        <v>280</v>
      </c>
      <c r="C431" s="31" t="s">
        <v>151</v>
      </c>
      <c r="D431" s="30" t="s">
        <v>156</v>
      </c>
      <c r="E431" s="31" t="s">
        <v>204</v>
      </c>
      <c r="F431" s="30"/>
      <c r="G431" s="65" t="s">
        <v>44</v>
      </c>
      <c r="H431" s="32">
        <f>H432</f>
        <v>1626</v>
      </c>
      <c r="I431" s="32"/>
    </row>
    <row r="432" spans="1:9" ht="15.75">
      <c r="A432" s="146" t="s">
        <v>115</v>
      </c>
      <c r="B432" s="95" t="s">
        <v>280</v>
      </c>
      <c r="C432" s="31" t="s">
        <v>151</v>
      </c>
      <c r="D432" s="30" t="s">
        <v>156</v>
      </c>
      <c r="E432" s="31" t="s">
        <v>204</v>
      </c>
      <c r="F432" s="30"/>
      <c r="G432" s="65" t="s">
        <v>203</v>
      </c>
      <c r="H432" s="32">
        <f>2210-584</f>
        <v>1626</v>
      </c>
      <c r="I432" s="32"/>
    </row>
    <row r="433" spans="1:9" ht="29.25">
      <c r="A433" s="144" t="s">
        <v>216</v>
      </c>
      <c r="B433" s="95" t="s">
        <v>280</v>
      </c>
      <c r="C433" s="31" t="s">
        <v>151</v>
      </c>
      <c r="D433" s="30" t="s">
        <v>156</v>
      </c>
      <c r="E433" s="31" t="s">
        <v>217</v>
      </c>
      <c r="F433" s="30"/>
      <c r="G433" s="65" t="s">
        <v>44</v>
      </c>
      <c r="H433" s="32">
        <f>H434</f>
        <v>1290</v>
      </c>
      <c r="I433" s="32">
        <f>I434</f>
        <v>0</v>
      </c>
    </row>
    <row r="434" spans="1:9" ht="15.75">
      <c r="A434" s="54" t="s">
        <v>115</v>
      </c>
      <c r="B434" s="95" t="s">
        <v>280</v>
      </c>
      <c r="C434" s="31" t="s">
        <v>151</v>
      </c>
      <c r="D434" s="30" t="s">
        <v>156</v>
      </c>
      <c r="E434" s="31" t="s">
        <v>217</v>
      </c>
      <c r="F434" s="30"/>
      <c r="G434" s="65" t="s">
        <v>203</v>
      </c>
      <c r="H434" s="32">
        <f>1390-100</f>
        <v>1290</v>
      </c>
      <c r="I434" s="32"/>
    </row>
    <row r="435" spans="1:9" ht="15.75">
      <c r="A435" s="169" t="s">
        <v>62</v>
      </c>
      <c r="B435" s="92" t="s">
        <v>280</v>
      </c>
      <c r="C435" s="66" t="s">
        <v>151</v>
      </c>
      <c r="D435" s="38" t="s">
        <v>265</v>
      </c>
      <c r="E435" s="66" t="s">
        <v>42</v>
      </c>
      <c r="F435" s="38"/>
      <c r="G435" s="115" t="s">
        <v>44</v>
      </c>
      <c r="H435" s="94">
        <f>H436</f>
        <v>209.5</v>
      </c>
      <c r="I435" s="94"/>
    </row>
    <row r="436" spans="1:9" ht="15.75">
      <c r="A436" s="54" t="s">
        <v>100</v>
      </c>
      <c r="B436" s="95" t="s">
        <v>280</v>
      </c>
      <c r="C436" s="31" t="s">
        <v>151</v>
      </c>
      <c r="D436" s="30" t="s">
        <v>265</v>
      </c>
      <c r="E436" s="31" t="s">
        <v>101</v>
      </c>
      <c r="F436" s="30"/>
      <c r="G436" s="65" t="s">
        <v>44</v>
      </c>
      <c r="H436" s="32">
        <f>H437</f>
        <v>209.5</v>
      </c>
      <c r="I436" s="32"/>
    </row>
    <row r="437" spans="1:9" ht="43.5">
      <c r="A437" s="144" t="s">
        <v>303</v>
      </c>
      <c r="B437" s="95" t="s">
        <v>280</v>
      </c>
      <c r="C437" s="31" t="s">
        <v>151</v>
      </c>
      <c r="D437" s="30" t="s">
        <v>265</v>
      </c>
      <c r="E437" s="31" t="s">
        <v>282</v>
      </c>
      <c r="F437" s="30"/>
      <c r="G437" s="65" t="s">
        <v>44</v>
      </c>
      <c r="H437" s="32">
        <f>H438</f>
        <v>209.5</v>
      </c>
      <c r="I437" s="32"/>
    </row>
    <row r="438" spans="1:9" ht="15.75">
      <c r="A438" s="54" t="s">
        <v>115</v>
      </c>
      <c r="B438" s="95" t="s">
        <v>280</v>
      </c>
      <c r="C438" s="31" t="s">
        <v>151</v>
      </c>
      <c r="D438" s="30" t="s">
        <v>265</v>
      </c>
      <c r="E438" s="31" t="s">
        <v>282</v>
      </c>
      <c r="F438" s="30"/>
      <c r="G438" s="65" t="s">
        <v>203</v>
      </c>
      <c r="H438" s="32">
        <f>280.5-71</f>
        <v>209.5</v>
      </c>
      <c r="I438" s="32"/>
    </row>
    <row r="439" spans="1:12" ht="44.25" customHeight="1" thickBot="1">
      <c r="A439" s="179" t="s">
        <v>56</v>
      </c>
      <c r="B439" s="121" t="s">
        <v>44</v>
      </c>
      <c r="C439" s="46" t="s">
        <v>43</v>
      </c>
      <c r="D439" s="45" t="s">
        <v>43</v>
      </c>
      <c r="E439" s="46" t="s">
        <v>42</v>
      </c>
      <c r="F439" s="45"/>
      <c r="G439" s="127" t="s">
        <v>44</v>
      </c>
      <c r="H439" s="47">
        <f>H11+H167+H238+H295+H335+H366+H405+H427+H357</f>
        <v>3062715.099999999</v>
      </c>
      <c r="I439" s="47">
        <f>I11+I167+I238+I295+I335+I366+I405+I427+I357</f>
        <v>1112555.8</v>
      </c>
      <c r="K439" s="131"/>
      <c r="L439" s="131"/>
    </row>
    <row r="440" ht="15.75">
      <c r="L440" s="131"/>
    </row>
    <row r="441" spans="8:9" ht="15.75">
      <c r="H441" s="242"/>
      <c r="I441" s="242"/>
    </row>
    <row r="444" ht="15" customHeight="1"/>
  </sheetData>
  <mergeCells count="15">
    <mergeCell ref="G9:G10"/>
    <mergeCell ref="B9:B10"/>
    <mergeCell ref="C9:C10"/>
    <mergeCell ref="D9:D10"/>
    <mergeCell ref="E9:E10"/>
    <mergeCell ref="H9:H10"/>
    <mergeCell ref="H1:I1"/>
    <mergeCell ref="G2:I2"/>
    <mergeCell ref="G4:I4"/>
    <mergeCell ref="G5:I5"/>
    <mergeCell ref="I9:I10"/>
    <mergeCell ref="G6:I6"/>
    <mergeCell ref="G3:I3"/>
    <mergeCell ref="A7:I7"/>
    <mergeCell ref="A9:A10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2011-09-22T05:43:16Z</cp:lastPrinted>
  <dcterms:created xsi:type="dcterms:W3CDTF">2002-11-11T07:39:40Z</dcterms:created>
  <dcterms:modified xsi:type="dcterms:W3CDTF">2011-09-23T12:34:41Z</dcterms:modified>
  <cp:category/>
  <cp:version/>
  <cp:contentType/>
  <cp:contentStatus/>
</cp:coreProperties>
</file>