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<sst xmlns="http://schemas.openxmlformats.org/spreadsheetml/2006/main" count="2977" uniqueCount="385">
  <si>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</si>
  <si>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</si>
  <si>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</si>
  <si>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</si>
  <si>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</si>
  <si>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</si>
  <si>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</si>
  <si>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</si>
  <si>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</si>
  <si>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</si>
  <si>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</si>
  <si>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</si>
  <si>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</si>
  <si>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</si>
  <si>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</si>
  <si>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</si>
  <si>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</si>
  <si>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</si>
  <si>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</si>
  <si>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</si>
  <si>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</si>
  <si>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</si>
  <si>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</si>
  <si>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</si>
  <si>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</si>
  <si>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</si>
  <si>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</si>
  <si>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</si>
  <si>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</si>
  <si>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</si>
  <si>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</si>
  <si>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</si>
  <si>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</si>
  <si>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</si>
  <si>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</si>
  <si>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</si>
  <si>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</si>
  <si>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</si>
  <si>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</si>
  <si>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</si>
  <si>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</si>
  <si>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</si>
  <si>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</si>
  <si>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</si>
  <si>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</si>
  <si>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</si>
  <si>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</si>
  <si>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</si>
  <si>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</si>
  <si>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</si>
  <si>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</si>
  <si>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</si>
  <si>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</si>
  <si>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</si>
  <si>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</si>
  <si>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Всего</t>
  </si>
  <si>
    <t>002</t>
  </si>
  <si>
    <t>Национальная экономика</t>
  </si>
  <si>
    <t>Другие вопросы в области национальной экономики</t>
  </si>
  <si>
    <t>003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</si>
  <si>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</si>
  <si>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</si>
  <si>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</si>
  <si>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</si>
  <si>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</si>
  <si>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</si>
  <si>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</si>
  <si>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</si>
  <si>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</si>
  <si>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</si>
  <si>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</si>
  <si>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</si>
  <si>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</si>
  <si>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</si>
  <si>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</si>
  <si>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</si>
  <si>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</si>
  <si>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</si>
  <si>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</si>
  <si>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</si>
  <si>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</si>
  <si>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</si>
  <si>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</si>
  <si>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</si>
  <si>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</si>
  <si>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</si>
  <si>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</si>
  <si>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</si>
  <si>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</si>
  <si>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</si>
  <si>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</si>
  <si>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</si>
  <si>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</si>
  <si>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</si>
  <si>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</si>
  <si>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</si>
  <si>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</si>
  <si>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</si>
  <si>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</si>
  <si>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</si>
  <si>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</si>
  <si>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</si>
  <si>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</si>
  <si>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</si>
  <si>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</si>
  <si>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</si>
  <si>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</si>
  <si>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</si>
  <si>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</si>
  <si>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</si>
  <si>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</si>
  <si>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</si>
  <si>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</si>
  <si>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</si>
  <si>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</si>
  <si>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</si>
  <si>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</si>
  <si>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</si>
  <si>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</si>
  <si>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</si>
  <si>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</si>
  <si>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</si>
  <si>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</si>
  <si>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</si>
  <si>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</si>
  <si>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</si>
  <si>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</si>
  <si>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</si>
  <si>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</si>
  <si>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</si>
  <si>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</si>
  <si>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</si>
  <si>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</si>
  <si>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</si>
  <si>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</si>
  <si>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</si>
  <si>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</si>
  <si>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</si>
  <si>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</si>
  <si>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</si>
  <si>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</si>
  <si>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</si>
  <si>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</si>
  <si>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</si>
  <si>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</si>
  <si>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</si>
  <si>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</si>
  <si>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</si>
  <si>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</si>
  <si>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</si>
  <si>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</si>
  <si>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</si>
  <si>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</si>
  <si>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</si>
  <si>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</si>
  <si>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</si>
  <si>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</si>
  <si>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</si>
  <si>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</si>
  <si>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</si>
  <si>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</si>
  <si>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</si>
  <si>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</si>
  <si>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</si>
  <si>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</si>
  <si>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</si>
  <si>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</si>
  <si>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</si>
  <si>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</si>
  <si>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</si>
  <si>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</si>
  <si>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</si>
  <si>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</si>
  <si>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</si>
  <si>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</si>
  <si>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</si>
  <si>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</si>
  <si>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</si>
  <si>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</si>
  <si>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</si>
  <si>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</si>
  <si>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</si>
  <si>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</si>
  <si>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</si>
  <si>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</si>
  <si>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</si>
  <si>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</si>
  <si>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</si>
  <si>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</si>
  <si>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</si>
  <si>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</si>
  <si>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</si>
  <si>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</si>
  <si>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</si>
  <si>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</si>
  <si>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</si>
  <si>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</si>
  <si>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</si>
  <si>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</si>
  <si>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</si>
  <si>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440 99 00</t>
  </si>
  <si>
    <t>441 99 00</t>
  </si>
  <si>
    <t>442 99 00</t>
  </si>
  <si>
    <t>443 99 00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</si>
  <si>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</si>
  <si>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</si>
  <si>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</si>
  <si>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</si>
  <si>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</si>
  <si>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</si>
  <si>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</si>
  <si>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</si>
  <si>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</si>
  <si>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</si>
  <si>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</si>
  <si>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</si>
  <si>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</si>
  <si>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795 03 00</t>
  </si>
  <si>
    <t>Оздоровление детей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</si>
  <si>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</si>
  <si>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</si>
  <si>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</si>
  <si>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 xml:space="preserve"> и видам расходов  классификации расходов бюджетов </t>
  </si>
  <si>
    <t>795 07 00</t>
  </si>
  <si>
    <t>795 08 00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</si>
  <si>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</si>
  <si>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</si>
  <si>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</si>
  <si>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</si>
  <si>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</si>
  <si>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</si>
  <si>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</si>
  <si>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</si>
  <si>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</si>
  <si>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</si>
  <si>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</si>
  <si>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</si>
  <si>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</si>
  <si>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</si>
  <si>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</si>
  <si>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</si>
  <si>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</si>
  <si>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</si>
  <si>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</si>
  <si>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Мероприятия в области коммунального хозяйства</t>
  </si>
  <si>
    <t>351 05 00</t>
  </si>
  <si>
    <t>600 00 00</t>
  </si>
  <si>
    <t>795 16 00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</si>
  <si>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</si>
  <si>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</si>
  <si>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</si>
  <si>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</si>
  <si>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</si>
  <si>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</si>
  <si>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</si>
  <si>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</si>
  <si>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</si>
  <si>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</si>
  <si>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</si>
  <si>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</si>
  <si>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</si>
  <si>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</si>
  <si>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</si>
  <si>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</si>
  <si>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</si>
  <si>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</si>
  <si>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</si>
  <si>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</si>
  <si>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</si>
  <si>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</si>
  <si>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</si>
  <si>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</si>
  <si>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</si>
  <si>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</si>
  <si>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</si>
  <si>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</si>
  <si>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</si>
  <si>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</si>
  <si>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Природоохранные мероприятия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</si>
  <si>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</si>
  <si>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Мероприятия по землеустройству и землепользованию</t>
  </si>
  <si>
    <t>340 03 00</t>
  </si>
  <si>
    <t>795 22 00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</si>
  <si>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</si>
  <si>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</si>
  <si>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</si>
  <si>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</si>
  <si>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</si>
  <si>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</si>
  <si>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</si>
  <si>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</si>
  <si>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</si>
  <si>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</si>
  <si>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</si>
  <si>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</si>
  <si>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471 99 04</t>
  </si>
  <si>
    <t>470 99 05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</si>
  <si>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</si>
  <si>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финансовых, налоговых и таможенных органов и органов финансового(финансово-бюджетного) надзора</t>
  </si>
  <si>
    <t>Совет депутатов города Долгопрудный</t>
  </si>
  <si>
    <t>009</t>
  </si>
  <si>
    <t>795 23 00</t>
  </si>
  <si>
    <t>795 24 00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</si>
  <si>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(Кольцевой водопровод и узел учета расхода и регулирования давления воды в составе водовода на мкр.Хлебниково в г.Долгопрудный МО"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</si>
  <si>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кредиторская задолженность по реконструкции д/с "Ивушка")</t>
    </r>
  </si>
  <si>
    <t xml:space="preserve">795 23 00 </t>
  </si>
  <si>
    <t>Финансовое управление администрации                         г. Долгопрудного</t>
  </si>
  <si>
    <t>Ведомственная структура расходов  бюджета городского округа Долгопрудный  на   2010 год</t>
  </si>
  <si>
    <t>Расходы бюджета города на 2010 г. по разделам, подразделам, целевым статьям</t>
  </si>
  <si>
    <t>431 99 00</t>
  </si>
  <si>
    <r>
      <t xml:space="preserve">Бюджетные инвестиции  </t>
    </r>
    <r>
      <rPr>
        <b/>
        <sz val="10"/>
        <rFont val="Times New Roman Cyr"/>
        <family val="0"/>
      </rPr>
      <t>(кредиторская задолженность: ПИР на водоотведение в мкр Павельцево - 778.0тыс.руб, строительство водовода -10058.3 тыс.руб. )</t>
    </r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</si>
  <si>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</si>
  <si>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</si>
  <si>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Муниципальная программа "Развитие и социальная поддержка общественного самоуправления в городе Долгопрудном на 2010 год"</t>
  </si>
  <si>
    <t>Субсидии юридическим лицам</t>
  </si>
  <si>
    <t xml:space="preserve">01 </t>
  </si>
  <si>
    <t>Муниципальная целевая программа "Социальная поддержка населения г. Долгопрудного на 2010 -2012годы"</t>
  </si>
  <si>
    <t>Муниципальная целевая программа "Социальная поддержка населения г. Долгопрудного на 2010-2012 годы"</t>
  </si>
  <si>
    <t>Муниципальное учреждение "Комитет по культуре, физической культуре, спорту, туризму, и делам молодежи"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</si>
  <si>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</si>
  <si>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t>Бюджетные инвестиции в объекты капитального строительства  собственности муниципальных образований</t>
  </si>
  <si>
    <t>Ежемесячное денежное вознаграждение за классное руководство</t>
  </si>
  <si>
    <t>520 09 00</t>
  </si>
  <si>
    <t>Мероприятия в сфере 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</si>
  <si>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</si>
  <si>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</si>
  <si>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450 06 01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</si>
  <si>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</si>
  <si>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</si>
  <si>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50534 02</t>
  </si>
  <si>
    <t>Приложение №3</t>
  </si>
  <si>
    <t>Приложение №5</t>
  </si>
  <si>
    <t>Внедрение современных образовательных технологий</t>
  </si>
  <si>
    <t>436 03 00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</si>
  <si>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</si>
  <si>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</si>
  <si>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</si>
  <si>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</si>
  <si>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501</t>
  </si>
  <si>
    <t>Региональные целевые программы</t>
  </si>
  <si>
    <t>522 00 00</t>
  </si>
  <si>
    <t>Областная целевая программа "Жилище" на 2009-2012 годы</t>
  </si>
  <si>
    <t>522 15 04</t>
  </si>
  <si>
    <t>Областная целевая программа "Жилище" на 2006-2010 годы</t>
  </si>
  <si>
    <t>522 02 00</t>
  </si>
  <si>
    <t>522 02 04</t>
  </si>
  <si>
    <t>Субсидии на обеспечение жильем</t>
  </si>
  <si>
    <t>Обеспечение жильем отдельных категорий граждан, установленных ФЗ от 12.01.1995№5 ФЗ "О ветеранах" в соответствии с Указом Президента РФ от 7 мая 2008г. №714"об обеспечении жильем ветеранов ВОВ 1941-1945 годов"</t>
  </si>
  <si>
    <t>505 34 01</t>
  </si>
  <si>
    <t>098 01 00</t>
  </si>
  <si>
    <t>098 01 01</t>
  </si>
  <si>
    <t>Обеспечение мероприятий по капитальному ремонту многоквартирных домов за счет средств бюджетов</t>
  </si>
  <si>
    <t>098 02 01</t>
  </si>
  <si>
    <t>098 02 00</t>
  </si>
  <si>
    <t>431 01 00</t>
  </si>
  <si>
    <t>Проведение мероприятий  для детей  и молодежи</t>
  </si>
  <si>
    <t>431 0100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</si>
  <si>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</si>
  <si>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514 01 00</t>
  </si>
  <si>
    <t>Обеспечение жильем отдельных категорий граждан, установленных ФЗ от 12.01.1995№5 ФЗ "О ветеранах" и 24.11.1995 г. №181-ФЗ "О социальной защите инвалидов РФ"</t>
  </si>
  <si>
    <t>Долгосрочная целевая программа "Обеспечение жильем  молодых семей в г. Долгопрудный на 2009-2012 г.г"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</si>
  <si>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</si>
  <si>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</si>
  <si>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</si>
  <si>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гг."</t>
  </si>
  <si>
    <t>Школы-детские сады, школы начальные, неполные средние и средние</t>
  </si>
  <si>
    <t>Культура, кинематография и средства массовой информации</t>
  </si>
  <si>
    <t>Больницы, клиники, госпитали, медико-санитарные части</t>
  </si>
  <si>
    <t>Долгосрочная целевая программа "Обеспечение жильем  молодых семей в г. Долгопрудный на 2009-2012 гг."</t>
  </si>
  <si>
    <t>Культура, кинематография , средства массовой информации</t>
  </si>
  <si>
    <t>Здравоохранение, физическая культура и спорт</t>
  </si>
  <si>
    <t>Мероприятия в области социальной политики</t>
  </si>
  <si>
    <t>Муниципальная целевая программа " Повышение безопасности дорожного движения в городе Долгопрудном Московской области в 2007-2012 годах"</t>
  </si>
  <si>
    <t>Муниципальная целевая программа " Повышение безопасности дорожного движения в городе Долгопрудном Московской области  в 2007-2012 годах"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</si>
  <si>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</si>
  <si>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</si>
  <si>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</si>
  <si>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</si>
  <si>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795 25 00</t>
  </si>
  <si>
    <t>Муниципальная целевая программа "Модернизация системы здравоохранения городского округа Долгопрудный на период 2010-2011 годов"</t>
  </si>
  <si>
    <t>Другие вопросы в области здравоохранения, физической культуры и спорта</t>
  </si>
  <si>
    <t>Приложение №2</t>
  </si>
  <si>
    <t>Приложение № 4</t>
  </si>
  <si>
    <t>от 18 декабря  2009 г №  93-нр</t>
  </si>
  <si>
    <t>от "31" мая 2010 г. №31-нр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</si>
</sst>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7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2" fillId="0" borderId="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1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5" fillId="0" borderId="8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3" xfId="0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4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49" fontId="14" fillId="0" borderId="1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4" fillId="0" borderId="17" xfId="0" applyNumberFormat="1" applyFont="1" applyBorder="1" applyAlignment="1">
      <alignment/>
    </xf>
    <xf numFmtId="49" fontId="14" fillId="0" borderId="9" xfId="0" applyNumberFormat="1" applyFont="1" applyBorder="1" applyAlignment="1">
      <alignment/>
    </xf>
    <xf numFmtId="164" fontId="14" fillId="0" borderId="17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14" fillId="0" borderId="15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4" fillId="0" borderId="7" xfId="0" applyNumberFormat="1" applyFont="1" applyBorder="1" applyAlignment="1">
      <alignment/>
    </xf>
    <xf numFmtId="49" fontId="14" fillId="0" borderId="18" xfId="0" applyNumberFormat="1" applyFont="1" applyBorder="1" applyAlignment="1">
      <alignment/>
    </xf>
    <xf numFmtId="164" fontId="14" fillId="0" borderId="18" xfId="0" applyNumberFormat="1" applyFont="1" applyBorder="1" applyAlignment="1">
      <alignment/>
    </xf>
    <xf numFmtId="164" fontId="14" fillId="0" borderId="8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9" xfId="0" applyFont="1" applyBorder="1" applyAlignment="1">
      <alignment/>
    </xf>
    <xf numFmtId="49" fontId="5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49" fontId="14" fillId="0" borderId="0" xfId="0" applyNumberFormat="1" applyFont="1" applyBorder="1" applyAlignment="1">
      <alignment/>
    </xf>
    <xf numFmtId="164" fontId="14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/>
    </xf>
    <xf numFmtId="0" fontId="9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64" fontId="5" fillId="0" borderId="14" xfId="0" applyNumberFormat="1" applyFont="1" applyBorder="1" applyAlignment="1">
      <alignment wrapText="1"/>
    </xf>
    <xf numFmtId="0" fontId="1" fillId="0" borderId="17" xfId="0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7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7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4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0" fillId="0" borderId="0" xfId="0" applyNumberFormat="1" applyFont="1" applyAlignment="1">
      <alignment horizontal="left"/>
    </xf>
    <xf numFmtId="49" fontId="14" fillId="0" borderId="5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/>
    </xf>
    <xf numFmtId="49" fontId="14" fillId="0" borderId="1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 horizontal="left"/>
    </xf>
    <xf numFmtId="164" fontId="5" fillId="0" borderId="19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left"/>
    </xf>
    <xf numFmtId="164" fontId="14" fillId="0" borderId="27" xfId="0" applyNumberFormat="1" applyFont="1" applyBorder="1" applyAlignment="1">
      <alignment/>
    </xf>
    <xf numFmtId="164" fontId="14" fillId="2" borderId="10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164" fontId="5" fillId="0" borderId="27" xfId="0" applyNumberFormat="1" applyFont="1" applyBorder="1" applyAlignment="1">
      <alignment/>
    </xf>
    <xf numFmtId="49" fontId="14" fillId="0" borderId="4" xfId="0" applyNumberFormat="1" applyFont="1" applyBorder="1" applyAlignment="1">
      <alignment horizontal="left"/>
    </xf>
    <xf numFmtId="49" fontId="14" fillId="0" borderId="2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left"/>
    </xf>
    <xf numFmtId="49" fontId="14" fillId="0" borderId="29" xfId="0" applyNumberFormat="1" applyFont="1" applyBorder="1" applyAlignment="1">
      <alignment/>
    </xf>
    <xf numFmtId="0" fontId="14" fillId="0" borderId="27" xfId="0" applyFont="1" applyBorder="1" applyAlignment="1">
      <alignment/>
    </xf>
    <xf numFmtId="49" fontId="14" fillId="0" borderId="2" xfId="0" applyNumberFormat="1" applyFont="1" applyBorder="1" applyAlignment="1">
      <alignment/>
    </xf>
    <xf numFmtId="49" fontId="14" fillId="0" borderId="30" xfId="0" applyNumberFormat="1" applyFont="1" applyBorder="1" applyAlignment="1">
      <alignment/>
    </xf>
    <xf numFmtId="49" fontId="14" fillId="0" borderId="3" xfId="0" applyNumberFormat="1" applyFont="1" applyBorder="1" applyAlignment="1">
      <alignment/>
    </xf>
    <xf numFmtId="49" fontId="14" fillId="0" borderId="19" xfId="0" applyNumberFormat="1" applyFont="1" applyBorder="1" applyAlignment="1">
      <alignment/>
    </xf>
    <xf numFmtId="164" fontId="14" fillId="0" borderId="31" xfId="0" applyNumberFormat="1" applyFont="1" applyBorder="1" applyAlignment="1">
      <alignment/>
    </xf>
    <xf numFmtId="0" fontId="14" fillId="0" borderId="32" xfId="0" applyFont="1" applyBorder="1" applyAlignment="1">
      <alignment/>
    </xf>
    <xf numFmtId="49" fontId="14" fillId="0" borderId="3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4" fontId="14" fillId="0" borderId="32" xfId="0" applyNumberFormat="1" applyFont="1" applyBorder="1" applyAlignment="1">
      <alignment/>
    </xf>
    <xf numFmtId="49" fontId="5" fillId="0" borderId="3" xfId="0" applyNumberFormat="1" applyFont="1" applyBorder="1" applyAlignment="1">
      <alignment horizontal="left"/>
    </xf>
    <xf numFmtId="164" fontId="5" fillId="0" borderId="31" xfId="0" applyNumberFormat="1" applyFont="1" applyBorder="1" applyAlignment="1">
      <alignment/>
    </xf>
    <xf numFmtId="0" fontId="14" fillId="0" borderId="28" xfId="0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14" fillId="2" borderId="1" xfId="0" applyNumberFormat="1" applyFont="1" applyFill="1" applyBorder="1" applyAlignment="1">
      <alignment/>
    </xf>
    <xf numFmtId="49" fontId="14" fillId="2" borderId="10" xfId="0" applyNumberFormat="1" applyFont="1" applyFill="1" applyBorder="1" applyAlignment="1">
      <alignment/>
    </xf>
    <xf numFmtId="49" fontId="14" fillId="2" borderId="11" xfId="0" applyNumberFormat="1" applyFont="1" applyFill="1" applyBorder="1" applyAlignment="1">
      <alignment/>
    </xf>
    <xf numFmtId="49" fontId="14" fillId="2" borderId="1" xfId="0" applyNumberFormat="1" applyFont="1" applyFill="1" applyBorder="1" applyAlignment="1">
      <alignment horizontal="left"/>
    </xf>
    <xf numFmtId="164" fontId="14" fillId="2" borderId="27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164" fontId="5" fillId="0" borderId="32" xfId="0" applyNumberFormat="1" applyFont="1" applyBorder="1" applyAlignment="1">
      <alignment/>
    </xf>
    <xf numFmtId="0" fontId="14" fillId="0" borderId="2" xfId="0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/>
    </xf>
    <xf numFmtId="0" fontId="14" fillId="0" borderId="33" xfId="0" applyFont="1" applyBorder="1" applyAlignment="1">
      <alignment horizontal="left"/>
    </xf>
    <xf numFmtId="49" fontId="14" fillId="0" borderId="28" xfId="0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164" fontId="14" fillId="0" borderId="19" xfId="0" applyNumberFormat="1" applyFont="1" applyBorder="1" applyAlignment="1">
      <alignment/>
    </xf>
    <xf numFmtId="164" fontId="14" fillId="0" borderId="26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14" fillId="0" borderId="34" xfId="0" applyNumberFormat="1" applyFont="1" applyBorder="1" applyAlignment="1">
      <alignment/>
    </xf>
    <xf numFmtId="49" fontId="14" fillId="0" borderId="20" xfId="0" applyNumberFormat="1" applyFont="1" applyBorder="1" applyAlignment="1">
      <alignment/>
    </xf>
    <xf numFmtId="49" fontId="14" fillId="0" borderId="35" xfId="0" applyNumberFormat="1" applyFont="1" applyBorder="1" applyAlignment="1">
      <alignment/>
    </xf>
    <xf numFmtId="49" fontId="14" fillId="0" borderId="36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164" fontId="5" fillId="0" borderId="38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0" fontId="5" fillId="0" borderId="31" xfId="0" applyFont="1" applyBorder="1" applyAlignment="1">
      <alignment/>
    </xf>
    <xf numFmtId="49" fontId="5" fillId="0" borderId="6" xfId="0" applyNumberFormat="1" applyFont="1" applyBorder="1" applyAlignment="1">
      <alignment horizontal="left"/>
    </xf>
    <xf numFmtId="164" fontId="5" fillId="0" borderId="39" xfId="0" applyNumberFormat="1" applyFont="1" applyBorder="1" applyAlignment="1">
      <alignment/>
    </xf>
    <xf numFmtId="49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left"/>
    </xf>
    <xf numFmtId="0" fontId="14" fillId="0" borderId="31" xfId="0" applyFont="1" applyBorder="1" applyAlignment="1">
      <alignment/>
    </xf>
    <xf numFmtId="49" fontId="14" fillId="0" borderId="2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0" fontId="1" fillId="0" borderId="28" xfId="0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4" fillId="2" borderId="42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43" xfId="0" applyFont="1" applyBorder="1" applyAlignment="1">
      <alignment/>
    </xf>
    <xf numFmtId="0" fontId="9" fillId="2" borderId="6" xfId="0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49" fontId="14" fillId="0" borderId="44" xfId="0" applyNumberFormat="1" applyFont="1" applyBorder="1" applyAlignment="1">
      <alignment/>
    </xf>
    <xf numFmtId="164" fontId="14" fillId="0" borderId="44" xfId="0" applyNumberFormat="1" applyFont="1" applyBorder="1" applyAlignment="1">
      <alignment/>
    </xf>
    <xf numFmtId="0" fontId="2" fillId="0" borderId="40" xfId="0" applyFont="1" applyBorder="1" applyAlignment="1">
      <alignment wrapText="1"/>
    </xf>
    <xf numFmtId="49" fontId="5" fillId="0" borderId="16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/>
    </xf>
    <xf numFmtId="164" fontId="5" fillId="0" borderId="45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164" fontId="5" fillId="0" borderId="15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9" fontId="14" fillId="0" borderId="45" xfId="0" applyNumberFormat="1" applyFont="1" applyBorder="1" applyAlignment="1">
      <alignment/>
    </xf>
    <xf numFmtId="49" fontId="5" fillId="0" borderId="45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45" xfId="0" applyFont="1" applyBorder="1" applyAlignment="1">
      <alignment/>
    </xf>
    <xf numFmtId="49" fontId="16" fillId="0" borderId="45" xfId="0" applyNumberFormat="1" applyFont="1" applyFill="1" applyBorder="1" applyAlignment="1">
      <alignment wrapText="1"/>
    </xf>
    <xf numFmtId="0" fontId="15" fillId="0" borderId="18" xfId="0" applyFont="1" applyBorder="1" applyAlignment="1">
      <alignment wrapText="1"/>
    </xf>
    <xf numFmtId="0" fontId="3" fillId="0" borderId="45" xfId="0" applyFont="1" applyBorder="1" applyAlignment="1">
      <alignment/>
    </xf>
    <xf numFmtId="0" fontId="0" fillId="0" borderId="18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45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45" xfId="0" applyFont="1" applyBorder="1" applyAlignment="1">
      <alignment/>
    </xf>
    <xf numFmtId="49" fontId="2" fillId="0" borderId="45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/>
    </xf>
    <xf numFmtId="0" fontId="3" fillId="0" borderId="45" xfId="0" applyFont="1" applyBorder="1" applyAlignment="1">
      <alignment horizontal="center"/>
    </xf>
    <xf numFmtId="0" fontId="0" fillId="0" borderId="18" xfId="0" applyFont="1" applyBorder="1" applyAlignment="1">
      <alignment/>
    </xf>
    <xf numFmtId="49" fontId="2" fillId="0" borderId="45" xfId="0" applyNumberFormat="1" applyFont="1" applyBorder="1" applyAlignment="1">
      <alignment/>
    </xf>
    <xf numFmtId="49" fontId="2" fillId="0" borderId="45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workbookViewId="0" topLeftCell="A1">
      <selection activeCell="D4" sqref="D4"/>
    </sheetView>
  </sheetViews>
  <sheetFormatPr defaultColWidth="8.796875" defaultRowHeight="15"/>
  <cols>
    <col min="1" max="1" width="56.69921875" style="0" customWidth="1"/>
    <col min="2" max="2" width="3.59765625" style="1" customWidth="1"/>
    <col min="3" max="3" width="3.5" style="1" customWidth="1"/>
    <col min="4" max="4" width="10.59765625" style="1" customWidth="1"/>
    <col min="5" max="5" width="4.09765625" style="1" customWidth="1"/>
    <col min="6" max="6" width="0.1015625" style="1" hidden="1" customWidth="1"/>
    <col min="7" max="7" width="11.59765625" style="5" customWidth="1"/>
    <col min="8" max="8" width="11.69921875" style="0" customWidth="1"/>
    <col min="9" max="9" width="8.69921875" style="23" customWidth="1"/>
  </cols>
  <sheetData>
    <row r="1" spans="3:9" ht="15.75">
      <c r="C1"/>
      <c r="E1" s="254" t="s">
        <v>381</v>
      </c>
      <c r="F1" s="254"/>
      <c r="G1" s="254"/>
      <c r="H1" s="254"/>
      <c r="I1" s="15"/>
    </row>
    <row r="2" spans="3:9" ht="15.75">
      <c r="C2"/>
      <c r="D2" s="254" t="s">
        <v>225</v>
      </c>
      <c r="E2" s="254"/>
      <c r="F2" s="254"/>
      <c r="G2" s="254"/>
      <c r="H2" s="254"/>
      <c r="I2" s="15"/>
    </row>
    <row r="3" spans="3:9" ht="15.75">
      <c r="C3"/>
      <c r="D3" s="255" t="s">
        <v>384</v>
      </c>
      <c r="E3" s="255"/>
      <c r="F3" s="255"/>
      <c r="G3" s="255"/>
      <c r="H3" s="255"/>
      <c r="I3" s="15"/>
    </row>
    <row r="4" spans="3:9" ht="15.75">
      <c r="C4"/>
      <c r="E4" s="254" t="s">
        <v>330</v>
      </c>
      <c r="F4" s="254"/>
      <c r="G4" s="254"/>
      <c r="H4" s="254"/>
      <c r="I4" s="15"/>
    </row>
    <row r="5" spans="3:9" ht="15.75">
      <c r="C5"/>
      <c r="D5" s="254" t="s">
        <v>225</v>
      </c>
      <c r="E5" s="254"/>
      <c r="F5" s="254"/>
      <c r="G5" s="254"/>
      <c r="H5" s="254"/>
      <c r="I5" s="15"/>
    </row>
    <row r="6" spans="3:9" ht="15.75">
      <c r="C6"/>
      <c r="D6" s="255" t="s">
        <v>383</v>
      </c>
      <c r="E6" s="255"/>
      <c r="F6" s="255"/>
      <c r="G6" s="255"/>
      <c r="H6" s="255"/>
      <c r="I6" s="15"/>
    </row>
    <row r="7" ht="15.75">
      <c r="H7" s="24"/>
    </row>
    <row r="8" spans="1:8" ht="15.75">
      <c r="A8" s="252" t="s">
        <v>308</v>
      </c>
      <c r="B8" s="252"/>
      <c r="C8" s="252"/>
      <c r="D8" s="252"/>
      <c r="E8" s="252"/>
      <c r="F8" s="252"/>
      <c r="G8" s="252"/>
      <c r="H8" s="252"/>
    </row>
    <row r="9" spans="1:8" ht="18.75" customHeight="1">
      <c r="A9" s="253" t="s">
        <v>222</v>
      </c>
      <c r="B9" s="253"/>
      <c r="C9" s="253"/>
      <c r="D9" s="253"/>
      <c r="E9" s="253"/>
      <c r="F9" s="253"/>
      <c r="G9" s="253"/>
      <c r="H9" s="253"/>
    </row>
    <row r="10" spans="1:8" ht="18.75" customHeight="1" thickBot="1">
      <c r="A10" s="34"/>
      <c r="B10" s="34"/>
      <c r="C10" s="34"/>
      <c r="D10" s="34"/>
      <c r="E10" s="34"/>
      <c r="F10" s="34"/>
      <c r="G10" s="34"/>
      <c r="H10" s="35" t="s">
        <v>226</v>
      </c>
    </row>
    <row r="11" spans="1:9" s="14" customFormat="1" ht="16.5" thickBot="1">
      <c r="A11" s="250" t="s">
        <v>107</v>
      </c>
      <c r="B11" s="245" t="s">
        <v>163</v>
      </c>
      <c r="C11" s="245" t="s">
        <v>164</v>
      </c>
      <c r="D11" s="245" t="s">
        <v>165</v>
      </c>
      <c r="E11" s="245" t="s">
        <v>166</v>
      </c>
      <c r="F11" s="51"/>
      <c r="G11" s="247" t="s">
        <v>55</v>
      </c>
      <c r="H11" s="248" t="s">
        <v>377</v>
      </c>
      <c r="I11" s="23"/>
    </row>
    <row r="12" spans="1:9" s="14" customFormat="1" ht="42.75" customHeight="1" thickBot="1">
      <c r="A12" s="251"/>
      <c r="B12" s="246"/>
      <c r="C12" s="246"/>
      <c r="D12" s="246"/>
      <c r="E12" s="246"/>
      <c r="F12" s="134"/>
      <c r="G12" s="246"/>
      <c r="H12" s="249"/>
      <c r="I12" s="23"/>
    </row>
    <row r="13" spans="1:9" s="14" customFormat="1" ht="16.5" thickBot="1">
      <c r="A13" s="93" t="s">
        <v>16</v>
      </c>
      <c r="B13" s="51" t="s">
        <v>167</v>
      </c>
      <c r="C13" s="50" t="s">
        <v>109</v>
      </c>
      <c r="D13" s="51"/>
      <c r="E13" s="50"/>
      <c r="F13" s="51"/>
      <c r="G13" s="52">
        <f>G14+G31+G35+G24+G18+G28</f>
        <v>145185.49999999997</v>
      </c>
      <c r="H13" s="52">
        <f>H14+H31+H35+H24+H18+H28</f>
        <v>4280</v>
      </c>
      <c r="I13" s="23"/>
    </row>
    <row r="14" spans="1:9" s="14" customFormat="1" ht="29.25">
      <c r="A14" s="94" t="s">
        <v>89</v>
      </c>
      <c r="B14" s="53" t="s">
        <v>167</v>
      </c>
      <c r="C14" s="37" t="s">
        <v>168</v>
      </c>
      <c r="D14" s="53"/>
      <c r="E14" s="37"/>
      <c r="F14" s="53"/>
      <c r="G14" s="39">
        <f aca="true" t="shared" si="0" ref="G14:H16">G15</f>
        <v>1577.3</v>
      </c>
      <c r="H14" s="39">
        <f t="shared" si="0"/>
        <v>0</v>
      </c>
      <c r="I14" s="23"/>
    </row>
    <row r="15" spans="1:9" s="14" customFormat="1" ht="42.75" customHeight="1">
      <c r="A15" s="89" t="s">
        <v>361</v>
      </c>
      <c r="B15" s="41" t="s">
        <v>167</v>
      </c>
      <c r="C15" s="40" t="s">
        <v>168</v>
      </c>
      <c r="D15" s="41" t="s">
        <v>233</v>
      </c>
      <c r="E15" s="40"/>
      <c r="F15" s="41"/>
      <c r="G15" s="42">
        <f t="shared" si="0"/>
        <v>1577.3</v>
      </c>
      <c r="H15" s="42">
        <f t="shared" si="0"/>
        <v>0</v>
      </c>
      <c r="I15" s="23"/>
    </row>
    <row r="16" spans="1:9" s="14" customFormat="1" ht="15.75">
      <c r="A16" s="110" t="s">
        <v>250</v>
      </c>
      <c r="B16" s="41" t="s">
        <v>167</v>
      </c>
      <c r="C16" s="40" t="s">
        <v>168</v>
      </c>
      <c r="D16" s="41" t="s">
        <v>251</v>
      </c>
      <c r="E16" s="40"/>
      <c r="F16" s="41"/>
      <c r="G16" s="42">
        <f t="shared" si="0"/>
        <v>1577.3</v>
      </c>
      <c r="H16" s="42">
        <f t="shared" si="0"/>
        <v>0</v>
      </c>
      <c r="I16" s="23"/>
    </row>
    <row r="17" spans="1:9" s="14" customFormat="1" ht="15.75">
      <c r="A17" s="91" t="s">
        <v>128</v>
      </c>
      <c r="B17" s="41" t="s">
        <v>167</v>
      </c>
      <c r="C17" s="40" t="s">
        <v>168</v>
      </c>
      <c r="D17" s="41" t="s">
        <v>251</v>
      </c>
      <c r="E17" s="40" t="s">
        <v>234</v>
      </c>
      <c r="F17" s="41"/>
      <c r="G17" s="42">
        <f>'Прилож №5'!H16</f>
        <v>1577.3</v>
      </c>
      <c r="H17" s="42">
        <f>'Прилож №5'!I16</f>
        <v>0</v>
      </c>
      <c r="I17" s="23"/>
    </row>
    <row r="18" spans="1:8" s="115" customFormat="1" ht="45">
      <c r="A18" s="107" t="s">
        <v>252</v>
      </c>
      <c r="B18" s="41" t="s">
        <v>167</v>
      </c>
      <c r="C18" s="40" t="s">
        <v>172</v>
      </c>
      <c r="D18" s="41"/>
      <c r="E18" s="40"/>
      <c r="F18" s="41"/>
      <c r="G18" s="42">
        <f>G19</f>
        <v>3272.3</v>
      </c>
      <c r="H18" s="42">
        <f>H19</f>
        <v>0</v>
      </c>
    </row>
    <row r="19" spans="1:9" s="14" customFormat="1" ht="39">
      <c r="A19" s="97" t="s">
        <v>249</v>
      </c>
      <c r="B19" s="41" t="s">
        <v>167</v>
      </c>
      <c r="C19" s="40" t="s">
        <v>172</v>
      </c>
      <c r="D19" s="41" t="s">
        <v>233</v>
      </c>
      <c r="E19" s="40"/>
      <c r="F19" s="41"/>
      <c r="G19" s="42">
        <f>G22+G20</f>
        <v>3272.3</v>
      </c>
      <c r="H19" s="42">
        <f>H22</f>
        <v>0</v>
      </c>
      <c r="I19" s="23"/>
    </row>
    <row r="20" spans="1:9" s="14" customFormat="1" ht="15.75">
      <c r="A20" s="91" t="s">
        <v>47</v>
      </c>
      <c r="B20" s="41" t="s">
        <v>167</v>
      </c>
      <c r="C20" s="40" t="s">
        <v>172</v>
      </c>
      <c r="D20" s="41" t="s">
        <v>235</v>
      </c>
      <c r="E20" s="40"/>
      <c r="F20" s="41"/>
      <c r="G20" s="42">
        <f>G21</f>
        <v>1748.9</v>
      </c>
      <c r="H20" s="42"/>
      <c r="I20" s="23"/>
    </row>
    <row r="21" spans="1:9" s="14" customFormat="1" ht="15.75">
      <c r="A21" s="91" t="s">
        <v>128</v>
      </c>
      <c r="B21" s="41" t="s">
        <v>167</v>
      </c>
      <c r="C21" s="40" t="s">
        <v>172</v>
      </c>
      <c r="D21" s="41" t="s">
        <v>235</v>
      </c>
      <c r="E21" s="40" t="s">
        <v>234</v>
      </c>
      <c r="F21" s="41"/>
      <c r="G21" s="42">
        <f>'Прилож №5'!H357</f>
        <v>1748.9</v>
      </c>
      <c r="H21" s="42"/>
      <c r="I21" s="23"/>
    </row>
    <row r="22" spans="1:9" s="14" customFormat="1" ht="15.75">
      <c r="A22" s="98" t="s">
        <v>253</v>
      </c>
      <c r="B22" s="41" t="s">
        <v>167</v>
      </c>
      <c r="C22" s="40" t="s">
        <v>172</v>
      </c>
      <c r="D22" s="41" t="s">
        <v>254</v>
      </c>
      <c r="E22" s="40"/>
      <c r="F22" s="41"/>
      <c r="G22" s="42">
        <f>G23</f>
        <v>1523.4</v>
      </c>
      <c r="H22" s="42">
        <f>H23</f>
        <v>0</v>
      </c>
      <c r="I22" s="23"/>
    </row>
    <row r="23" spans="1:9" s="14" customFormat="1" ht="15.75">
      <c r="A23" s="98" t="s">
        <v>128</v>
      </c>
      <c r="B23" s="41" t="s">
        <v>167</v>
      </c>
      <c r="C23" s="40" t="s">
        <v>172</v>
      </c>
      <c r="D23" s="41" t="s">
        <v>254</v>
      </c>
      <c r="E23" s="40" t="s">
        <v>234</v>
      </c>
      <c r="F23" s="41"/>
      <c r="G23" s="42">
        <f>'Прилож №5'!H359</f>
        <v>1523.4</v>
      </c>
      <c r="H23" s="42">
        <f>'Прилож №5'!I359</f>
        <v>0</v>
      </c>
      <c r="I23" s="23"/>
    </row>
    <row r="24" spans="1:9" s="14" customFormat="1" ht="42" customHeight="1">
      <c r="A24" s="99" t="s">
        <v>90</v>
      </c>
      <c r="B24" s="44" t="s">
        <v>167</v>
      </c>
      <c r="C24" s="43" t="s">
        <v>169</v>
      </c>
      <c r="D24" s="44"/>
      <c r="E24" s="43"/>
      <c r="F24" s="44"/>
      <c r="G24" s="45">
        <f aca="true" t="shared" si="1" ref="G24:H26">G25</f>
        <v>67938.7</v>
      </c>
      <c r="H24" s="45">
        <f t="shared" si="1"/>
        <v>4280</v>
      </c>
      <c r="I24" s="23"/>
    </row>
    <row r="25" spans="1:9" s="14" customFormat="1" ht="18.75" customHeight="1">
      <c r="A25" s="89" t="s">
        <v>129</v>
      </c>
      <c r="B25" s="41" t="s">
        <v>167</v>
      </c>
      <c r="C25" s="40" t="s">
        <v>169</v>
      </c>
      <c r="D25" s="41" t="s">
        <v>233</v>
      </c>
      <c r="E25" s="40"/>
      <c r="F25" s="41"/>
      <c r="G25" s="42">
        <f t="shared" si="1"/>
        <v>67938.7</v>
      </c>
      <c r="H25" s="42">
        <f t="shared" si="1"/>
        <v>4280</v>
      </c>
      <c r="I25" s="23"/>
    </row>
    <row r="26" spans="1:9" s="14" customFormat="1" ht="15.75">
      <c r="A26" s="91" t="s">
        <v>47</v>
      </c>
      <c r="B26" s="41" t="s">
        <v>167</v>
      </c>
      <c r="C26" s="40" t="s">
        <v>169</v>
      </c>
      <c r="D26" s="41" t="s">
        <v>235</v>
      </c>
      <c r="E26" s="40"/>
      <c r="F26" s="41"/>
      <c r="G26" s="42">
        <f t="shared" si="1"/>
        <v>67938.7</v>
      </c>
      <c r="H26" s="42">
        <f t="shared" si="1"/>
        <v>4280</v>
      </c>
      <c r="I26" s="23"/>
    </row>
    <row r="27" spans="1:9" s="14" customFormat="1" ht="15.75">
      <c r="A27" s="91" t="s">
        <v>128</v>
      </c>
      <c r="B27" s="41" t="s">
        <v>167</v>
      </c>
      <c r="C27" s="40" t="s">
        <v>169</v>
      </c>
      <c r="D27" s="41" t="s">
        <v>235</v>
      </c>
      <c r="E27" s="40" t="s">
        <v>234</v>
      </c>
      <c r="F27" s="41"/>
      <c r="G27" s="42">
        <f>'Прилож №5'!H20</f>
        <v>67938.7</v>
      </c>
      <c r="H27" s="42">
        <f>'Прилож №5'!I20</f>
        <v>4280</v>
      </c>
      <c r="I27" s="23"/>
    </row>
    <row r="28" spans="1:9" s="14" customFormat="1" ht="26.25">
      <c r="A28" s="100" t="s">
        <v>298</v>
      </c>
      <c r="B28" s="41" t="s">
        <v>167</v>
      </c>
      <c r="C28" s="40" t="s">
        <v>186</v>
      </c>
      <c r="D28" s="41"/>
      <c r="E28" s="40"/>
      <c r="F28" s="41"/>
      <c r="G28" s="42">
        <f>G29</f>
        <v>11987.4</v>
      </c>
      <c r="H28" s="42">
        <f>H29</f>
        <v>0</v>
      </c>
      <c r="I28" s="23"/>
    </row>
    <row r="29" spans="1:9" s="14" customFormat="1" ht="15.75">
      <c r="A29" s="91" t="s">
        <v>128</v>
      </c>
      <c r="B29" s="41" t="s">
        <v>167</v>
      </c>
      <c r="C29" s="40" t="s">
        <v>186</v>
      </c>
      <c r="D29" s="41" t="s">
        <v>235</v>
      </c>
      <c r="E29" s="40"/>
      <c r="F29" s="41"/>
      <c r="G29" s="42">
        <f>G30</f>
        <v>11987.4</v>
      </c>
      <c r="H29" s="42">
        <f>H30</f>
        <v>0</v>
      </c>
      <c r="I29" s="23"/>
    </row>
    <row r="30" spans="1:9" s="14" customFormat="1" ht="15.75">
      <c r="A30" s="91" t="s">
        <v>128</v>
      </c>
      <c r="B30" s="41" t="s">
        <v>167</v>
      </c>
      <c r="C30" s="40" t="s">
        <v>186</v>
      </c>
      <c r="D30" s="41" t="s">
        <v>235</v>
      </c>
      <c r="E30" s="40" t="s">
        <v>234</v>
      </c>
      <c r="F30" s="41"/>
      <c r="G30" s="42">
        <f>'Прилож №5'!H302</f>
        <v>11987.4</v>
      </c>
      <c r="H30" s="42"/>
      <c r="I30" s="23"/>
    </row>
    <row r="31" spans="1:9" s="14" customFormat="1" ht="15.75">
      <c r="A31" s="101" t="s">
        <v>15</v>
      </c>
      <c r="B31" s="44" t="s">
        <v>167</v>
      </c>
      <c r="C31" s="43" t="s">
        <v>170</v>
      </c>
      <c r="D31" s="38"/>
      <c r="E31" s="43"/>
      <c r="F31" s="44" t="s">
        <v>1</v>
      </c>
      <c r="G31" s="45">
        <f aca="true" t="shared" si="2" ref="G31:H33">G32</f>
        <v>5000</v>
      </c>
      <c r="H31" s="45">
        <f t="shared" si="2"/>
        <v>0</v>
      </c>
      <c r="I31" s="23"/>
    </row>
    <row r="32" spans="1:9" s="14" customFormat="1" ht="15.75">
      <c r="A32" s="85" t="s">
        <v>15</v>
      </c>
      <c r="B32" s="48" t="s">
        <v>167</v>
      </c>
      <c r="C32" s="47" t="s">
        <v>170</v>
      </c>
      <c r="D32" s="48" t="s">
        <v>18</v>
      </c>
      <c r="E32" s="40"/>
      <c r="F32" s="48"/>
      <c r="G32" s="49">
        <f t="shared" si="2"/>
        <v>5000</v>
      </c>
      <c r="H32" s="49">
        <f t="shared" si="2"/>
        <v>0</v>
      </c>
      <c r="I32" s="23"/>
    </row>
    <row r="33" spans="1:9" s="14" customFormat="1" ht="15.75">
      <c r="A33" s="89" t="s">
        <v>131</v>
      </c>
      <c r="B33" s="48" t="s">
        <v>167</v>
      </c>
      <c r="C33" s="47" t="s">
        <v>170</v>
      </c>
      <c r="D33" s="48" t="s">
        <v>132</v>
      </c>
      <c r="E33" s="40"/>
      <c r="F33" s="48"/>
      <c r="G33" s="49">
        <f t="shared" si="2"/>
        <v>5000</v>
      </c>
      <c r="H33" s="49">
        <f t="shared" si="2"/>
        <v>0</v>
      </c>
      <c r="I33" s="23"/>
    </row>
    <row r="34" spans="1:9" s="14" customFormat="1" ht="15.75">
      <c r="A34" s="91" t="s">
        <v>130</v>
      </c>
      <c r="B34" s="41" t="s">
        <v>167</v>
      </c>
      <c r="C34" s="40" t="s">
        <v>170</v>
      </c>
      <c r="D34" s="41" t="s">
        <v>132</v>
      </c>
      <c r="E34" s="40" t="s">
        <v>110</v>
      </c>
      <c r="F34" s="41"/>
      <c r="G34" s="42">
        <f>'Прилож №5'!H24</f>
        <v>5000</v>
      </c>
      <c r="H34" s="42">
        <f>'Прилож №5'!I24</f>
        <v>0</v>
      </c>
      <c r="I34" s="23"/>
    </row>
    <row r="35" spans="1:9" s="14" customFormat="1" ht="15.75">
      <c r="A35" s="101" t="s">
        <v>71</v>
      </c>
      <c r="B35" s="44" t="s">
        <v>167</v>
      </c>
      <c r="C35" s="43" t="s">
        <v>171</v>
      </c>
      <c r="D35" s="44"/>
      <c r="E35" s="43"/>
      <c r="F35" s="44"/>
      <c r="G35" s="45">
        <f>G36+G39+G43</f>
        <v>55409.799999999996</v>
      </c>
      <c r="H35" s="45">
        <f>H36+H39</f>
        <v>0</v>
      </c>
      <c r="I35" s="23"/>
    </row>
    <row r="36" spans="1:9" s="14" customFormat="1" ht="39">
      <c r="A36" s="89" t="s">
        <v>249</v>
      </c>
      <c r="B36" s="41" t="s">
        <v>167</v>
      </c>
      <c r="C36" s="40" t="s">
        <v>171</v>
      </c>
      <c r="D36" s="41" t="s">
        <v>233</v>
      </c>
      <c r="E36" s="40"/>
      <c r="F36" s="41"/>
      <c r="G36" s="42">
        <f>G37</f>
        <v>20413.3</v>
      </c>
      <c r="H36" s="42">
        <f>H37</f>
        <v>0</v>
      </c>
      <c r="I36" s="23"/>
    </row>
    <row r="37" spans="1:9" s="14" customFormat="1" ht="15.75">
      <c r="A37" s="86" t="s">
        <v>47</v>
      </c>
      <c r="B37" s="41" t="s">
        <v>167</v>
      </c>
      <c r="C37" s="40" t="s">
        <v>171</v>
      </c>
      <c r="D37" s="41" t="s">
        <v>235</v>
      </c>
      <c r="E37" s="40"/>
      <c r="F37" s="41"/>
      <c r="G37" s="42">
        <f>G38</f>
        <v>20413.3</v>
      </c>
      <c r="H37" s="42">
        <f>H38</f>
        <v>0</v>
      </c>
      <c r="I37" s="23"/>
    </row>
    <row r="38" spans="1:9" s="14" customFormat="1" ht="15.75">
      <c r="A38" s="91" t="s">
        <v>128</v>
      </c>
      <c r="B38" s="41" t="s">
        <v>167</v>
      </c>
      <c r="C38" s="40" t="s">
        <v>171</v>
      </c>
      <c r="D38" s="41" t="s">
        <v>235</v>
      </c>
      <c r="E38" s="40" t="s">
        <v>234</v>
      </c>
      <c r="F38" s="41"/>
      <c r="G38" s="42">
        <f>'Прилож №5'!H289+'Прилож №5'!H308</f>
        <v>20413.3</v>
      </c>
      <c r="H38" s="42">
        <f>'Прилож №5'!I289+'Прилож №5'!I308</f>
        <v>0</v>
      </c>
      <c r="I38" s="23"/>
    </row>
    <row r="39" spans="1:9" s="14" customFormat="1" ht="26.25">
      <c r="A39" s="89" t="s">
        <v>185</v>
      </c>
      <c r="B39" s="41" t="s">
        <v>167</v>
      </c>
      <c r="C39" s="40" t="s">
        <v>171</v>
      </c>
      <c r="D39" s="41" t="s">
        <v>120</v>
      </c>
      <c r="E39" s="40"/>
      <c r="F39" s="41"/>
      <c r="G39" s="42">
        <f>G40+G42</f>
        <v>29291.4</v>
      </c>
      <c r="H39" s="42">
        <f>H40</f>
        <v>0</v>
      </c>
      <c r="I39" s="23"/>
    </row>
    <row r="40" spans="1:9" s="14" customFormat="1" ht="15.75">
      <c r="A40" s="89" t="s">
        <v>68</v>
      </c>
      <c r="B40" s="41" t="s">
        <v>167</v>
      </c>
      <c r="C40" s="40" t="s">
        <v>171</v>
      </c>
      <c r="D40" s="41" t="s">
        <v>184</v>
      </c>
      <c r="E40" s="40"/>
      <c r="F40" s="41"/>
      <c r="G40" s="42">
        <f>G41</f>
        <v>2691.4</v>
      </c>
      <c r="H40" s="42">
        <f>H41</f>
        <v>0</v>
      </c>
      <c r="I40" s="23"/>
    </row>
    <row r="41" spans="1:9" s="14" customFormat="1" ht="15.75">
      <c r="A41" s="86" t="s">
        <v>128</v>
      </c>
      <c r="B41" s="48" t="s">
        <v>167</v>
      </c>
      <c r="C41" s="47" t="s">
        <v>171</v>
      </c>
      <c r="D41" s="48" t="s">
        <v>184</v>
      </c>
      <c r="E41" s="47" t="s">
        <v>234</v>
      </c>
      <c r="F41" s="48"/>
      <c r="G41" s="49">
        <f>'Прилож №5'!H311+'Прилож №5'!H28</f>
        <v>2691.4</v>
      </c>
      <c r="H41" s="49">
        <f>'Прилож №5'!I311</f>
        <v>0</v>
      </c>
      <c r="I41" s="27"/>
    </row>
    <row r="42" spans="1:9" s="14" customFormat="1" ht="15.75">
      <c r="A42" s="113" t="s">
        <v>314</v>
      </c>
      <c r="B42" s="48" t="s">
        <v>315</v>
      </c>
      <c r="C42" s="47" t="s">
        <v>171</v>
      </c>
      <c r="D42" s="48" t="s">
        <v>184</v>
      </c>
      <c r="E42" s="47" t="s">
        <v>78</v>
      </c>
      <c r="F42" s="48"/>
      <c r="G42" s="49">
        <f>'Прилож №5'!H29</f>
        <v>26600</v>
      </c>
      <c r="H42" s="49"/>
      <c r="I42" s="27"/>
    </row>
    <row r="43" spans="1:9" s="14" customFormat="1" ht="15.75">
      <c r="A43" s="86" t="s">
        <v>113</v>
      </c>
      <c r="B43" s="48" t="s">
        <v>167</v>
      </c>
      <c r="C43" s="47" t="s">
        <v>171</v>
      </c>
      <c r="D43" s="41" t="s">
        <v>114</v>
      </c>
      <c r="E43" s="40"/>
      <c r="F43" s="41"/>
      <c r="G43" s="42">
        <f>G44</f>
        <v>5705.1</v>
      </c>
      <c r="H43" s="42"/>
      <c r="I43" s="27"/>
    </row>
    <row r="44" spans="1:9" s="14" customFormat="1" ht="26.25">
      <c r="A44" s="89" t="s">
        <v>313</v>
      </c>
      <c r="B44" s="48" t="s">
        <v>167</v>
      </c>
      <c r="C44" s="47" t="s">
        <v>171</v>
      </c>
      <c r="D44" s="41" t="s">
        <v>282</v>
      </c>
      <c r="E44" s="40"/>
      <c r="F44" s="41"/>
      <c r="G44" s="42">
        <f>G45</f>
        <v>5705.1</v>
      </c>
      <c r="H44" s="42"/>
      <c r="I44" s="27"/>
    </row>
    <row r="45" spans="1:9" s="14" customFormat="1" ht="15.75">
      <c r="A45" s="91" t="s">
        <v>128</v>
      </c>
      <c r="B45" s="48" t="s">
        <v>167</v>
      </c>
      <c r="C45" s="47" t="s">
        <v>171</v>
      </c>
      <c r="D45" s="41" t="s">
        <v>282</v>
      </c>
      <c r="E45" s="40" t="s">
        <v>234</v>
      </c>
      <c r="F45" s="41"/>
      <c r="G45" s="42">
        <f>'Прилож №5'!H32+'Прилож №5'!H291+'Прилож №5'!H241</f>
        <v>5705.1</v>
      </c>
      <c r="H45" s="42"/>
      <c r="I45" s="27"/>
    </row>
    <row r="46" spans="1:9" s="14" customFormat="1" ht="16.5" thickBot="1">
      <c r="A46" s="103" t="s">
        <v>72</v>
      </c>
      <c r="B46" s="76" t="s">
        <v>168</v>
      </c>
      <c r="C46" s="64" t="s">
        <v>109</v>
      </c>
      <c r="D46" s="76"/>
      <c r="E46" s="64"/>
      <c r="F46" s="76"/>
      <c r="G46" s="63">
        <f aca="true" t="shared" si="3" ref="G46:H49">G47</f>
        <v>277</v>
      </c>
      <c r="H46" s="63">
        <f t="shared" si="3"/>
        <v>0</v>
      </c>
      <c r="I46" s="23"/>
    </row>
    <row r="47" spans="1:9" s="14" customFormat="1" ht="15.75">
      <c r="A47" s="104" t="s">
        <v>73</v>
      </c>
      <c r="B47" s="53" t="s">
        <v>168</v>
      </c>
      <c r="C47" s="37" t="s">
        <v>169</v>
      </c>
      <c r="D47" s="53"/>
      <c r="E47" s="37"/>
      <c r="F47" s="53"/>
      <c r="G47" s="39">
        <f t="shared" si="3"/>
        <v>277</v>
      </c>
      <c r="H47" s="39">
        <f t="shared" si="3"/>
        <v>0</v>
      </c>
      <c r="I47" s="23"/>
    </row>
    <row r="48" spans="1:9" s="14" customFormat="1" ht="26.25">
      <c r="A48" s="89" t="s">
        <v>91</v>
      </c>
      <c r="B48" s="41" t="s">
        <v>168</v>
      </c>
      <c r="C48" s="40" t="s">
        <v>169</v>
      </c>
      <c r="D48" s="41" t="s">
        <v>74</v>
      </c>
      <c r="E48" s="40"/>
      <c r="F48" s="41"/>
      <c r="G48" s="42">
        <f t="shared" si="3"/>
        <v>277</v>
      </c>
      <c r="H48" s="42">
        <f t="shared" si="3"/>
        <v>0</v>
      </c>
      <c r="I48" s="23"/>
    </row>
    <row r="49" spans="1:9" s="14" customFormat="1" ht="29.25" customHeight="1">
      <c r="A49" s="89" t="s">
        <v>92</v>
      </c>
      <c r="B49" s="41" t="s">
        <v>168</v>
      </c>
      <c r="C49" s="40" t="s">
        <v>169</v>
      </c>
      <c r="D49" s="41" t="s">
        <v>133</v>
      </c>
      <c r="E49" s="40"/>
      <c r="F49" s="79"/>
      <c r="G49" s="49">
        <f t="shared" si="3"/>
        <v>277</v>
      </c>
      <c r="H49" s="49">
        <f t="shared" si="3"/>
        <v>0</v>
      </c>
      <c r="I49" s="23"/>
    </row>
    <row r="50" spans="1:9" s="14" customFormat="1" ht="15" customHeight="1" thickBot="1">
      <c r="A50" s="91" t="s">
        <v>128</v>
      </c>
      <c r="B50" s="48" t="s">
        <v>168</v>
      </c>
      <c r="C50" s="47" t="s">
        <v>169</v>
      </c>
      <c r="D50" s="48" t="s">
        <v>133</v>
      </c>
      <c r="E50" s="47" t="s">
        <v>234</v>
      </c>
      <c r="F50" s="79"/>
      <c r="G50" s="49">
        <f>'Прилож №5'!H37</f>
        <v>277</v>
      </c>
      <c r="H50" s="49">
        <f>'Прилож №5'!I37</f>
        <v>0</v>
      </c>
      <c r="I50" s="23"/>
    </row>
    <row r="51" spans="1:9" s="57" customFormat="1" ht="32.25" customHeight="1" thickBot="1">
      <c r="A51" s="105" t="s">
        <v>100</v>
      </c>
      <c r="B51" s="55" t="s">
        <v>172</v>
      </c>
      <c r="C51" s="54" t="s">
        <v>109</v>
      </c>
      <c r="D51" s="55"/>
      <c r="E51" s="54"/>
      <c r="F51" s="56" t="s">
        <v>2</v>
      </c>
      <c r="G51" s="90">
        <f>G52+G68+G75</f>
        <v>25514.7</v>
      </c>
      <c r="H51" s="90">
        <f>H52+H68+H75</f>
        <v>1672</v>
      </c>
      <c r="I51" s="27"/>
    </row>
    <row r="52" spans="1:9" s="6" customFormat="1" ht="15.75">
      <c r="A52" s="106" t="s">
        <v>19</v>
      </c>
      <c r="B52" s="53" t="s">
        <v>172</v>
      </c>
      <c r="C52" s="37" t="s">
        <v>168</v>
      </c>
      <c r="D52" s="53"/>
      <c r="E52" s="37"/>
      <c r="F52" s="53"/>
      <c r="G52" s="39">
        <f>G53</f>
        <v>16619</v>
      </c>
      <c r="H52" s="39">
        <f>H53</f>
        <v>1672</v>
      </c>
      <c r="I52" s="23"/>
    </row>
    <row r="53" spans="1:9" s="14" customFormat="1" ht="15.75">
      <c r="A53" s="68" t="s">
        <v>76</v>
      </c>
      <c r="B53" s="41" t="s">
        <v>172</v>
      </c>
      <c r="C53" s="40" t="s">
        <v>168</v>
      </c>
      <c r="D53" s="41" t="s">
        <v>49</v>
      </c>
      <c r="E53" s="40"/>
      <c r="F53" s="41"/>
      <c r="G53" s="42">
        <f>G54+G56+G58+G63+G66</f>
        <v>16619</v>
      </c>
      <c r="H53" s="42">
        <f>H54+H56+H58+H63+H66</f>
        <v>1672</v>
      </c>
      <c r="I53" s="23"/>
    </row>
    <row r="54" spans="1:9" s="14" customFormat="1" ht="60">
      <c r="A54" s="95" t="s">
        <v>135</v>
      </c>
      <c r="B54" s="41" t="s">
        <v>172</v>
      </c>
      <c r="C54" s="40" t="s">
        <v>168</v>
      </c>
      <c r="D54" s="41" t="s">
        <v>134</v>
      </c>
      <c r="E54" s="40"/>
      <c r="F54" s="41"/>
      <c r="G54" s="42">
        <f>G55</f>
        <v>1672</v>
      </c>
      <c r="H54" s="42">
        <f>H55</f>
        <v>1672</v>
      </c>
      <c r="I54" s="23"/>
    </row>
    <row r="55" spans="1:9" s="14" customFormat="1" ht="30" customHeight="1">
      <c r="A55" s="95" t="s">
        <v>136</v>
      </c>
      <c r="B55" s="41" t="s">
        <v>172</v>
      </c>
      <c r="C55" s="40" t="s">
        <v>168</v>
      </c>
      <c r="D55" s="41" t="s">
        <v>134</v>
      </c>
      <c r="E55" s="40" t="s">
        <v>111</v>
      </c>
      <c r="F55" s="41"/>
      <c r="G55" s="42">
        <f>'Прилож №5'!H339</f>
        <v>1672</v>
      </c>
      <c r="H55" s="42">
        <f>'Прилож №5'!I339</f>
        <v>1672</v>
      </c>
      <c r="I55" s="23"/>
    </row>
    <row r="56" spans="1:9" s="14" customFormat="1" ht="15.75">
      <c r="A56" s="68" t="s">
        <v>137</v>
      </c>
      <c r="B56" s="41" t="s">
        <v>172</v>
      </c>
      <c r="C56" s="40" t="s">
        <v>168</v>
      </c>
      <c r="D56" s="41" t="s">
        <v>138</v>
      </c>
      <c r="E56" s="40"/>
      <c r="F56" s="41"/>
      <c r="G56" s="42">
        <f>G57</f>
        <v>12200</v>
      </c>
      <c r="H56" s="42">
        <f>H57</f>
        <v>0</v>
      </c>
      <c r="I56" s="23"/>
    </row>
    <row r="57" spans="1:9" s="14" customFormat="1" ht="30" customHeight="1">
      <c r="A57" s="95" t="s">
        <v>136</v>
      </c>
      <c r="B57" s="41" t="s">
        <v>172</v>
      </c>
      <c r="C57" s="40" t="s">
        <v>168</v>
      </c>
      <c r="D57" s="41" t="s">
        <v>139</v>
      </c>
      <c r="E57" s="40" t="s">
        <v>111</v>
      </c>
      <c r="F57" s="41"/>
      <c r="G57" s="42">
        <f>'Прилож №5'!H341</f>
        <v>12200</v>
      </c>
      <c r="H57" s="42">
        <f>'Прилож №5'!I341</f>
        <v>0</v>
      </c>
      <c r="I57" s="23"/>
    </row>
    <row r="58" spans="1:9" s="14" customFormat="1" ht="30">
      <c r="A58" s="95" t="s">
        <v>140</v>
      </c>
      <c r="B58" s="41" t="s">
        <v>172</v>
      </c>
      <c r="C58" s="40" t="s">
        <v>168</v>
      </c>
      <c r="D58" s="41" t="s">
        <v>141</v>
      </c>
      <c r="E58" s="40"/>
      <c r="F58" s="41"/>
      <c r="G58" s="42">
        <f>G59+G61</f>
        <v>2286.5</v>
      </c>
      <c r="H58" s="42">
        <f>H59+H61</f>
        <v>0</v>
      </c>
      <c r="I58" s="23"/>
    </row>
    <row r="59" spans="1:9" s="14" customFormat="1" ht="15.75">
      <c r="A59" s="68" t="s">
        <v>142</v>
      </c>
      <c r="B59" s="41" t="s">
        <v>172</v>
      </c>
      <c r="C59" s="40" t="s">
        <v>168</v>
      </c>
      <c r="D59" s="41" t="s">
        <v>143</v>
      </c>
      <c r="E59" s="40"/>
      <c r="F59" s="41"/>
      <c r="G59" s="42">
        <f>G60</f>
        <v>700.5</v>
      </c>
      <c r="H59" s="42">
        <f>H60</f>
        <v>0</v>
      </c>
      <c r="I59" s="23"/>
    </row>
    <row r="60" spans="1:9" s="14" customFormat="1" ht="32.25" customHeight="1">
      <c r="A60" s="95" t="s">
        <v>136</v>
      </c>
      <c r="B60" s="41" t="s">
        <v>172</v>
      </c>
      <c r="C60" s="40" t="s">
        <v>168</v>
      </c>
      <c r="D60" s="41" t="s">
        <v>143</v>
      </c>
      <c r="E60" s="40" t="s">
        <v>111</v>
      </c>
      <c r="F60" s="41"/>
      <c r="G60" s="42">
        <f>'Прилож №5'!H344</f>
        <v>700.5</v>
      </c>
      <c r="H60" s="42">
        <f>'Прилож №5'!I344</f>
        <v>0</v>
      </c>
      <c r="I60" s="23"/>
    </row>
    <row r="61" spans="1:9" s="14" customFormat="1" ht="30">
      <c r="A61" s="95" t="s">
        <v>145</v>
      </c>
      <c r="B61" s="41" t="s">
        <v>172</v>
      </c>
      <c r="C61" s="40" t="s">
        <v>168</v>
      </c>
      <c r="D61" s="41" t="s">
        <v>144</v>
      </c>
      <c r="E61" s="40"/>
      <c r="F61" s="41"/>
      <c r="G61" s="42">
        <f>G62</f>
        <v>1586</v>
      </c>
      <c r="H61" s="42">
        <f>H62</f>
        <v>0</v>
      </c>
      <c r="I61" s="23"/>
    </row>
    <row r="62" spans="1:9" s="14" customFormat="1" ht="31.5" customHeight="1">
      <c r="A62" s="95" t="s">
        <v>136</v>
      </c>
      <c r="B62" s="41" t="s">
        <v>172</v>
      </c>
      <c r="C62" s="40" t="s">
        <v>168</v>
      </c>
      <c r="D62" s="41" t="s">
        <v>144</v>
      </c>
      <c r="E62" s="40" t="s">
        <v>111</v>
      </c>
      <c r="F62" s="41"/>
      <c r="G62" s="42">
        <f>'Прилож №5'!H346</f>
        <v>1586</v>
      </c>
      <c r="H62" s="42">
        <f>'Прилож №5'!I346</f>
        <v>0</v>
      </c>
      <c r="I62" s="23"/>
    </row>
    <row r="63" spans="1:9" s="14" customFormat="1" ht="15.75">
      <c r="A63" s="68" t="s">
        <v>50</v>
      </c>
      <c r="B63" s="41" t="s">
        <v>172</v>
      </c>
      <c r="C63" s="40" t="s">
        <v>168</v>
      </c>
      <c r="D63" s="41" t="s">
        <v>146</v>
      </c>
      <c r="E63" s="40"/>
      <c r="F63" s="41"/>
      <c r="G63" s="42">
        <f>G64</f>
        <v>324.5</v>
      </c>
      <c r="H63" s="42">
        <f>H64</f>
        <v>0</v>
      </c>
      <c r="I63" s="23"/>
    </row>
    <row r="64" spans="1:9" s="14" customFormat="1" ht="15.75">
      <c r="A64" s="68" t="s">
        <v>147</v>
      </c>
      <c r="B64" s="41" t="s">
        <v>172</v>
      </c>
      <c r="C64" s="40" t="s">
        <v>168</v>
      </c>
      <c r="D64" s="41" t="s">
        <v>148</v>
      </c>
      <c r="E64" s="40"/>
      <c r="F64" s="41"/>
      <c r="G64" s="42">
        <f>G65</f>
        <v>324.5</v>
      </c>
      <c r="H64" s="42">
        <f>H65</f>
        <v>0</v>
      </c>
      <c r="I64" s="23"/>
    </row>
    <row r="65" spans="1:9" s="14" customFormat="1" ht="31.5" customHeight="1">
      <c r="A65" s="95" t="s">
        <v>136</v>
      </c>
      <c r="B65" s="41" t="s">
        <v>172</v>
      </c>
      <c r="C65" s="40" t="s">
        <v>168</v>
      </c>
      <c r="D65" s="41" t="s">
        <v>148</v>
      </c>
      <c r="E65" s="40" t="s">
        <v>111</v>
      </c>
      <c r="F65" s="41"/>
      <c r="G65" s="42">
        <f>'Прилож №5'!H349</f>
        <v>324.5</v>
      </c>
      <c r="H65" s="42">
        <f>'Прилож №5'!I349</f>
        <v>0</v>
      </c>
      <c r="I65" s="27"/>
    </row>
    <row r="66" spans="1:9" s="14" customFormat="1" ht="30">
      <c r="A66" s="95" t="s">
        <v>93</v>
      </c>
      <c r="B66" s="41" t="s">
        <v>172</v>
      </c>
      <c r="C66" s="40" t="s">
        <v>168</v>
      </c>
      <c r="D66" s="41" t="s">
        <v>149</v>
      </c>
      <c r="E66" s="40"/>
      <c r="F66" s="41"/>
      <c r="G66" s="42">
        <f>G67</f>
        <v>136</v>
      </c>
      <c r="H66" s="42">
        <f>H67</f>
        <v>0</v>
      </c>
      <c r="I66" s="23"/>
    </row>
    <row r="67" spans="1:9" s="14" customFormat="1" ht="15.75">
      <c r="A67" s="102" t="s">
        <v>150</v>
      </c>
      <c r="B67" s="48" t="s">
        <v>172</v>
      </c>
      <c r="C67" s="47" t="s">
        <v>168</v>
      </c>
      <c r="D67" s="48" t="s">
        <v>149</v>
      </c>
      <c r="E67" s="47" t="s">
        <v>48</v>
      </c>
      <c r="F67" s="48"/>
      <c r="G67" s="49">
        <f>'Прилож №5'!H351</f>
        <v>136</v>
      </c>
      <c r="H67" s="49">
        <f>'Прилож №5'!I351</f>
        <v>0</v>
      </c>
      <c r="I67" s="23"/>
    </row>
    <row r="68" spans="1:9" s="14" customFormat="1" ht="36" customHeight="1">
      <c r="A68" s="99" t="s">
        <v>151</v>
      </c>
      <c r="B68" s="44" t="s">
        <v>172</v>
      </c>
      <c r="C68" s="43" t="s">
        <v>173</v>
      </c>
      <c r="D68" s="44"/>
      <c r="E68" s="43"/>
      <c r="F68" s="44"/>
      <c r="G68" s="45">
        <f>G72+G69</f>
        <v>3885</v>
      </c>
      <c r="H68" s="45">
        <f>H72+H69</f>
        <v>0</v>
      </c>
      <c r="I68" s="23"/>
    </row>
    <row r="69" spans="1:9" s="14" customFormat="1" ht="27" customHeight="1">
      <c r="A69" s="107" t="s">
        <v>121</v>
      </c>
      <c r="B69" s="59" t="s">
        <v>172</v>
      </c>
      <c r="C69" s="58" t="s">
        <v>173</v>
      </c>
      <c r="D69" s="59" t="s">
        <v>122</v>
      </c>
      <c r="E69" s="58"/>
      <c r="F69" s="59"/>
      <c r="G69" s="60">
        <f>G70</f>
        <v>1321</v>
      </c>
      <c r="H69" s="60">
        <f>H70</f>
        <v>0</v>
      </c>
      <c r="I69" s="23"/>
    </row>
    <row r="70" spans="1:9" s="14" customFormat="1" ht="27" customHeight="1">
      <c r="A70" s="107" t="s">
        <v>123</v>
      </c>
      <c r="B70" s="59" t="s">
        <v>172</v>
      </c>
      <c r="C70" s="58" t="s">
        <v>173</v>
      </c>
      <c r="D70" s="59" t="s">
        <v>152</v>
      </c>
      <c r="E70" s="58"/>
      <c r="F70" s="59"/>
      <c r="G70" s="60">
        <f>G71</f>
        <v>1321</v>
      </c>
      <c r="H70" s="60">
        <f>H71</f>
        <v>0</v>
      </c>
      <c r="I70" s="23"/>
    </row>
    <row r="71" spans="1:9" s="14" customFormat="1" ht="18" customHeight="1">
      <c r="A71" s="68" t="s">
        <v>128</v>
      </c>
      <c r="B71" s="41" t="s">
        <v>172</v>
      </c>
      <c r="C71" s="40" t="s">
        <v>173</v>
      </c>
      <c r="D71" s="41" t="s">
        <v>152</v>
      </c>
      <c r="E71" s="40" t="s">
        <v>234</v>
      </c>
      <c r="F71" s="41"/>
      <c r="G71" s="42">
        <f>'Прилож №5'!H42</f>
        <v>1321</v>
      </c>
      <c r="H71" s="42">
        <f>'Прилож №5'!I42</f>
        <v>0</v>
      </c>
      <c r="I71" s="23"/>
    </row>
    <row r="72" spans="1:9" s="14" customFormat="1" ht="15.75">
      <c r="A72" s="68" t="s">
        <v>20</v>
      </c>
      <c r="B72" s="41" t="s">
        <v>172</v>
      </c>
      <c r="C72" s="40" t="s">
        <v>173</v>
      </c>
      <c r="D72" s="41" t="s">
        <v>21</v>
      </c>
      <c r="E72" s="40"/>
      <c r="F72" s="41"/>
      <c r="G72" s="42">
        <f>G73</f>
        <v>2564</v>
      </c>
      <c r="H72" s="42">
        <f>H73</f>
        <v>0</v>
      </c>
      <c r="I72" s="23"/>
    </row>
    <row r="73" spans="1:9" s="14" customFormat="1" ht="30">
      <c r="A73" s="95" t="s">
        <v>102</v>
      </c>
      <c r="B73" s="48" t="s">
        <v>172</v>
      </c>
      <c r="C73" s="40" t="s">
        <v>173</v>
      </c>
      <c r="D73" s="41" t="s">
        <v>153</v>
      </c>
      <c r="E73" s="40"/>
      <c r="F73" s="41" t="s">
        <v>4</v>
      </c>
      <c r="G73" s="42">
        <f>G74</f>
        <v>2564</v>
      </c>
      <c r="H73" s="42">
        <f>H74</f>
        <v>0</v>
      </c>
      <c r="I73" s="23"/>
    </row>
    <row r="74" spans="1:9" s="14" customFormat="1" ht="15.75">
      <c r="A74" s="68" t="s">
        <v>128</v>
      </c>
      <c r="B74" s="48" t="s">
        <v>172</v>
      </c>
      <c r="C74" s="40" t="s">
        <v>173</v>
      </c>
      <c r="D74" s="41" t="s">
        <v>153</v>
      </c>
      <c r="E74" s="40" t="s">
        <v>234</v>
      </c>
      <c r="F74" s="41"/>
      <c r="G74" s="42">
        <f>'Прилож №5'!H45</f>
        <v>2564</v>
      </c>
      <c r="H74" s="42">
        <f>'Прилож №5'!I45</f>
        <v>0</v>
      </c>
      <c r="I74" s="23"/>
    </row>
    <row r="75" spans="1:9" s="14" customFormat="1" ht="29.25">
      <c r="A75" s="99" t="s">
        <v>94</v>
      </c>
      <c r="B75" s="44" t="s">
        <v>172</v>
      </c>
      <c r="C75" s="43" t="s">
        <v>171</v>
      </c>
      <c r="D75" s="44"/>
      <c r="E75" s="43"/>
      <c r="F75" s="44"/>
      <c r="G75" s="42">
        <f>G76+G79</f>
        <v>5010.7</v>
      </c>
      <c r="H75" s="42">
        <f>H76+H79</f>
        <v>0</v>
      </c>
      <c r="I75" s="23"/>
    </row>
    <row r="76" spans="1:9" s="14" customFormat="1" ht="43.5" customHeight="1">
      <c r="A76" s="108" t="s">
        <v>155</v>
      </c>
      <c r="B76" s="48" t="s">
        <v>172</v>
      </c>
      <c r="C76" s="40" t="s">
        <v>171</v>
      </c>
      <c r="D76" s="41" t="s">
        <v>75</v>
      </c>
      <c r="E76" s="40"/>
      <c r="F76" s="41"/>
      <c r="G76" s="42">
        <f>G77</f>
        <v>1370.7</v>
      </c>
      <c r="H76" s="42">
        <f>H77</f>
        <v>0</v>
      </c>
      <c r="I76" s="23"/>
    </row>
    <row r="77" spans="1:9" s="14" customFormat="1" ht="14.25" customHeight="1">
      <c r="A77" s="102" t="s">
        <v>26</v>
      </c>
      <c r="B77" s="48" t="s">
        <v>172</v>
      </c>
      <c r="C77" s="47" t="s">
        <v>171</v>
      </c>
      <c r="D77" s="48" t="s">
        <v>156</v>
      </c>
      <c r="E77" s="47"/>
      <c r="F77" s="48"/>
      <c r="G77" s="49">
        <f>G78</f>
        <v>1370.7</v>
      </c>
      <c r="H77" s="49">
        <f>H78</f>
        <v>0</v>
      </c>
      <c r="I77" s="23"/>
    </row>
    <row r="78" spans="1:9" s="14" customFormat="1" ht="19.5" customHeight="1">
      <c r="A78" s="68" t="s">
        <v>128</v>
      </c>
      <c r="B78" s="48" t="s">
        <v>172</v>
      </c>
      <c r="C78" s="47" t="s">
        <v>171</v>
      </c>
      <c r="D78" s="48" t="s">
        <v>156</v>
      </c>
      <c r="E78" s="47" t="s">
        <v>234</v>
      </c>
      <c r="F78" s="48"/>
      <c r="G78" s="49">
        <f>'Прилож №5'!H49</f>
        <v>1370.7</v>
      </c>
      <c r="H78" s="49">
        <f>'Прилож №5'!I49</f>
        <v>0</v>
      </c>
      <c r="I78" s="27"/>
    </row>
    <row r="79" spans="1:9" s="14" customFormat="1" ht="13.5" customHeight="1">
      <c r="A79" s="68" t="s">
        <v>113</v>
      </c>
      <c r="B79" s="41" t="s">
        <v>172</v>
      </c>
      <c r="C79" s="40" t="s">
        <v>171</v>
      </c>
      <c r="D79" s="41" t="s">
        <v>114</v>
      </c>
      <c r="E79" s="40"/>
      <c r="F79" s="41"/>
      <c r="G79" s="42">
        <f>G80+G82</f>
        <v>3640</v>
      </c>
      <c r="H79" s="42">
        <f>H80</f>
        <v>0</v>
      </c>
      <c r="I79" s="27"/>
    </row>
    <row r="80" spans="1:9" s="14" customFormat="1" ht="42" customHeight="1">
      <c r="A80" s="89" t="s">
        <v>293</v>
      </c>
      <c r="B80" s="41" t="s">
        <v>172</v>
      </c>
      <c r="C80" s="40" t="s">
        <v>171</v>
      </c>
      <c r="D80" s="41" t="s">
        <v>224</v>
      </c>
      <c r="E80" s="40"/>
      <c r="F80" s="41"/>
      <c r="G80" s="42">
        <f>G81</f>
        <v>3440</v>
      </c>
      <c r="H80" s="42">
        <f>H81</f>
        <v>0</v>
      </c>
      <c r="I80" s="27"/>
    </row>
    <row r="81" spans="1:9" s="14" customFormat="1" ht="15" customHeight="1">
      <c r="A81" s="68" t="s">
        <v>128</v>
      </c>
      <c r="B81" s="41" t="s">
        <v>172</v>
      </c>
      <c r="C81" s="40" t="s">
        <v>171</v>
      </c>
      <c r="D81" s="41" t="s">
        <v>224</v>
      </c>
      <c r="E81" s="40" t="s">
        <v>234</v>
      </c>
      <c r="F81" s="41"/>
      <c r="G81" s="42">
        <f>'Прилож №5'!H52</f>
        <v>3440</v>
      </c>
      <c r="H81" s="42">
        <f>'Прилож №5'!I52</f>
        <v>0</v>
      </c>
      <c r="I81" s="27"/>
    </row>
    <row r="82" spans="1:9" s="14" customFormat="1" ht="43.5" customHeight="1">
      <c r="A82" s="89" t="s">
        <v>243</v>
      </c>
      <c r="B82" s="41" t="s">
        <v>172</v>
      </c>
      <c r="C82" s="40" t="s">
        <v>171</v>
      </c>
      <c r="D82" s="41" t="s">
        <v>242</v>
      </c>
      <c r="E82" s="40"/>
      <c r="F82" s="41"/>
      <c r="G82" s="42">
        <f>G83</f>
        <v>200</v>
      </c>
      <c r="H82" s="42"/>
      <c r="I82" s="27"/>
    </row>
    <row r="83" spans="1:9" s="14" customFormat="1" ht="15" customHeight="1" thickBot="1">
      <c r="A83" s="91" t="s">
        <v>128</v>
      </c>
      <c r="B83" s="41" t="s">
        <v>172</v>
      </c>
      <c r="C83" s="40" t="s">
        <v>171</v>
      </c>
      <c r="D83" s="41" t="s">
        <v>242</v>
      </c>
      <c r="E83" s="40" t="s">
        <v>234</v>
      </c>
      <c r="F83" s="41"/>
      <c r="G83" s="42">
        <f>'Прилож №5'!H54+'Прилож №5'!H167</f>
        <v>200</v>
      </c>
      <c r="H83" s="42"/>
      <c r="I83" s="27"/>
    </row>
    <row r="84" spans="1:9" s="14" customFormat="1" ht="16.5" thickBot="1">
      <c r="A84" s="121" t="s">
        <v>57</v>
      </c>
      <c r="B84" s="50" t="s">
        <v>169</v>
      </c>
      <c r="C84" s="50" t="s">
        <v>109</v>
      </c>
      <c r="D84" s="51"/>
      <c r="E84" s="50"/>
      <c r="F84" s="62"/>
      <c r="G84" s="52">
        <f>G85+G90+G95</f>
        <v>49973</v>
      </c>
      <c r="H84" s="52">
        <f>H85+H90+H95</f>
        <v>0</v>
      </c>
      <c r="I84" s="23"/>
    </row>
    <row r="85" spans="1:9" s="3" customFormat="1" ht="15.75" customHeight="1">
      <c r="A85" s="122" t="s">
        <v>87</v>
      </c>
      <c r="B85" s="43" t="s">
        <v>169</v>
      </c>
      <c r="C85" s="43" t="s">
        <v>176</v>
      </c>
      <c r="D85" s="44"/>
      <c r="E85" s="43"/>
      <c r="F85" s="44"/>
      <c r="G85" s="45">
        <f>G86</f>
        <v>11199</v>
      </c>
      <c r="H85" s="45">
        <f>H86</f>
        <v>0</v>
      </c>
      <c r="I85" s="28"/>
    </row>
    <row r="86" spans="1:9" s="2" customFormat="1" ht="15.75" customHeight="1">
      <c r="A86" s="123" t="s">
        <v>157</v>
      </c>
      <c r="B86" s="40" t="s">
        <v>169</v>
      </c>
      <c r="C86" s="40" t="s">
        <v>176</v>
      </c>
      <c r="D86" s="41" t="s">
        <v>158</v>
      </c>
      <c r="E86" s="40"/>
      <c r="F86" s="41"/>
      <c r="G86" s="42">
        <f aca="true" t="shared" si="4" ref="G86:H88">G87</f>
        <v>11199</v>
      </c>
      <c r="H86" s="42">
        <f t="shared" si="4"/>
        <v>0</v>
      </c>
      <c r="I86" s="23"/>
    </row>
    <row r="87" spans="1:9" s="2" customFormat="1" ht="15.75" customHeight="1">
      <c r="A87" s="123" t="s">
        <v>159</v>
      </c>
      <c r="B87" s="40" t="s">
        <v>169</v>
      </c>
      <c r="C87" s="40" t="s">
        <v>176</v>
      </c>
      <c r="D87" s="41" t="s">
        <v>160</v>
      </c>
      <c r="E87" s="40"/>
      <c r="F87" s="41"/>
      <c r="G87" s="42">
        <f t="shared" si="4"/>
        <v>11199</v>
      </c>
      <c r="H87" s="42">
        <f t="shared" si="4"/>
        <v>0</v>
      </c>
      <c r="I87" s="23"/>
    </row>
    <row r="88" spans="1:9" s="2" customFormat="1" ht="49.5" customHeight="1">
      <c r="A88" s="124" t="s">
        <v>161</v>
      </c>
      <c r="B88" s="40" t="s">
        <v>169</v>
      </c>
      <c r="C88" s="40" t="s">
        <v>176</v>
      </c>
      <c r="D88" s="41" t="s">
        <v>162</v>
      </c>
      <c r="E88" s="40"/>
      <c r="F88" s="41"/>
      <c r="G88" s="42">
        <f t="shared" si="4"/>
        <v>11199</v>
      </c>
      <c r="H88" s="42">
        <f t="shared" si="4"/>
        <v>0</v>
      </c>
      <c r="I88" s="23"/>
    </row>
    <row r="89" spans="1:9" s="2" customFormat="1" ht="15.75" customHeight="1">
      <c r="A89" s="91" t="s">
        <v>128</v>
      </c>
      <c r="B89" s="40" t="s">
        <v>169</v>
      </c>
      <c r="C89" s="40" t="s">
        <v>176</v>
      </c>
      <c r="D89" s="41" t="s">
        <v>162</v>
      </c>
      <c r="E89" s="40" t="s">
        <v>234</v>
      </c>
      <c r="F89" s="41"/>
      <c r="G89" s="42">
        <f>'Прилож №5'!H60</f>
        <v>11199</v>
      </c>
      <c r="H89" s="42">
        <f>'Прилож №5'!I60</f>
        <v>0</v>
      </c>
      <c r="I89" s="23"/>
    </row>
    <row r="90" spans="1:9" s="3" customFormat="1" ht="15.75" customHeight="1">
      <c r="A90" s="46" t="s">
        <v>88</v>
      </c>
      <c r="B90" s="43" t="s">
        <v>169</v>
      </c>
      <c r="C90" s="43" t="s">
        <v>173</v>
      </c>
      <c r="D90" s="44"/>
      <c r="E90" s="43"/>
      <c r="F90" s="44"/>
      <c r="G90" s="45">
        <f>G91</f>
        <v>34249</v>
      </c>
      <c r="H90" s="45">
        <f>H91</f>
        <v>0</v>
      </c>
      <c r="I90" s="23"/>
    </row>
    <row r="91" spans="1:9" s="2" customFormat="1" ht="15.75" customHeight="1">
      <c r="A91" s="125" t="s">
        <v>88</v>
      </c>
      <c r="B91" s="40" t="s">
        <v>169</v>
      </c>
      <c r="C91" s="40" t="s">
        <v>173</v>
      </c>
      <c r="D91" s="41" t="s">
        <v>177</v>
      </c>
      <c r="E91" s="40"/>
      <c r="F91" s="41"/>
      <c r="G91" s="42">
        <f>G92</f>
        <v>34249</v>
      </c>
      <c r="H91" s="42">
        <f>H92</f>
        <v>0</v>
      </c>
      <c r="I91" s="23"/>
    </row>
    <row r="92" spans="1:9" s="2" customFormat="1" ht="15.75" customHeight="1">
      <c r="A92" s="125" t="s">
        <v>178</v>
      </c>
      <c r="B92" s="40" t="s">
        <v>169</v>
      </c>
      <c r="C92" s="40" t="s">
        <v>173</v>
      </c>
      <c r="D92" s="41" t="s">
        <v>179</v>
      </c>
      <c r="E92" s="40"/>
      <c r="F92" s="41"/>
      <c r="G92" s="42">
        <f>G93</f>
        <v>34249</v>
      </c>
      <c r="H92" s="42">
        <f>H94</f>
        <v>0</v>
      </c>
      <c r="I92" s="23"/>
    </row>
    <row r="93" spans="1:9" s="2" customFormat="1" ht="15.75" customHeight="1">
      <c r="A93" s="125" t="s">
        <v>255</v>
      </c>
      <c r="B93" s="40" t="s">
        <v>169</v>
      </c>
      <c r="C93" s="40" t="s">
        <v>173</v>
      </c>
      <c r="D93" s="41" t="s">
        <v>257</v>
      </c>
      <c r="E93" s="40"/>
      <c r="F93" s="41"/>
      <c r="G93" s="42">
        <f>G94</f>
        <v>34249</v>
      </c>
      <c r="H93" s="42"/>
      <c r="I93" s="23"/>
    </row>
    <row r="94" spans="1:9" s="2" customFormat="1" ht="15.75" customHeight="1">
      <c r="A94" s="91" t="s">
        <v>128</v>
      </c>
      <c r="B94" s="40" t="s">
        <v>169</v>
      </c>
      <c r="C94" s="40" t="s">
        <v>173</v>
      </c>
      <c r="D94" s="41" t="s">
        <v>256</v>
      </c>
      <c r="E94" s="40" t="s">
        <v>234</v>
      </c>
      <c r="F94" s="41"/>
      <c r="G94" s="42">
        <f>'Прилож №5'!H65</f>
        <v>34249</v>
      </c>
      <c r="H94" s="42">
        <f>'Прилож №5'!I65</f>
        <v>0</v>
      </c>
      <c r="I94" s="23"/>
    </row>
    <row r="95" spans="1:9" s="6" customFormat="1" ht="15.75">
      <c r="A95" s="46" t="s">
        <v>58</v>
      </c>
      <c r="B95" s="43" t="s">
        <v>169</v>
      </c>
      <c r="C95" s="43" t="s">
        <v>170</v>
      </c>
      <c r="D95" s="44"/>
      <c r="E95" s="43"/>
      <c r="F95" s="44"/>
      <c r="G95" s="45">
        <f>G96+G99</f>
        <v>4525</v>
      </c>
      <c r="H95" s="45">
        <f>H96</f>
        <v>0</v>
      </c>
      <c r="I95" s="23"/>
    </row>
    <row r="96" spans="1:9" s="14" customFormat="1" ht="30">
      <c r="A96" s="124" t="s">
        <v>96</v>
      </c>
      <c r="B96" s="40" t="s">
        <v>169</v>
      </c>
      <c r="C96" s="40" t="s">
        <v>170</v>
      </c>
      <c r="D96" s="41" t="s">
        <v>67</v>
      </c>
      <c r="E96" s="40"/>
      <c r="F96" s="41"/>
      <c r="G96" s="42">
        <f>G97</f>
        <v>4200</v>
      </c>
      <c r="H96" s="42">
        <f>H98</f>
        <v>0</v>
      </c>
      <c r="I96" s="23"/>
    </row>
    <row r="97" spans="1:9" s="14" customFormat="1" ht="15.75">
      <c r="A97" s="124" t="s">
        <v>280</v>
      </c>
      <c r="B97" s="40" t="s">
        <v>169</v>
      </c>
      <c r="C97" s="40" t="s">
        <v>170</v>
      </c>
      <c r="D97" s="41" t="s">
        <v>281</v>
      </c>
      <c r="E97" s="47"/>
      <c r="F97" s="48"/>
      <c r="G97" s="49">
        <f>G98</f>
        <v>4200</v>
      </c>
      <c r="H97" s="49"/>
      <c r="I97" s="23"/>
    </row>
    <row r="98" spans="1:9" s="14" customFormat="1" ht="15.75">
      <c r="A98" s="126" t="s">
        <v>128</v>
      </c>
      <c r="B98" s="47" t="s">
        <v>169</v>
      </c>
      <c r="C98" s="47" t="s">
        <v>170</v>
      </c>
      <c r="D98" s="48" t="s">
        <v>281</v>
      </c>
      <c r="E98" s="47" t="s">
        <v>234</v>
      </c>
      <c r="F98" s="48"/>
      <c r="G98" s="49">
        <f>'Прилож №5'!H69</f>
        <v>4200</v>
      </c>
      <c r="H98" s="49">
        <f>'Прилож №5'!I69</f>
        <v>0</v>
      </c>
      <c r="I98" s="23"/>
    </row>
    <row r="99" spans="1:9" s="14" customFormat="1" ht="30">
      <c r="A99" s="95" t="s">
        <v>316</v>
      </c>
      <c r="B99" s="47" t="s">
        <v>169</v>
      </c>
      <c r="C99" s="47" t="s">
        <v>170</v>
      </c>
      <c r="D99" s="41" t="s">
        <v>217</v>
      </c>
      <c r="E99" s="40"/>
      <c r="F99" s="226"/>
      <c r="G99" s="227">
        <f>G100</f>
        <v>325</v>
      </c>
      <c r="H99" s="227"/>
      <c r="I99" s="23"/>
    </row>
    <row r="100" spans="1:9" s="14" customFormat="1" ht="16.5" thickBot="1">
      <c r="A100" s="102" t="s">
        <v>128</v>
      </c>
      <c r="B100" s="40" t="s">
        <v>169</v>
      </c>
      <c r="C100" s="40" t="s">
        <v>170</v>
      </c>
      <c r="D100" s="41" t="s">
        <v>217</v>
      </c>
      <c r="E100" s="40" t="s">
        <v>234</v>
      </c>
      <c r="F100" s="226"/>
      <c r="G100" s="227">
        <f>'Прилож №5'!H71</f>
        <v>325</v>
      </c>
      <c r="H100" s="227"/>
      <c r="I100" s="23"/>
    </row>
    <row r="101" spans="1:9" s="14" customFormat="1" ht="16.5" thickBot="1">
      <c r="A101" s="121" t="s">
        <v>22</v>
      </c>
      <c r="B101" s="50" t="s">
        <v>181</v>
      </c>
      <c r="C101" s="50" t="s">
        <v>109</v>
      </c>
      <c r="D101" s="51"/>
      <c r="E101" s="50"/>
      <c r="F101" s="62"/>
      <c r="G101" s="52">
        <f>G102+G117+G126</f>
        <v>291393</v>
      </c>
      <c r="H101" s="52">
        <f>H102+H117+H126</f>
        <v>158649.19999999998</v>
      </c>
      <c r="I101" s="23"/>
    </row>
    <row r="102" spans="1:9" s="14" customFormat="1" ht="15.75">
      <c r="A102" s="128" t="s">
        <v>61</v>
      </c>
      <c r="B102" s="37" t="s">
        <v>181</v>
      </c>
      <c r="C102" s="37" t="s">
        <v>167</v>
      </c>
      <c r="D102" s="53" t="s">
        <v>44</v>
      </c>
      <c r="E102" s="37" t="s">
        <v>46</v>
      </c>
      <c r="F102" s="53"/>
      <c r="G102" s="39">
        <f>G109+G112+G107+G104</f>
        <v>191823.3</v>
      </c>
      <c r="H102" s="39">
        <f>H109+H112+H107+H104</f>
        <v>158649.19999999998</v>
      </c>
      <c r="I102" s="23"/>
    </row>
    <row r="103" spans="1:9" s="14" customFormat="1" ht="39">
      <c r="A103" s="13" t="s">
        <v>362</v>
      </c>
      <c r="B103" s="40" t="s">
        <v>181</v>
      </c>
      <c r="C103" s="41" t="s">
        <v>167</v>
      </c>
      <c r="D103" s="40" t="s">
        <v>349</v>
      </c>
      <c r="E103" s="41"/>
      <c r="F103" s="135"/>
      <c r="G103" s="60">
        <f>G104</f>
        <v>140646.4</v>
      </c>
      <c r="H103" s="60">
        <f>H104</f>
        <v>140646.4</v>
      </c>
      <c r="I103" s="23"/>
    </row>
    <row r="104" spans="1:9" s="14" customFormat="1" ht="15.75">
      <c r="A104" s="7" t="s">
        <v>363</v>
      </c>
      <c r="B104" s="40" t="s">
        <v>181</v>
      </c>
      <c r="C104" s="41" t="s">
        <v>167</v>
      </c>
      <c r="D104" s="40" t="s">
        <v>350</v>
      </c>
      <c r="E104" s="41"/>
      <c r="F104" s="135" t="s">
        <v>78</v>
      </c>
      <c r="G104" s="60">
        <f>G105</f>
        <v>140646.4</v>
      </c>
      <c r="H104" s="60">
        <f>H105</f>
        <v>140646.4</v>
      </c>
      <c r="I104" s="23"/>
    </row>
    <row r="105" spans="1:9" s="14" customFormat="1" ht="15.75">
      <c r="A105" s="113" t="s">
        <v>314</v>
      </c>
      <c r="B105" s="40" t="s">
        <v>181</v>
      </c>
      <c r="C105" s="41" t="s">
        <v>167</v>
      </c>
      <c r="D105" s="40" t="s">
        <v>350</v>
      </c>
      <c r="E105" s="41" t="s">
        <v>78</v>
      </c>
      <c r="F105" s="135"/>
      <c r="G105" s="60">
        <f>'Прилож №5'!H76</f>
        <v>140646.4</v>
      </c>
      <c r="H105" s="60">
        <f>'Прилож №5'!I76</f>
        <v>140646.4</v>
      </c>
      <c r="I105" s="23"/>
    </row>
    <row r="106" spans="1:9" s="14" customFormat="1" ht="26.25">
      <c r="A106" s="13" t="s">
        <v>351</v>
      </c>
      <c r="B106" s="40" t="s">
        <v>181</v>
      </c>
      <c r="C106" s="41" t="s">
        <v>167</v>
      </c>
      <c r="D106" s="40" t="s">
        <v>353</v>
      </c>
      <c r="E106" s="41"/>
      <c r="F106" s="135"/>
      <c r="G106" s="60">
        <f>G107</f>
        <v>21165</v>
      </c>
      <c r="H106" s="60">
        <f>H107</f>
        <v>18002.8</v>
      </c>
      <c r="I106" s="23"/>
    </row>
    <row r="107" spans="1:9" s="14" customFormat="1" ht="15.75">
      <c r="A107" s="7" t="s">
        <v>363</v>
      </c>
      <c r="B107" s="40" t="s">
        <v>181</v>
      </c>
      <c r="C107" s="41" t="s">
        <v>167</v>
      </c>
      <c r="D107" s="40" t="s">
        <v>352</v>
      </c>
      <c r="E107" s="41"/>
      <c r="F107" s="135" t="s">
        <v>78</v>
      </c>
      <c r="G107" s="60">
        <f>G108</f>
        <v>21165</v>
      </c>
      <c r="H107" s="60">
        <f>H108</f>
        <v>18002.8</v>
      </c>
      <c r="I107" s="23"/>
    </row>
    <row r="108" spans="1:9" s="14" customFormat="1" ht="15.75">
      <c r="A108" s="113" t="s">
        <v>314</v>
      </c>
      <c r="B108" s="40" t="s">
        <v>181</v>
      </c>
      <c r="C108" s="41" t="s">
        <v>167</v>
      </c>
      <c r="D108" s="40" t="s">
        <v>352</v>
      </c>
      <c r="E108" s="41" t="s">
        <v>78</v>
      </c>
      <c r="F108" s="172"/>
      <c r="G108" s="60">
        <f>'Прилож №5'!H79</f>
        <v>21165</v>
      </c>
      <c r="H108" s="60">
        <f>'Прилож №5'!I79</f>
        <v>18002.8</v>
      </c>
      <c r="I108" s="23"/>
    </row>
    <row r="109" spans="1:9" s="14" customFormat="1" ht="15.75">
      <c r="A109" s="123" t="s">
        <v>23</v>
      </c>
      <c r="B109" s="58" t="s">
        <v>181</v>
      </c>
      <c r="C109" s="58" t="s">
        <v>167</v>
      </c>
      <c r="D109" s="59" t="s">
        <v>24</v>
      </c>
      <c r="E109" s="58"/>
      <c r="F109" s="59"/>
      <c r="G109" s="60">
        <f>G110</f>
        <v>15279.9</v>
      </c>
      <c r="H109" s="60">
        <f>H110</f>
        <v>0</v>
      </c>
      <c r="I109" s="23"/>
    </row>
    <row r="110" spans="1:9" s="14" customFormat="1" ht="15.75">
      <c r="A110" s="125" t="s">
        <v>182</v>
      </c>
      <c r="B110" s="58" t="s">
        <v>181</v>
      </c>
      <c r="C110" s="58" t="s">
        <v>167</v>
      </c>
      <c r="D110" s="59" t="s">
        <v>183</v>
      </c>
      <c r="E110" s="58"/>
      <c r="F110" s="59"/>
      <c r="G110" s="60">
        <f>G111</f>
        <v>15279.9</v>
      </c>
      <c r="H110" s="60">
        <f>H111</f>
        <v>0</v>
      </c>
      <c r="I110" s="23"/>
    </row>
    <row r="111" spans="1:9" s="14" customFormat="1" ht="15.75">
      <c r="A111" s="125" t="s">
        <v>128</v>
      </c>
      <c r="B111" s="40" t="s">
        <v>181</v>
      </c>
      <c r="C111" s="58" t="s">
        <v>167</v>
      </c>
      <c r="D111" s="59" t="s">
        <v>183</v>
      </c>
      <c r="E111" s="58" t="s">
        <v>234</v>
      </c>
      <c r="F111" s="59"/>
      <c r="G111" s="60">
        <f>'Прилож №5'!H316+'Прилож №5'!H82</f>
        <v>15279.9</v>
      </c>
      <c r="H111" s="60">
        <f>'Прилож №5'!I316</f>
        <v>0</v>
      </c>
      <c r="I111" s="27"/>
    </row>
    <row r="112" spans="1:9" s="14" customFormat="1" ht="15.75">
      <c r="A112" s="123" t="s">
        <v>113</v>
      </c>
      <c r="B112" s="40" t="s">
        <v>181</v>
      </c>
      <c r="C112" s="58" t="s">
        <v>167</v>
      </c>
      <c r="D112" s="59" t="s">
        <v>114</v>
      </c>
      <c r="E112" s="58"/>
      <c r="F112" s="59"/>
      <c r="G112" s="60">
        <f>G114+G116</f>
        <v>14732</v>
      </c>
      <c r="H112" s="60"/>
      <c r="I112" s="23"/>
    </row>
    <row r="113" spans="1:9" s="14" customFormat="1" ht="39">
      <c r="A113" s="19" t="s">
        <v>364</v>
      </c>
      <c r="B113" s="40" t="s">
        <v>181</v>
      </c>
      <c r="C113" s="58" t="s">
        <v>167</v>
      </c>
      <c r="D113" s="59" t="s">
        <v>301</v>
      </c>
      <c r="E113" s="58"/>
      <c r="F113" s="59"/>
      <c r="G113" s="60">
        <f>G114</f>
        <v>661.6</v>
      </c>
      <c r="H113" s="60"/>
      <c r="I113" s="23"/>
    </row>
    <row r="114" spans="1:9" s="14" customFormat="1" ht="15.75">
      <c r="A114" s="20" t="s">
        <v>128</v>
      </c>
      <c r="B114" s="40" t="s">
        <v>181</v>
      </c>
      <c r="C114" s="58" t="s">
        <v>167</v>
      </c>
      <c r="D114" s="59" t="s">
        <v>305</v>
      </c>
      <c r="E114" s="58" t="s">
        <v>234</v>
      </c>
      <c r="F114" s="59"/>
      <c r="G114" s="60">
        <f>'Прилож №5'!H85</f>
        <v>661.6</v>
      </c>
      <c r="H114" s="60"/>
      <c r="I114" s="23"/>
    </row>
    <row r="115" spans="1:9" s="14" customFormat="1" ht="64.5">
      <c r="A115" s="19" t="s">
        <v>357</v>
      </c>
      <c r="B115" s="40" t="s">
        <v>181</v>
      </c>
      <c r="C115" s="58" t="s">
        <v>167</v>
      </c>
      <c r="D115" s="59" t="s">
        <v>302</v>
      </c>
      <c r="E115" s="58"/>
      <c r="F115" s="59"/>
      <c r="G115" s="60">
        <f>G116</f>
        <v>14070.4</v>
      </c>
      <c r="H115" s="60"/>
      <c r="I115" s="23"/>
    </row>
    <row r="116" spans="1:9" s="14" customFormat="1" ht="15.75">
      <c r="A116" s="20" t="s">
        <v>128</v>
      </c>
      <c r="B116" s="40" t="s">
        <v>181</v>
      </c>
      <c r="C116" s="58" t="s">
        <v>167</v>
      </c>
      <c r="D116" s="59" t="s">
        <v>302</v>
      </c>
      <c r="E116" s="58" t="s">
        <v>234</v>
      </c>
      <c r="F116" s="59"/>
      <c r="G116" s="60">
        <f>'Прилож №5'!H87</f>
        <v>14070.4</v>
      </c>
      <c r="H116" s="60"/>
      <c r="I116" s="23"/>
    </row>
    <row r="117" spans="1:9" s="14" customFormat="1" ht="15.75">
      <c r="A117" s="122" t="s">
        <v>3</v>
      </c>
      <c r="B117" s="40" t="s">
        <v>181</v>
      </c>
      <c r="C117" s="40" t="s">
        <v>168</v>
      </c>
      <c r="D117" s="59"/>
      <c r="E117" s="58"/>
      <c r="F117" s="44"/>
      <c r="G117" s="45">
        <f>G122+G118</f>
        <v>28233.1</v>
      </c>
      <c r="H117" s="45">
        <f>H122+H118</f>
        <v>0</v>
      </c>
      <c r="I117" s="23"/>
    </row>
    <row r="118" spans="1:9" s="14" customFormat="1" ht="30">
      <c r="A118" s="129" t="s">
        <v>187</v>
      </c>
      <c r="B118" s="58" t="s">
        <v>181</v>
      </c>
      <c r="C118" s="40" t="s">
        <v>168</v>
      </c>
      <c r="D118" s="59" t="s">
        <v>62</v>
      </c>
      <c r="E118" s="58"/>
      <c r="F118" s="59"/>
      <c r="G118" s="60">
        <f aca="true" t="shared" si="5" ref="G118:H120">G119</f>
        <v>7938.5</v>
      </c>
      <c r="H118" s="60">
        <f t="shared" si="5"/>
        <v>0</v>
      </c>
      <c r="I118" s="23"/>
    </row>
    <row r="119" spans="1:9" s="14" customFormat="1" ht="60">
      <c r="A119" s="129" t="s">
        <v>188</v>
      </c>
      <c r="B119" s="58" t="s">
        <v>181</v>
      </c>
      <c r="C119" s="40" t="s">
        <v>168</v>
      </c>
      <c r="D119" s="59" t="s">
        <v>189</v>
      </c>
      <c r="E119" s="58"/>
      <c r="F119" s="59"/>
      <c r="G119" s="60">
        <f t="shared" si="5"/>
        <v>7938.5</v>
      </c>
      <c r="H119" s="60">
        <f t="shared" si="5"/>
        <v>0</v>
      </c>
      <c r="I119" s="23"/>
    </row>
    <row r="120" spans="1:9" s="14" customFormat="1" ht="30">
      <c r="A120" s="129" t="s">
        <v>215</v>
      </c>
      <c r="B120" s="58" t="s">
        <v>181</v>
      </c>
      <c r="C120" s="40" t="s">
        <v>168</v>
      </c>
      <c r="D120" s="59" t="s">
        <v>216</v>
      </c>
      <c r="E120" s="58"/>
      <c r="F120" s="59"/>
      <c r="G120" s="60">
        <f t="shared" si="5"/>
        <v>7938.5</v>
      </c>
      <c r="H120" s="60">
        <f t="shared" si="5"/>
        <v>0</v>
      </c>
      <c r="I120" s="23"/>
    </row>
    <row r="121" spans="1:9" s="14" customFormat="1" ht="15.75">
      <c r="A121" s="129" t="s">
        <v>190</v>
      </c>
      <c r="B121" s="58" t="s">
        <v>181</v>
      </c>
      <c r="C121" s="40" t="s">
        <v>168</v>
      </c>
      <c r="D121" s="59" t="s">
        <v>216</v>
      </c>
      <c r="E121" s="58" t="s">
        <v>59</v>
      </c>
      <c r="F121" s="38"/>
      <c r="G121" s="60">
        <f>'Прилож №5'!H92+'Прилож №5'!H96</f>
        <v>7938.5</v>
      </c>
      <c r="H121" s="45"/>
      <c r="I121" s="23"/>
    </row>
    <row r="122" spans="1:9" s="14" customFormat="1" ht="15.75">
      <c r="A122" s="123" t="s">
        <v>51</v>
      </c>
      <c r="B122" s="58" t="s">
        <v>181</v>
      </c>
      <c r="C122" s="40" t="s">
        <v>168</v>
      </c>
      <c r="D122" s="41" t="s">
        <v>66</v>
      </c>
      <c r="E122" s="83"/>
      <c r="F122" s="80" t="e">
        <f>#REF!</f>
        <v>#REF!</v>
      </c>
      <c r="G122" s="60">
        <f aca="true" t="shared" si="6" ref="G122:H124">G123</f>
        <v>20294.6</v>
      </c>
      <c r="H122" s="60">
        <f t="shared" si="6"/>
        <v>0</v>
      </c>
      <c r="I122" s="23"/>
    </row>
    <row r="123" spans="1:9" s="14" customFormat="1" ht="15.75">
      <c r="A123" s="130" t="s">
        <v>244</v>
      </c>
      <c r="B123" s="40" t="s">
        <v>181</v>
      </c>
      <c r="C123" s="40" t="s">
        <v>168</v>
      </c>
      <c r="D123" s="41" t="s">
        <v>245</v>
      </c>
      <c r="E123" s="40"/>
      <c r="F123" s="41"/>
      <c r="G123" s="42">
        <f t="shared" si="6"/>
        <v>20294.6</v>
      </c>
      <c r="H123" s="42">
        <f t="shared" si="6"/>
        <v>0</v>
      </c>
      <c r="I123" s="23"/>
    </row>
    <row r="124" spans="1:9" s="14" customFormat="1" ht="15.75">
      <c r="A124" s="130" t="s">
        <v>287</v>
      </c>
      <c r="B124" s="40" t="s">
        <v>181</v>
      </c>
      <c r="C124" s="40" t="s">
        <v>168</v>
      </c>
      <c r="D124" s="41" t="s">
        <v>288</v>
      </c>
      <c r="E124" s="40"/>
      <c r="F124" s="41"/>
      <c r="G124" s="42">
        <f t="shared" si="6"/>
        <v>20294.6</v>
      </c>
      <c r="H124" s="42">
        <f t="shared" si="6"/>
        <v>0</v>
      </c>
      <c r="I124" s="23"/>
    </row>
    <row r="125" spans="1:9" s="14" customFormat="1" ht="15.75">
      <c r="A125" s="131" t="s">
        <v>128</v>
      </c>
      <c r="B125" s="40" t="s">
        <v>181</v>
      </c>
      <c r="C125" s="40" t="s">
        <v>168</v>
      </c>
      <c r="D125" s="41" t="s">
        <v>288</v>
      </c>
      <c r="E125" s="40" t="s">
        <v>234</v>
      </c>
      <c r="F125" s="41"/>
      <c r="G125" s="42">
        <f>'Прилож №5'!H100</f>
        <v>20294.6</v>
      </c>
      <c r="H125" s="42">
        <f>'Прилож №5'!I100</f>
        <v>0</v>
      </c>
      <c r="I125" s="23"/>
    </row>
    <row r="126" spans="1:9" s="6" customFormat="1" ht="15.75">
      <c r="A126" s="132" t="s">
        <v>116</v>
      </c>
      <c r="B126" s="43" t="s">
        <v>181</v>
      </c>
      <c r="C126" s="43" t="s">
        <v>172</v>
      </c>
      <c r="D126" s="44"/>
      <c r="E126" s="43"/>
      <c r="F126" s="44"/>
      <c r="G126" s="45">
        <f>G131+G140+G127</f>
        <v>71336.6</v>
      </c>
      <c r="H126" s="45">
        <f>H131</f>
        <v>0</v>
      </c>
      <c r="I126" s="23"/>
    </row>
    <row r="127" spans="1:9" s="6" customFormat="1" ht="26.25">
      <c r="A127" s="11" t="s">
        <v>187</v>
      </c>
      <c r="B127" s="40" t="s">
        <v>181</v>
      </c>
      <c r="C127" s="40" t="s">
        <v>172</v>
      </c>
      <c r="D127" s="59" t="s">
        <v>62</v>
      </c>
      <c r="E127" s="58"/>
      <c r="F127" s="44"/>
      <c r="G127" s="42">
        <f>G128</f>
        <v>2000</v>
      </c>
      <c r="H127" s="45"/>
      <c r="I127" s="23"/>
    </row>
    <row r="128" spans="1:9" s="6" customFormat="1" ht="39">
      <c r="A128" s="11" t="s">
        <v>188</v>
      </c>
      <c r="B128" s="40" t="s">
        <v>181</v>
      </c>
      <c r="C128" s="40" t="s">
        <v>172</v>
      </c>
      <c r="D128" s="59" t="s">
        <v>189</v>
      </c>
      <c r="E128" s="58"/>
      <c r="F128" s="44"/>
      <c r="G128" s="42">
        <f>G129</f>
        <v>2000</v>
      </c>
      <c r="H128" s="45"/>
      <c r="I128" s="23"/>
    </row>
    <row r="129" spans="1:9" s="6" customFormat="1" ht="39">
      <c r="A129" s="11" t="s">
        <v>279</v>
      </c>
      <c r="B129" s="40" t="s">
        <v>181</v>
      </c>
      <c r="C129" s="40" t="s">
        <v>172</v>
      </c>
      <c r="D129" s="59" t="s">
        <v>216</v>
      </c>
      <c r="E129" s="58"/>
      <c r="F129" s="44"/>
      <c r="G129" s="42">
        <f>G130</f>
        <v>2000</v>
      </c>
      <c r="H129" s="45"/>
      <c r="I129" s="23"/>
    </row>
    <row r="130" spans="1:9" s="6" customFormat="1" ht="15.75">
      <c r="A130" s="11" t="s">
        <v>190</v>
      </c>
      <c r="B130" s="40" t="s">
        <v>181</v>
      </c>
      <c r="C130" s="40" t="s">
        <v>172</v>
      </c>
      <c r="D130" s="59" t="s">
        <v>216</v>
      </c>
      <c r="E130" s="58" t="s">
        <v>59</v>
      </c>
      <c r="F130" s="41"/>
      <c r="G130" s="42">
        <f>'Прилож №5'!H105</f>
        <v>2000</v>
      </c>
      <c r="H130" s="45"/>
      <c r="I130" s="23"/>
    </row>
    <row r="131" spans="1:9" s="14" customFormat="1" ht="15.75">
      <c r="A131" s="7" t="s">
        <v>116</v>
      </c>
      <c r="B131" s="40" t="s">
        <v>181</v>
      </c>
      <c r="C131" s="40" t="s">
        <v>172</v>
      </c>
      <c r="D131" s="48" t="s">
        <v>246</v>
      </c>
      <c r="E131" s="40"/>
      <c r="F131" s="41"/>
      <c r="G131" s="42">
        <f>G132+G134+G136+G138</f>
        <v>60336.600000000006</v>
      </c>
      <c r="H131" s="42">
        <f>H132+H134+H136+H138</f>
        <v>0</v>
      </c>
      <c r="I131" s="23"/>
    </row>
    <row r="132" spans="1:9" s="14" customFormat="1" ht="15.75">
      <c r="A132" s="7" t="s">
        <v>258</v>
      </c>
      <c r="B132" s="40" t="s">
        <v>181</v>
      </c>
      <c r="C132" s="40" t="s">
        <v>172</v>
      </c>
      <c r="D132" s="48" t="s">
        <v>259</v>
      </c>
      <c r="E132" s="40"/>
      <c r="F132" s="41"/>
      <c r="G132" s="42">
        <f>G133</f>
        <v>12269.8</v>
      </c>
      <c r="H132" s="42">
        <f>H133</f>
        <v>0</v>
      </c>
      <c r="I132" s="23"/>
    </row>
    <row r="133" spans="1:9" s="14" customFormat="1" ht="15.75">
      <c r="A133" s="9" t="s">
        <v>128</v>
      </c>
      <c r="B133" s="40" t="s">
        <v>181</v>
      </c>
      <c r="C133" s="40" t="s">
        <v>172</v>
      </c>
      <c r="D133" s="48" t="s">
        <v>259</v>
      </c>
      <c r="E133" s="40" t="s">
        <v>234</v>
      </c>
      <c r="F133" s="41"/>
      <c r="G133" s="42">
        <f>'Прилож №5'!H108</f>
        <v>12269.8</v>
      </c>
      <c r="H133" s="42">
        <f>'Прилож №5'!I108</f>
        <v>0</v>
      </c>
      <c r="I133" s="23"/>
    </row>
    <row r="134" spans="1:9" s="14" customFormat="1" ht="15.75">
      <c r="A134" s="7" t="s">
        <v>119</v>
      </c>
      <c r="B134" s="40" t="s">
        <v>181</v>
      </c>
      <c r="C134" s="40" t="s">
        <v>172</v>
      </c>
      <c r="D134" s="48" t="s">
        <v>260</v>
      </c>
      <c r="E134" s="40"/>
      <c r="F134" s="41"/>
      <c r="G134" s="42">
        <f>G135</f>
        <v>4300</v>
      </c>
      <c r="H134" s="42">
        <f>H135</f>
        <v>0</v>
      </c>
      <c r="I134" s="23"/>
    </row>
    <row r="135" spans="1:9" s="14" customFormat="1" ht="15.75">
      <c r="A135" s="9" t="s">
        <v>128</v>
      </c>
      <c r="B135" s="40" t="s">
        <v>181</v>
      </c>
      <c r="C135" s="40" t="s">
        <v>172</v>
      </c>
      <c r="D135" s="48" t="s">
        <v>260</v>
      </c>
      <c r="E135" s="40" t="s">
        <v>234</v>
      </c>
      <c r="F135" s="41"/>
      <c r="G135" s="42">
        <f>'Прилож №5'!H110+'Прилож №5'!H295</f>
        <v>4300</v>
      </c>
      <c r="H135" s="42">
        <f>H136</f>
        <v>0</v>
      </c>
      <c r="I135" s="23"/>
    </row>
    <row r="136" spans="1:9" s="14" customFormat="1" ht="15.75">
      <c r="A136" s="7" t="s">
        <v>127</v>
      </c>
      <c r="B136" s="40" t="s">
        <v>181</v>
      </c>
      <c r="C136" s="40" t="s">
        <v>172</v>
      </c>
      <c r="D136" s="48" t="s">
        <v>261</v>
      </c>
      <c r="E136" s="40"/>
      <c r="F136" s="41"/>
      <c r="G136" s="42">
        <f>G137</f>
        <v>714</v>
      </c>
      <c r="H136" s="42">
        <f>H137</f>
        <v>0</v>
      </c>
      <c r="I136" s="23"/>
    </row>
    <row r="137" spans="1:9" s="14" customFormat="1" ht="15.75">
      <c r="A137" s="9" t="s">
        <v>128</v>
      </c>
      <c r="B137" s="40" t="s">
        <v>181</v>
      </c>
      <c r="C137" s="40" t="s">
        <v>172</v>
      </c>
      <c r="D137" s="48" t="s">
        <v>261</v>
      </c>
      <c r="E137" s="40" t="s">
        <v>234</v>
      </c>
      <c r="F137" s="41" t="s">
        <v>117</v>
      </c>
      <c r="G137" s="42">
        <f>'Прилож №5'!H112</f>
        <v>714</v>
      </c>
      <c r="H137" s="42">
        <f>H138</f>
        <v>0</v>
      </c>
      <c r="I137" s="23"/>
    </row>
    <row r="138" spans="1:9" s="14" customFormat="1" ht="17.25" customHeight="1">
      <c r="A138" s="7" t="s">
        <v>262</v>
      </c>
      <c r="B138" s="47" t="s">
        <v>181</v>
      </c>
      <c r="C138" s="47" t="s">
        <v>172</v>
      </c>
      <c r="D138" s="48" t="s">
        <v>263</v>
      </c>
      <c r="E138" s="47"/>
      <c r="F138" s="48" t="s">
        <v>118</v>
      </c>
      <c r="G138" s="49">
        <f>G139</f>
        <v>43052.8</v>
      </c>
      <c r="H138" s="49">
        <f>H139</f>
        <v>0</v>
      </c>
      <c r="I138" s="23"/>
    </row>
    <row r="139" spans="1:9" s="14" customFormat="1" ht="17.25" customHeight="1">
      <c r="A139" s="9" t="s">
        <v>128</v>
      </c>
      <c r="B139" s="40" t="s">
        <v>181</v>
      </c>
      <c r="C139" s="40" t="s">
        <v>172</v>
      </c>
      <c r="D139" s="48" t="s">
        <v>263</v>
      </c>
      <c r="E139" s="40" t="s">
        <v>234</v>
      </c>
      <c r="F139" s="41"/>
      <c r="G139" s="42">
        <f>'Прилож №5'!H114+'Прилож №5'!H297</f>
        <v>43052.8</v>
      </c>
      <c r="H139" s="42"/>
      <c r="I139" s="23"/>
    </row>
    <row r="140" spans="1:9" s="14" customFormat="1" ht="19.5" customHeight="1">
      <c r="A140" s="13" t="s">
        <v>113</v>
      </c>
      <c r="B140" s="40" t="s">
        <v>181</v>
      </c>
      <c r="C140" s="40" t="s">
        <v>172</v>
      </c>
      <c r="D140" s="41" t="s">
        <v>114</v>
      </c>
      <c r="E140" s="40"/>
      <c r="F140" s="41"/>
      <c r="G140" s="42">
        <f>G141</f>
        <v>9000</v>
      </c>
      <c r="H140" s="49"/>
      <c r="I140" s="23"/>
    </row>
    <row r="141" spans="1:9" s="14" customFormat="1" ht="44.25" customHeight="1">
      <c r="A141" s="13" t="s">
        <v>294</v>
      </c>
      <c r="B141" s="40" t="s">
        <v>181</v>
      </c>
      <c r="C141" s="40" t="s">
        <v>172</v>
      </c>
      <c r="D141" s="41" t="s">
        <v>241</v>
      </c>
      <c r="E141" s="40"/>
      <c r="F141" s="41"/>
      <c r="G141" s="42">
        <f>G142</f>
        <v>9000</v>
      </c>
      <c r="H141" s="49"/>
      <c r="I141" s="23"/>
    </row>
    <row r="142" spans="1:9" s="14" customFormat="1" ht="17.25" customHeight="1">
      <c r="A142" s="9" t="s">
        <v>128</v>
      </c>
      <c r="B142" s="40" t="s">
        <v>181</v>
      </c>
      <c r="C142" s="40" t="s">
        <v>172</v>
      </c>
      <c r="D142" s="41" t="s">
        <v>241</v>
      </c>
      <c r="E142" s="40" t="s">
        <v>234</v>
      </c>
      <c r="F142" s="48"/>
      <c r="G142" s="42">
        <f>'Прилож №5'!H117</f>
        <v>9000</v>
      </c>
      <c r="H142" s="42"/>
      <c r="I142" s="23"/>
    </row>
    <row r="143" spans="1:9" s="14" customFormat="1" ht="16.5" thickBot="1">
      <c r="A143" s="127" t="s">
        <v>40</v>
      </c>
      <c r="B143" s="64" t="s">
        <v>186</v>
      </c>
      <c r="C143" s="64" t="s">
        <v>109</v>
      </c>
      <c r="D143" s="76"/>
      <c r="E143" s="64"/>
      <c r="F143" s="69"/>
      <c r="G143" s="63">
        <f aca="true" t="shared" si="7" ref="G143:H146">G144</f>
        <v>300</v>
      </c>
      <c r="H143" s="63">
        <f t="shared" si="7"/>
        <v>0</v>
      </c>
      <c r="I143" s="23"/>
    </row>
    <row r="144" spans="1:9" s="14" customFormat="1" ht="15.75">
      <c r="A144" s="46" t="s">
        <v>41</v>
      </c>
      <c r="B144" s="65" t="s">
        <v>186</v>
      </c>
      <c r="C144" s="65" t="s">
        <v>181</v>
      </c>
      <c r="D144" s="38"/>
      <c r="E144" s="65"/>
      <c r="F144" s="81"/>
      <c r="G144" s="66">
        <f t="shared" si="7"/>
        <v>300</v>
      </c>
      <c r="H144" s="66">
        <f t="shared" si="7"/>
        <v>0</v>
      </c>
      <c r="I144" s="23"/>
    </row>
    <row r="145" spans="1:9" s="14" customFormat="1" ht="15.75">
      <c r="A145" s="123" t="s">
        <v>113</v>
      </c>
      <c r="B145" s="58" t="s">
        <v>186</v>
      </c>
      <c r="C145" s="58" t="s">
        <v>181</v>
      </c>
      <c r="D145" s="59" t="s">
        <v>114</v>
      </c>
      <c r="E145" s="58"/>
      <c r="F145" s="75"/>
      <c r="G145" s="60">
        <f t="shared" si="7"/>
        <v>300</v>
      </c>
      <c r="H145" s="60">
        <f t="shared" si="7"/>
        <v>0</v>
      </c>
      <c r="I145" s="23"/>
    </row>
    <row r="146" spans="1:9" s="14" customFormat="1" ht="34.5" customHeight="1">
      <c r="A146" s="124" t="s">
        <v>292</v>
      </c>
      <c r="B146" s="58" t="s">
        <v>186</v>
      </c>
      <c r="C146" s="58" t="s">
        <v>181</v>
      </c>
      <c r="D146" s="59" t="s">
        <v>223</v>
      </c>
      <c r="E146" s="58"/>
      <c r="F146" s="75"/>
      <c r="G146" s="60">
        <f t="shared" si="7"/>
        <v>300</v>
      </c>
      <c r="H146" s="60">
        <f t="shared" si="7"/>
        <v>0</v>
      </c>
      <c r="I146" s="23"/>
    </row>
    <row r="147" spans="1:9" s="14" customFormat="1" ht="16.5" thickBot="1">
      <c r="A147" s="125" t="s">
        <v>278</v>
      </c>
      <c r="B147" s="58" t="s">
        <v>186</v>
      </c>
      <c r="C147" s="58" t="s">
        <v>181</v>
      </c>
      <c r="D147" s="59" t="s">
        <v>223</v>
      </c>
      <c r="E147" s="58" t="s">
        <v>4</v>
      </c>
      <c r="F147" s="75"/>
      <c r="G147" s="60">
        <f>'Прилож №5'!H122</f>
        <v>300</v>
      </c>
      <c r="H147" s="60">
        <f>'Прилож №5'!I122</f>
        <v>0</v>
      </c>
      <c r="I147" s="23"/>
    </row>
    <row r="148" spans="1:9" s="14" customFormat="1" ht="16.5" thickBot="1">
      <c r="A148" s="121" t="s">
        <v>6</v>
      </c>
      <c r="B148" s="50" t="s">
        <v>175</v>
      </c>
      <c r="C148" s="50" t="s">
        <v>109</v>
      </c>
      <c r="D148" s="51"/>
      <c r="E148" s="50"/>
      <c r="F148" s="62"/>
      <c r="G148" s="52">
        <f>G149+G157+G169+G177</f>
        <v>721776.6</v>
      </c>
      <c r="H148" s="52">
        <f>H149+H157+H169+H177</f>
        <v>205486</v>
      </c>
      <c r="I148" s="23"/>
    </row>
    <row r="149" spans="1:9" s="14" customFormat="1" ht="15.75">
      <c r="A149" s="106" t="s">
        <v>7</v>
      </c>
      <c r="B149" s="53" t="s">
        <v>175</v>
      </c>
      <c r="C149" s="37" t="s">
        <v>167</v>
      </c>
      <c r="D149" s="53"/>
      <c r="E149" s="37"/>
      <c r="F149" s="53"/>
      <c r="G149" s="39">
        <f>G150+G154</f>
        <v>278001.1</v>
      </c>
      <c r="H149" s="39">
        <f>H150+H154</f>
        <v>100</v>
      </c>
      <c r="I149" s="23"/>
    </row>
    <row r="150" spans="1:9" s="14" customFormat="1" ht="30">
      <c r="A150" s="107" t="s">
        <v>187</v>
      </c>
      <c r="B150" s="79" t="s">
        <v>175</v>
      </c>
      <c r="C150" s="58" t="s">
        <v>167</v>
      </c>
      <c r="D150" s="59" t="s">
        <v>62</v>
      </c>
      <c r="E150" s="58"/>
      <c r="F150" s="59"/>
      <c r="G150" s="60">
        <f aca="true" t="shared" si="8" ref="G150:H152">G151</f>
        <v>0</v>
      </c>
      <c r="H150" s="60">
        <f t="shared" si="8"/>
        <v>0</v>
      </c>
      <c r="I150" s="23"/>
    </row>
    <row r="151" spans="1:9" s="14" customFormat="1" ht="60">
      <c r="A151" s="107" t="s">
        <v>188</v>
      </c>
      <c r="B151" s="79" t="s">
        <v>175</v>
      </c>
      <c r="C151" s="58" t="s">
        <v>167</v>
      </c>
      <c r="D151" s="59" t="s">
        <v>189</v>
      </c>
      <c r="E151" s="58"/>
      <c r="F151" s="59"/>
      <c r="G151" s="60">
        <f t="shared" si="8"/>
        <v>0</v>
      </c>
      <c r="H151" s="60">
        <f t="shared" si="8"/>
        <v>0</v>
      </c>
      <c r="I151" s="23"/>
    </row>
    <row r="152" spans="1:9" s="14" customFormat="1" ht="30">
      <c r="A152" s="107" t="s">
        <v>215</v>
      </c>
      <c r="B152" s="41" t="s">
        <v>175</v>
      </c>
      <c r="C152" s="58" t="s">
        <v>167</v>
      </c>
      <c r="D152" s="59" t="s">
        <v>216</v>
      </c>
      <c r="E152" s="58"/>
      <c r="F152" s="59"/>
      <c r="G152" s="60">
        <f t="shared" si="8"/>
        <v>0</v>
      </c>
      <c r="H152" s="60">
        <f t="shared" si="8"/>
        <v>0</v>
      </c>
      <c r="I152" s="23"/>
    </row>
    <row r="153" spans="1:9" s="14" customFormat="1" ht="15.75">
      <c r="A153" s="107" t="s">
        <v>190</v>
      </c>
      <c r="B153" s="79" t="s">
        <v>175</v>
      </c>
      <c r="C153" s="58" t="s">
        <v>167</v>
      </c>
      <c r="D153" s="59" t="s">
        <v>216</v>
      </c>
      <c r="E153" s="58" t="s">
        <v>59</v>
      </c>
      <c r="F153" s="59"/>
      <c r="G153" s="60">
        <f>'Прилож №5'!H128</f>
        <v>0</v>
      </c>
      <c r="H153" s="60">
        <f>'Прилож №5'!I128</f>
        <v>0</v>
      </c>
      <c r="I153" s="23"/>
    </row>
    <row r="154" spans="1:9" s="14" customFormat="1" ht="15.75">
      <c r="A154" s="68" t="s">
        <v>8</v>
      </c>
      <c r="B154" s="48" t="s">
        <v>175</v>
      </c>
      <c r="C154" s="40" t="s">
        <v>167</v>
      </c>
      <c r="D154" s="41" t="s">
        <v>25</v>
      </c>
      <c r="E154" s="40"/>
      <c r="F154" s="41"/>
      <c r="G154" s="42">
        <f>G155</f>
        <v>278001.1</v>
      </c>
      <c r="H154" s="42">
        <f>H155</f>
        <v>100</v>
      </c>
      <c r="I154" s="23"/>
    </row>
    <row r="155" spans="1:9" s="14" customFormat="1" ht="15.75">
      <c r="A155" s="102" t="s">
        <v>26</v>
      </c>
      <c r="B155" s="48" t="s">
        <v>175</v>
      </c>
      <c r="C155" s="47" t="s">
        <v>167</v>
      </c>
      <c r="D155" s="48" t="s">
        <v>191</v>
      </c>
      <c r="E155" s="47"/>
      <c r="F155" s="48"/>
      <c r="G155" s="42">
        <f>G156</f>
        <v>278001.1</v>
      </c>
      <c r="H155" s="42">
        <f>H156</f>
        <v>100</v>
      </c>
      <c r="I155" s="23"/>
    </row>
    <row r="156" spans="1:9" s="14" customFormat="1" ht="15.75">
      <c r="A156" s="102" t="s">
        <v>154</v>
      </c>
      <c r="B156" s="48" t="s">
        <v>175</v>
      </c>
      <c r="C156" s="47" t="s">
        <v>167</v>
      </c>
      <c r="D156" s="48" t="s">
        <v>191</v>
      </c>
      <c r="E156" s="47" t="s">
        <v>77</v>
      </c>
      <c r="F156" s="48"/>
      <c r="G156" s="42">
        <f>'Прилож №5'!H173</f>
        <v>278001.1</v>
      </c>
      <c r="H156" s="42">
        <f>'Прилож №5'!I173</f>
        <v>100</v>
      </c>
      <c r="I156" s="23"/>
    </row>
    <row r="157" spans="1:9" s="14" customFormat="1" ht="15.75">
      <c r="A157" s="101" t="s">
        <v>9</v>
      </c>
      <c r="B157" s="67" t="s">
        <v>175</v>
      </c>
      <c r="C157" s="61" t="s">
        <v>168</v>
      </c>
      <c r="D157" s="44"/>
      <c r="E157" s="43"/>
      <c r="F157" s="67"/>
      <c r="G157" s="45">
        <f>G158+G161+G166+G165</f>
        <v>392303.5</v>
      </c>
      <c r="H157" s="45">
        <f>H158+H161+H166+H165</f>
        <v>196377</v>
      </c>
      <c r="I157" s="23"/>
    </row>
    <row r="158" spans="1:9" s="14" customFormat="1" ht="15" customHeight="1">
      <c r="A158" s="111" t="s">
        <v>365</v>
      </c>
      <c r="B158" s="41" t="s">
        <v>175</v>
      </c>
      <c r="C158" s="47" t="s">
        <v>168</v>
      </c>
      <c r="D158" s="48" t="s">
        <v>27</v>
      </c>
      <c r="E158" s="40"/>
      <c r="F158" s="48"/>
      <c r="G158" s="49">
        <f>G159</f>
        <v>308066.5</v>
      </c>
      <c r="H158" s="49">
        <f>H159</f>
        <v>191822</v>
      </c>
      <c r="I158" s="2"/>
    </row>
    <row r="159" spans="1:9" s="14" customFormat="1" ht="15.75">
      <c r="A159" s="85" t="s">
        <v>26</v>
      </c>
      <c r="B159" s="41" t="s">
        <v>175</v>
      </c>
      <c r="C159" s="40" t="s">
        <v>168</v>
      </c>
      <c r="D159" s="41" t="s">
        <v>192</v>
      </c>
      <c r="E159" s="40"/>
      <c r="F159" s="41"/>
      <c r="G159" s="42">
        <f>G160</f>
        <v>308066.5</v>
      </c>
      <c r="H159" s="42">
        <f>H160</f>
        <v>191822</v>
      </c>
      <c r="I159" s="2"/>
    </row>
    <row r="160" spans="1:9" s="14" customFormat="1" ht="15.75">
      <c r="A160" s="85" t="s">
        <v>154</v>
      </c>
      <c r="B160" s="41" t="s">
        <v>175</v>
      </c>
      <c r="C160" s="40" t="s">
        <v>168</v>
      </c>
      <c r="D160" s="41" t="s">
        <v>192</v>
      </c>
      <c r="E160" s="40" t="s">
        <v>77</v>
      </c>
      <c r="F160" s="41"/>
      <c r="G160" s="42">
        <f>'Прилож №5'!H177</f>
        <v>308066.5</v>
      </c>
      <c r="H160" s="42">
        <f>'Прилож №5'!I177</f>
        <v>191822</v>
      </c>
      <c r="I160" s="2"/>
    </row>
    <row r="161" spans="1:9" s="14" customFormat="1" ht="15.75">
      <c r="A161" s="86" t="s">
        <v>30</v>
      </c>
      <c r="B161" s="41" t="s">
        <v>175</v>
      </c>
      <c r="C161" s="40" t="s">
        <v>168</v>
      </c>
      <c r="D161" s="41" t="s">
        <v>31</v>
      </c>
      <c r="E161" s="40"/>
      <c r="F161" s="41"/>
      <c r="G161" s="42">
        <f>G162</f>
        <v>79659.40000000001</v>
      </c>
      <c r="H161" s="42">
        <f>H162</f>
        <v>0</v>
      </c>
      <c r="I161" s="2"/>
    </row>
    <row r="162" spans="1:9" s="14" customFormat="1" ht="15.75">
      <c r="A162" s="86" t="s">
        <v>26</v>
      </c>
      <c r="B162" s="41" t="s">
        <v>175</v>
      </c>
      <c r="C162" s="40" t="s">
        <v>168</v>
      </c>
      <c r="D162" s="41" t="s">
        <v>193</v>
      </c>
      <c r="E162" s="40"/>
      <c r="F162" s="41"/>
      <c r="G162" s="42">
        <f>G163</f>
        <v>79659.40000000001</v>
      </c>
      <c r="H162" s="42">
        <f>H163</f>
        <v>0</v>
      </c>
      <c r="I162" s="2"/>
    </row>
    <row r="163" spans="1:9" s="14" customFormat="1" ht="15.75">
      <c r="A163" s="85" t="s">
        <v>154</v>
      </c>
      <c r="B163" s="41" t="s">
        <v>175</v>
      </c>
      <c r="C163" s="40" t="s">
        <v>168</v>
      </c>
      <c r="D163" s="41" t="s">
        <v>193</v>
      </c>
      <c r="E163" s="40" t="s">
        <v>77</v>
      </c>
      <c r="F163" s="41"/>
      <c r="G163" s="42">
        <f>'Прилож №5'!H180+'Прилож №5'!H213+'Прилож №5'!H132</f>
        <v>79659.40000000001</v>
      </c>
      <c r="H163" s="42"/>
      <c r="I163" s="2"/>
    </row>
    <row r="164" spans="1:9" s="14" customFormat="1" ht="15.75">
      <c r="A164" s="225" t="s">
        <v>332</v>
      </c>
      <c r="B164" s="40" t="s">
        <v>175</v>
      </c>
      <c r="C164" s="212" t="s">
        <v>168</v>
      </c>
      <c r="D164" s="40" t="s">
        <v>333</v>
      </c>
      <c r="E164" s="41"/>
      <c r="F164" s="216"/>
      <c r="G164" s="42">
        <f>G165</f>
        <v>250.6</v>
      </c>
      <c r="H164" s="42">
        <f>H165</f>
        <v>228</v>
      </c>
      <c r="I164" s="2"/>
    </row>
    <row r="165" spans="1:9" s="14" customFormat="1" ht="15.75">
      <c r="A165" s="225" t="s">
        <v>154</v>
      </c>
      <c r="B165" s="58" t="s">
        <v>175</v>
      </c>
      <c r="C165" s="214" t="s">
        <v>168</v>
      </c>
      <c r="D165" s="163" t="s">
        <v>333</v>
      </c>
      <c r="E165" s="79" t="s">
        <v>77</v>
      </c>
      <c r="F165" s="218" t="s">
        <v>77</v>
      </c>
      <c r="G165" s="60">
        <f>'Прилож №5'!H182</f>
        <v>250.6</v>
      </c>
      <c r="H165" s="60">
        <f>'Прилож №5'!I182</f>
        <v>228</v>
      </c>
      <c r="I165" s="2"/>
    </row>
    <row r="166" spans="1:9" s="14" customFormat="1" ht="15.75">
      <c r="A166" s="8" t="s">
        <v>108</v>
      </c>
      <c r="B166" s="40" t="s">
        <v>175</v>
      </c>
      <c r="C166" s="212" t="s">
        <v>168</v>
      </c>
      <c r="D166" s="40" t="s">
        <v>85</v>
      </c>
      <c r="E166" s="41"/>
      <c r="F166" s="216"/>
      <c r="G166" s="42">
        <f>G167</f>
        <v>4327</v>
      </c>
      <c r="H166" s="42">
        <f>H167</f>
        <v>4327</v>
      </c>
      <c r="I166" s="2"/>
    </row>
    <row r="167" spans="1:9" s="14" customFormat="1" ht="15.75">
      <c r="A167" s="8" t="s">
        <v>321</v>
      </c>
      <c r="B167" s="58" t="s">
        <v>175</v>
      </c>
      <c r="C167" s="214" t="s">
        <v>168</v>
      </c>
      <c r="D167" s="58" t="s">
        <v>322</v>
      </c>
      <c r="E167" s="59"/>
      <c r="F167" s="219"/>
      <c r="G167" s="60">
        <f>G168</f>
        <v>4327</v>
      </c>
      <c r="H167" s="60">
        <f>H168</f>
        <v>4327</v>
      </c>
      <c r="I167" s="2"/>
    </row>
    <row r="168" spans="1:9" s="14" customFormat="1" ht="15.75">
      <c r="A168" s="217" t="s">
        <v>154</v>
      </c>
      <c r="B168" s="58" t="s">
        <v>175</v>
      </c>
      <c r="C168" s="215" t="s">
        <v>168</v>
      </c>
      <c r="D168" s="163" t="s">
        <v>322</v>
      </c>
      <c r="E168" s="79" t="s">
        <v>77</v>
      </c>
      <c r="F168" s="218" t="s">
        <v>77</v>
      </c>
      <c r="G168" s="60">
        <f>'Прилож №5'!H185</f>
        <v>4327</v>
      </c>
      <c r="H168" s="60">
        <f>'Прилож №5'!I185</f>
        <v>4327</v>
      </c>
      <c r="I168" s="2"/>
    </row>
    <row r="169" spans="1:9" s="14" customFormat="1" ht="15.75">
      <c r="A169" s="86" t="s">
        <v>28</v>
      </c>
      <c r="B169" s="41" t="s">
        <v>175</v>
      </c>
      <c r="C169" s="40" t="s">
        <v>175</v>
      </c>
      <c r="D169" s="41"/>
      <c r="E169" s="40"/>
      <c r="F169" s="41"/>
      <c r="G169" s="42">
        <f>G174+G170</f>
        <v>8971.2</v>
      </c>
      <c r="H169" s="42">
        <f>H174+H170</f>
        <v>3063</v>
      </c>
      <c r="I169" s="2"/>
    </row>
    <row r="170" spans="1:9" s="14" customFormat="1" ht="15.75">
      <c r="A170" s="86" t="s">
        <v>82</v>
      </c>
      <c r="B170" s="41" t="s">
        <v>175</v>
      </c>
      <c r="C170" s="40" t="s">
        <v>175</v>
      </c>
      <c r="D170" s="41" t="s">
        <v>83</v>
      </c>
      <c r="E170" s="40"/>
      <c r="F170" s="41"/>
      <c r="G170" s="42">
        <f>G171+G173</f>
        <v>2908.2</v>
      </c>
      <c r="H170" s="68">
        <f>H171</f>
        <v>0</v>
      </c>
      <c r="I170" s="2"/>
    </row>
    <row r="171" spans="1:9" s="14" customFormat="1" ht="15.75">
      <c r="A171" s="86" t="s">
        <v>84</v>
      </c>
      <c r="B171" s="41" t="s">
        <v>175</v>
      </c>
      <c r="C171" s="40" t="s">
        <v>175</v>
      </c>
      <c r="D171" s="41" t="s">
        <v>309</v>
      </c>
      <c r="E171" s="40"/>
      <c r="F171" s="41"/>
      <c r="G171" s="42">
        <f>G172</f>
        <v>2878.2</v>
      </c>
      <c r="H171" s="68">
        <f>H172</f>
        <v>0</v>
      </c>
      <c r="I171" s="2"/>
    </row>
    <row r="172" spans="1:9" s="14" customFormat="1" ht="15.75">
      <c r="A172" s="85" t="s">
        <v>154</v>
      </c>
      <c r="B172" s="41" t="s">
        <v>175</v>
      </c>
      <c r="C172" s="40" t="s">
        <v>175</v>
      </c>
      <c r="D172" s="41" t="s">
        <v>309</v>
      </c>
      <c r="E172" s="40" t="s">
        <v>77</v>
      </c>
      <c r="F172" s="41" t="s">
        <v>14</v>
      </c>
      <c r="G172" s="42">
        <f>'Прилож №5'!H217</f>
        <v>2878.2</v>
      </c>
      <c r="H172" s="42"/>
      <c r="I172" s="2"/>
    </row>
    <row r="173" spans="1:9" s="14" customFormat="1" ht="15.75">
      <c r="A173" s="7" t="s">
        <v>355</v>
      </c>
      <c r="B173" s="41" t="s">
        <v>175</v>
      </c>
      <c r="C173" s="40" t="s">
        <v>175</v>
      </c>
      <c r="D173" s="135" t="s">
        <v>356</v>
      </c>
      <c r="E173" s="40" t="s">
        <v>77</v>
      </c>
      <c r="F173" s="41"/>
      <c r="G173" s="42">
        <f>'Прилож №5'!H218</f>
        <v>30</v>
      </c>
      <c r="H173" s="42"/>
      <c r="I173" s="2"/>
    </row>
    <row r="174" spans="1:9" s="14" customFormat="1" ht="15.75">
      <c r="A174" s="89" t="s">
        <v>194</v>
      </c>
      <c r="B174" s="41" t="s">
        <v>175</v>
      </c>
      <c r="C174" s="40" t="s">
        <v>175</v>
      </c>
      <c r="D174" s="41" t="s">
        <v>29</v>
      </c>
      <c r="E174" s="40"/>
      <c r="F174" s="41"/>
      <c r="G174" s="42">
        <f>G175</f>
        <v>6063</v>
      </c>
      <c r="H174" s="42">
        <f>H175</f>
        <v>3063</v>
      </c>
      <c r="I174" s="2"/>
    </row>
    <row r="175" spans="1:9" s="14" customFormat="1" ht="15.75">
      <c r="A175" s="86" t="s">
        <v>195</v>
      </c>
      <c r="B175" s="41" t="s">
        <v>175</v>
      </c>
      <c r="C175" s="40" t="s">
        <v>175</v>
      </c>
      <c r="D175" s="41" t="s">
        <v>196</v>
      </c>
      <c r="E175" s="40"/>
      <c r="F175" s="41"/>
      <c r="G175" s="42">
        <f>G176</f>
        <v>6063</v>
      </c>
      <c r="H175" s="42">
        <f>H176</f>
        <v>3063</v>
      </c>
      <c r="I175" s="2"/>
    </row>
    <row r="176" spans="1:9" s="14" customFormat="1" ht="15.75">
      <c r="A176" s="85" t="s">
        <v>154</v>
      </c>
      <c r="B176" s="41" t="s">
        <v>175</v>
      </c>
      <c r="C176" s="40" t="s">
        <v>175</v>
      </c>
      <c r="D176" s="41" t="s">
        <v>196</v>
      </c>
      <c r="E176" s="40" t="s">
        <v>77</v>
      </c>
      <c r="F176" s="41"/>
      <c r="G176" s="42">
        <f>'Прилож №5'!H189+'Прилож №5'!H221</f>
        <v>6063</v>
      </c>
      <c r="H176" s="42">
        <f>'Прилож №5'!I189</f>
        <v>3063</v>
      </c>
      <c r="I176" s="2"/>
    </row>
    <row r="177" spans="1:9" s="14" customFormat="1" ht="15.75">
      <c r="A177" s="101" t="s">
        <v>32</v>
      </c>
      <c r="B177" s="44" t="s">
        <v>175</v>
      </c>
      <c r="C177" s="43" t="s">
        <v>173</v>
      </c>
      <c r="D177" s="44"/>
      <c r="E177" s="43"/>
      <c r="F177" s="44"/>
      <c r="G177" s="45">
        <f>G178+G184+G187+G181</f>
        <v>42500.8</v>
      </c>
      <c r="H177" s="45">
        <f>H178+H184+H187+H181</f>
        <v>5946</v>
      </c>
      <c r="I177" s="23"/>
    </row>
    <row r="178" spans="1:9" s="14" customFormat="1" ht="15.75">
      <c r="A178" s="95" t="s">
        <v>129</v>
      </c>
      <c r="B178" s="41" t="s">
        <v>175</v>
      </c>
      <c r="C178" s="40" t="s">
        <v>173</v>
      </c>
      <c r="D178" s="41" t="s">
        <v>233</v>
      </c>
      <c r="E178" s="40"/>
      <c r="F178" s="41"/>
      <c r="G178" s="42">
        <f>G179</f>
        <v>9296.099999999999</v>
      </c>
      <c r="H178" s="42">
        <f>H179</f>
        <v>0</v>
      </c>
      <c r="I178" s="23"/>
    </row>
    <row r="179" spans="1:9" s="14" customFormat="1" ht="15.75">
      <c r="A179" s="96" t="s">
        <v>47</v>
      </c>
      <c r="B179" s="41" t="s">
        <v>175</v>
      </c>
      <c r="C179" s="40" t="s">
        <v>173</v>
      </c>
      <c r="D179" s="41" t="s">
        <v>235</v>
      </c>
      <c r="E179" s="40"/>
      <c r="F179" s="41"/>
      <c r="G179" s="42">
        <f>G180</f>
        <v>9296.099999999999</v>
      </c>
      <c r="H179" s="42">
        <f>H180</f>
        <v>0</v>
      </c>
      <c r="I179" s="23"/>
    </row>
    <row r="180" spans="1:9" s="14" customFormat="1" ht="15.75">
      <c r="A180" s="96" t="s">
        <v>128</v>
      </c>
      <c r="B180" s="41" t="s">
        <v>175</v>
      </c>
      <c r="C180" s="40" t="s">
        <v>173</v>
      </c>
      <c r="D180" s="41" t="s">
        <v>235</v>
      </c>
      <c r="E180" s="40" t="s">
        <v>234</v>
      </c>
      <c r="F180" s="41"/>
      <c r="G180" s="42">
        <f>'Прилож №5'!H193</f>
        <v>9296.099999999999</v>
      </c>
      <c r="H180" s="150">
        <f>'Прилож №5'!I193</f>
        <v>0</v>
      </c>
      <c r="I180" s="23"/>
    </row>
    <row r="181" spans="1:9" s="14" customFormat="1" ht="15.75">
      <c r="A181" s="102" t="s">
        <v>227</v>
      </c>
      <c r="B181" s="41" t="s">
        <v>175</v>
      </c>
      <c r="C181" s="40" t="s">
        <v>173</v>
      </c>
      <c r="D181" s="41" t="s">
        <v>228</v>
      </c>
      <c r="E181" s="40"/>
      <c r="F181" s="41"/>
      <c r="G181" s="42">
        <f>G182</f>
        <v>5333</v>
      </c>
      <c r="H181" s="42">
        <f>H182</f>
        <v>5329</v>
      </c>
      <c r="I181" s="23"/>
    </row>
    <row r="182" spans="1:9" s="14" customFormat="1" ht="15.75">
      <c r="A182" s="102" t="s">
        <v>230</v>
      </c>
      <c r="B182" s="41" t="s">
        <v>175</v>
      </c>
      <c r="C182" s="40" t="s">
        <v>173</v>
      </c>
      <c r="D182" s="41" t="s">
        <v>229</v>
      </c>
      <c r="E182" s="40"/>
      <c r="F182" s="41"/>
      <c r="G182" s="42">
        <f>G183</f>
        <v>5333</v>
      </c>
      <c r="H182" s="42">
        <f>H183</f>
        <v>5329</v>
      </c>
      <c r="I182" s="23"/>
    </row>
    <row r="183" spans="1:9" s="14" customFormat="1" ht="15.75">
      <c r="A183" s="102" t="s">
        <v>231</v>
      </c>
      <c r="B183" s="41" t="s">
        <v>175</v>
      </c>
      <c r="C183" s="40" t="s">
        <v>173</v>
      </c>
      <c r="D183" s="41" t="s">
        <v>229</v>
      </c>
      <c r="E183" s="40" t="s">
        <v>232</v>
      </c>
      <c r="F183" s="41"/>
      <c r="G183" s="42">
        <f>'Прилож №5'!H196</f>
        <v>5333</v>
      </c>
      <c r="H183" s="42">
        <f>'Прилож №5'!I196</f>
        <v>5329</v>
      </c>
      <c r="I183" s="23"/>
    </row>
    <row r="184" spans="1:9" s="14" customFormat="1" ht="60">
      <c r="A184" s="108" t="s">
        <v>97</v>
      </c>
      <c r="B184" s="41" t="s">
        <v>175</v>
      </c>
      <c r="C184" s="40" t="s">
        <v>173</v>
      </c>
      <c r="D184" s="41" t="s">
        <v>38</v>
      </c>
      <c r="E184" s="40"/>
      <c r="F184" s="41"/>
      <c r="G184" s="42">
        <f>G185</f>
        <v>13546.300000000001</v>
      </c>
      <c r="H184" s="42">
        <f>H185</f>
        <v>617</v>
      </c>
      <c r="I184" s="23"/>
    </row>
    <row r="185" spans="1:9" s="14" customFormat="1" ht="15.75">
      <c r="A185" s="68" t="s">
        <v>26</v>
      </c>
      <c r="B185" s="41" t="s">
        <v>175</v>
      </c>
      <c r="C185" s="40" t="s">
        <v>173</v>
      </c>
      <c r="D185" s="41" t="s">
        <v>197</v>
      </c>
      <c r="E185" s="40"/>
      <c r="F185" s="41"/>
      <c r="G185" s="42">
        <f>G186</f>
        <v>13546.300000000001</v>
      </c>
      <c r="H185" s="42">
        <f>H186</f>
        <v>617</v>
      </c>
      <c r="I185" s="23"/>
    </row>
    <row r="186" spans="1:9" s="14" customFormat="1" ht="15.75">
      <c r="A186" s="102" t="s">
        <v>314</v>
      </c>
      <c r="B186" s="41" t="s">
        <v>175</v>
      </c>
      <c r="C186" s="40" t="s">
        <v>173</v>
      </c>
      <c r="D186" s="41" t="s">
        <v>197</v>
      </c>
      <c r="E186" s="40" t="s">
        <v>78</v>
      </c>
      <c r="F186" s="41"/>
      <c r="G186" s="42">
        <f>'Прилож №5'!H199</f>
        <v>13546.300000000001</v>
      </c>
      <c r="H186" s="42">
        <f>'Прилож №5'!I199</f>
        <v>617</v>
      </c>
      <c r="I186" s="23"/>
    </row>
    <row r="187" spans="1:9" s="14" customFormat="1" ht="15.75">
      <c r="A187" s="68" t="s">
        <v>113</v>
      </c>
      <c r="B187" s="59" t="s">
        <v>175</v>
      </c>
      <c r="C187" s="58" t="s">
        <v>173</v>
      </c>
      <c r="D187" s="59" t="s">
        <v>114</v>
      </c>
      <c r="E187" s="58"/>
      <c r="F187" s="59"/>
      <c r="G187" s="60">
        <f>G188</f>
        <v>14325.4</v>
      </c>
      <c r="H187" s="60">
        <f>H188</f>
        <v>0</v>
      </c>
      <c r="I187" s="23"/>
    </row>
    <row r="188" spans="1:9" s="14" customFormat="1" ht="30.75" thickBot="1">
      <c r="A188" s="95" t="s">
        <v>198</v>
      </c>
      <c r="B188" s="69" t="s">
        <v>175</v>
      </c>
      <c r="C188" s="70" t="s">
        <v>173</v>
      </c>
      <c r="D188" s="69" t="s">
        <v>199</v>
      </c>
      <c r="E188" s="70"/>
      <c r="F188" s="69"/>
      <c r="G188" s="71">
        <f>G189</f>
        <v>14325.4</v>
      </c>
      <c r="H188" s="71">
        <f>H189</f>
        <v>0</v>
      </c>
      <c r="I188" s="23"/>
    </row>
    <row r="189" spans="1:9" s="14" customFormat="1" ht="16.5" thickBot="1">
      <c r="A189" s="91" t="s">
        <v>128</v>
      </c>
      <c r="B189" s="69" t="s">
        <v>175</v>
      </c>
      <c r="C189" s="70" t="s">
        <v>173</v>
      </c>
      <c r="D189" s="69" t="s">
        <v>199</v>
      </c>
      <c r="E189" s="70" t="s">
        <v>234</v>
      </c>
      <c r="F189" s="69"/>
      <c r="G189" s="71">
        <f>'Прилож №5'!H202</f>
        <v>14325.4</v>
      </c>
      <c r="H189" s="71">
        <f>'Прилож №5'!I202</f>
        <v>0</v>
      </c>
      <c r="I189" s="23"/>
    </row>
    <row r="190" spans="1:9" s="14" customFormat="1" ht="16.5" thickBot="1">
      <c r="A190" s="112" t="s">
        <v>366</v>
      </c>
      <c r="B190" s="51" t="s">
        <v>176</v>
      </c>
      <c r="C190" s="50" t="s">
        <v>109</v>
      </c>
      <c r="D190" s="51"/>
      <c r="E190" s="50"/>
      <c r="F190" s="62"/>
      <c r="G190" s="52">
        <f>G191</f>
        <v>83884.8</v>
      </c>
      <c r="H190" s="52">
        <f>H191</f>
        <v>592</v>
      </c>
      <c r="I190" s="23"/>
    </row>
    <row r="191" spans="1:9" s="14" customFormat="1" ht="15.75">
      <c r="A191" s="106" t="s">
        <v>33</v>
      </c>
      <c r="B191" s="38" t="s">
        <v>176</v>
      </c>
      <c r="C191" s="65" t="s">
        <v>167</v>
      </c>
      <c r="D191" s="38"/>
      <c r="E191" s="65"/>
      <c r="F191" s="38" t="s">
        <v>10</v>
      </c>
      <c r="G191" s="66">
        <f>G192+G195+G198+G201+G204</f>
        <v>83884.8</v>
      </c>
      <c r="H191" s="66">
        <f>H192+H195+H198+H201+H204</f>
        <v>592</v>
      </c>
      <c r="I191" s="23"/>
    </row>
    <row r="192" spans="1:9" s="14" customFormat="1" ht="30">
      <c r="A192" s="95" t="s">
        <v>103</v>
      </c>
      <c r="B192" s="41" t="s">
        <v>176</v>
      </c>
      <c r="C192" s="40" t="s">
        <v>167</v>
      </c>
      <c r="D192" s="41" t="s">
        <v>34</v>
      </c>
      <c r="E192" s="40"/>
      <c r="F192" s="41" t="s">
        <v>11</v>
      </c>
      <c r="G192" s="42">
        <f>G193</f>
        <v>63173.2</v>
      </c>
      <c r="H192" s="42">
        <f>H193</f>
        <v>400</v>
      </c>
      <c r="I192" s="23"/>
    </row>
    <row r="193" spans="1:9" s="14" customFormat="1" ht="15.75">
      <c r="A193" s="102" t="s">
        <v>26</v>
      </c>
      <c r="B193" s="41" t="s">
        <v>176</v>
      </c>
      <c r="C193" s="40" t="s">
        <v>167</v>
      </c>
      <c r="D193" s="41" t="s">
        <v>200</v>
      </c>
      <c r="E193" s="40"/>
      <c r="F193" s="41"/>
      <c r="G193" s="42">
        <f>G194</f>
        <v>63173.2</v>
      </c>
      <c r="H193" s="42">
        <f>H194</f>
        <v>400</v>
      </c>
      <c r="I193" s="23"/>
    </row>
    <row r="194" spans="1:9" s="14" customFormat="1" ht="15.75">
      <c r="A194" s="68" t="s">
        <v>154</v>
      </c>
      <c r="B194" s="41" t="s">
        <v>176</v>
      </c>
      <c r="C194" s="40" t="s">
        <v>167</v>
      </c>
      <c r="D194" s="41" t="s">
        <v>200</v>
      </c>
      <c r="E194" s="40" t="s">
        <v>77</v>
      </c>
      <c r="F194" s="41"/>
      <c r="G194" s="42">
        <f>'Прилож №5'!H226+'Прилож №5'!H137</f>
        <v>63173.2</v>
      </c>
      <c r="H194" s="42">
        <f>'Прилож №5'!I226</f>
        <v>400</v>
      </c>
      <c r="I194" s="23"/>
    </row>
    <row r="195" spans="1:9" s="14" customFormat="1" ht="15.75">
      <c r="A195" s="68" t="s">
        <v>12</v>
      </c>
      <c r="B195" s="41" t="s">
        <v>176</v>
      </c>
      <c r="C195" s="40" t="s">
        <v>167</v>
      </c>
      <c r="D195" s="41" t="s">
        <v>35</v>
      </c>
      <c r="E195" s="40"/>
      <c r="F195" s="41"/>
      <c r="G195" s="42">
        <f>G196</f>
        <v>2504</v>
      </c>
      <c r="H195" s="42">
        <f>H196</f>
        <v>0</v>
      </c>
      <c r="I195" s="23"/>
    </row>
    <row r="196" spans="1:9" s="14" customFormat="1" ht="15.75">
      <c r="A196" s="102" t="s">
        <v>26</v>
      </c>
      <c r="B196" s="41" t="s">
        <v>176</v>
      </c>
      <c r="C196" s="40" t="s">
        <v>167</v>
      </c>
      <c r="D196" s="41" t="s">
        <v>201</v>
      </c>
      <c r="E196" s="40"/>
      <c r="F196" s="41"/>
      <c r="G196" s="42">
        <f>G197</f>
        <v>2504</v>
      </c>
      <c r="H196" s="42">
        <f>H197</f>
        <v>0</v>
      </c>
      <c r="I196" s="23"/>
    </row>
    <row r="197" spans="1:9" s="14" customFormat="1" ht="15.75">
      <c r="A197" s="68" t="s">
        <v>154</v>
      </c>
      <c r="B197" s="41" t="s">
        <v>176</v>
      </c>
      <c r="C197" s="40" t="s">
        <v>167</v>
      </c>
      <c r="D197" s="41" t="s">
        <v>201</v>
      </c>
      <c r="E197" s="40" t="s">
        <v>77</v>
      </c>
      <c r="F197" s="41"/>
      <c r="G197" s="42">
        <f>'Прилож №5'!H229</f>
        <v>2504</v>
      </c>
      <c r="H197" s="42">
        <f>'Прилож №5'!I229</f>
        <v>0</v>
      </c>
      <c r="I197" s="23"/>
    </row>
    <row r="198" spans="1:9" s="14" customFormat="1" ht="15.75">
      <c r="A198" s="68" t="s">
        <v>13</v>
      </c>
      <c r="B198" s="41" t="s">
        <v>176</v>
      </c>
      <c r="C198" s="40" t="s">
        <v>167</v>
      </c>
      <c r="D198" s="41" t="s">
        <v>36</v>
      </c>
      <c r="E198" s="40"/>
      <c r="F198" s="41"/>
      <c r="G198" s="42">
        <f>G199</f>
        <v>9312.1</v>
      </c>
      <c r="H198" s="42">
        <f>H199</f>
        <v>0</v>
      </c>
      <c r="I198" s="23"/>
    </row>
    <row r="199" spans="1:9" s="14" customFormat="1" ht="15.75">
      <c r="A199" s="102" t="s">
        <v>26</v>
      </c>
      <c r="B199" s="41" t="s">
        <v>176</v>
      </c>
      <c r="C199" s="40" t="s">
        <v>167</v>
      </c>
      <c r="D199" s="41" t="s">
        <v>202</v>
      </c>
      <c r="E199" s="40"/>
      <c r="F199" s="41"/>
      <c r="G199" s="42">
        <f>G200</f>
        <v>9312.1</v>
      </c>
      <c r="H199" s="42">
        <f>H200</f>
        <v>0</v>
      </c>
      <c r="I199" s="23"/>
    </row>
    <row r="200" spans="1:9" s="14" customFormat="1" ht="15.75">
      <c r="A200" s="68" t="s">
        <v>154</v>
      </c>
      <c r="B200" s="41" t="s">
        <v>176</v>
      </c>
      <c r="C200" s="40" t="s">
        <v>167</v>
      </c>
      <c r="D200" s="41" t="s">
        <v>202</v>
      </c>
      <c r="E200" s="40" t="s">
        <v>77</v>
      </c>
      <c r="F200" s="41"/>
      <c r="G200" s="42">
        <f>'Прилож №5'!H232</f>
        <v>9312.1</v>
      </c>
      <c r="H200" s="42">
        <f>'Прилож №5'!I232</f>
        <v>0</v>
      </c>
      <c r="I200" s="23"/>
    </row>
    <row r="201" spans="1:9" s="14" customFormat="1" ht="30">
      <c r="A201" s="95" t="s">
        <v>98</v>
      </c>
      <c r="B201" s="41" t="s">
        <v>176</v>
      </c>
      <c r="C201" s="40" t="s">
        <v>167</v>
      </c>
      <c r="D201" s="41" t="s">
        <v>37</v>
      </c>
      <c r="E201" s="40"/>
      <c r="F201" s="41"/>
      <c r="G201" s="42">
        <f>G202</f>
        <v>8703.5</v>
      </c>
      <c r="H201" s="42">
        <f>H202</f>
        <v>0</v>
      </c>
      <c r="I201" s="23"/>
    </row>
    <row r="202" spans="1:9" s="14" customFormat="1" ht="15.75">
      <c r="A202" s="102" t="s">
        <v>26</v>
      </c>
      <c r="B202" s="41" t="s">
        <v>176</v>
      </c>
      <c r="C202" s="40" t="s">
        <v>167</v>
      </c>
      <c r="D202" s="41" t="s">
        <v>203</v>
      </c>
      <c r="E202" s="40"/>
      <c r="F202" s="41"/>
      <c r="G202" s="42">
        <f>G203</f>
        <v>8703.5</v>
      </c>
      <c r="H202" s="42">
        <f>H203</f>
        <v>0</v>
      </c>
      <c r="I202" s="23"/>
    </row>
    <row r="203" spans="1:9" s="14" customFormat="1" ht="15.75">
      <c r="A203" s="68" t="s">
        <v>154</v>
      </c>
      <c r="B203" s="41" t="s">
        <v>176</v>
      </c>
      <c r="C203" s="40" t="s">
        <v>167</v>
      </c>
      <c r="D203" s="41" t="s">
        <v>203</v>
      </c>
      <c r="E203" s="40" t="s">
        <v>77</v>
      </c>
      <c r="F203" s="41"/>
      <c r="G203" s="42">
        <f>'Прилож №5'!H235</f>
        <v>8703.5</v>
      </c>
      <c r="H203" s="42">
        <f>'Прилож №5'!I235</f>
        <v>0</v>
      </c>
      <c r="I203" s="23"/>
    </row>
    <row r="204" spans="1:9" s="14" customFormat="1" ht="26.25">
      <c r="A204" s="221" t="s">
        <v>323</v>
      </c>
      <c r="B204" s="58" t="s">
        <v>176</v>
      </c>
      <c r="C204" s="214" t="s">
        <v>167</v>
      </c>
      <c r="D204" s="40" t="s">
        <v>324</v>
      </c>
      <c r="E204" s="41"/>
      <c r="F204" s="148"/>
      <c r="G204" s="42">
        <f>G206</f>
        <v>192</v>
      </c>
      <c r="H204" s="149">
        <f>H205</f>
        <v>192</v>
      </c>
      <c r="I204" s="23"/>
    </row>
    <row r="205" spans="1:9" s="14" customFormat="1" ht="15.75">
      <c r="A205" s="221" t="s">
        <v>325</v>
      </c>
      <c r="B205" s="58" t="s">
        <v>176</v>
      </c>
      <c r="C205" s="214" t="s">
        <v>167</v>
      </c>
      <c r="D205" s="40" t="s">
        <v>326</v>
      </c>
      <c r="E205" s="41"/>
      <c r="F205" s="148"/>
      <c r="G205" s="42">
        <f>G206</f>
        <v>192</v>
      </c>
      <c r="H205" s="149">
        <f>H206</f>
        <v>192</v>
      </c>
      <c r="I205" s="23"/>
    </row>
    <row r="206" spans="1:9" s="14" customFormat="1" ht="16.5" thickBot="1">
      <c r="A206" s="217" t="s">
        <v>154</v>
      </c>
      <c r="B206" s="58" t="s">
        <v>176</v>
      </c>
      <c r="C206" s="214" t="s">
        <v>167</v>
      </c>
      <c r="D206" s="40" t="s">
        <v>326</v>
      </c>
      <c r="E206" s="41"/>
      <c r="F206" s="148" t="s">
        <v>77</v>
      </c>
      <c r="G206" s="42">
        <v>192</v>
      </c>
      <c r="H206" s="149">
        <v>192</v>
      </c>
      <c r="I206" s="23"/>
    </row>
    <row r="207" spans="1:9" s="14" customFormat="1" ht="16.5" thickBot="1">
      <c r="A207" s="109" t="s">
        <v>204</v>
      </c>
      <c r="B207" s="51" t="s">
        <v>173</v>
      </c>
      <c r="C207" s="50" t="s">
        <v>109</v>
      </c>
      <c r="D207" s="51"/>
      <c r="E207" s="50"/>
      <c r="F207" s="62"/>
      <c r="G207" s="52">
        <f>G208+G236+G247+G220+G225+G229</f>
        <v>806991.5</v>
      </c>
      <c r="H207" s="52">
        <f>H208+H236+H247+H220+H225+H229</f>
        <v>10983</v>
      </c>
      <c r="I207" s="23"/>
    </row>
    <row r="208" spans="1:9" s="14" customFormat="1" ht="16.5" thickBot="1">
      <c r="A208" s="109" t="s">
        <v>205</v>
      </c>
      <c r="B208" s="51" t="s">
        <v>173</v>
      </c>
      <c r="C208" s="50" t="s">
        <v>167</v>
      </c>
      <c r="D208" s="51"/>
      <c r="E208" s="50"/>
      <c r="F208" s="51"/>
      <c r="G208" s="52">
        <f>G209+G213+G217</f>
        <v>363170.80000000005</v>
      </c>
      <c r="H208" s="52">
        <f>H209+H213+H217</f>
        <v>1017</v>
      </c>
      <c r="I208" s="23"/>
    </row>
    <row r="209" spans="1:9" s="14" customFormat="1" ht="30">
      <c r="A209" s="129" t="s">
        <v>187</v>
      </c>
      <c r="B209" s="244" t="s">
        <v>173</v>
      </c>
      <c r="C209" s="58" t="s">
        <v>167</v>
      </c>
      <c r="D209" s="59" t="s">
        <v>62</v>
      </c>
      <c r="E209" s="58"/>
      <c r="F209" s="82"/>
      <c r="G209" s="72">
        <f aca="true" t="shared" si="9" ref="G209:H211">G210</f>
        <v>158816.7</v>
      </c>
      <c r="H209" s="72">
        <f t="shared" si="9"/>
        <v>0</v>
      </c>
      <c r="I209" s="23"/>
    </row>
    <row r="210" spans="1:9" s="14" customFormat="1" ht="57.75" customHeight="1">
      <c r="A210" s="129" t="s">
        <v>188</v>
      </c>
      <c r="B210" s="40" t="s">
        <v>173</v>
      </c>
      <c r="C210" s="58" t="s">
        <v>167</v>
      </c>
      <c r="D210" s="59" t="s">
        <v>189</v>
      </c>
      <c r="E210" s="58"/>
      <c r="F210" s="38"/>
      <c r="G210" s="60">
        <f t="shared" si="9"/>
        <v>158816.7</v>
      </c>
      <c r="H210" s="60">
        <f t="shared" si="9"/>
        <v>0</v>
      </c>
      <c r="I210" s="23"/>
    </row>
    <row r="211" spans="1:9" s="14" customFormat="1" ht="33" customHeight="1">
      <c r="A211" s="129" t="s">
        <v>215</v>
      </c>
      <c r="B211" s="163" t="s">
        <v>173</v>
      </c>
      <c r="C211" s="58" t="s">
        <v>167</v>
      </c>
      <c r="D211" s="59" t="s">
        <v>216</v>
      </c>
      <c r="E211" s="58"/>
      <c r="F211" s="38"/>
      <c r="G211" s="60">
        <f t="shared" si="9"/>
        <v>158816.7</v>
      </c>
      <c r="H211" s="60">
        <f t="shared" si="9"/>
        <v>0</v>
      </c>
      <c r="I211" s="23"/>
    </row>
    <row r="212" spans="1:9" s="14" customFormat="1" ht="15.75">
      <c r="A212" s="129" t="s">
        <v>190</v>
      </c>
      <c r="B212" s="58" t="s">
        <v>173</v>
      </c>
      <c r="C212" s="58" t="s">
        <v>167</v>
      </c>
      <c r="D212" s="59" t="s">
        <v>216</v>
      </c>
      <c r="E212" s="58" t="s">
        <v>59</v>
      </c>
      <c r="F212" s="38"/>
      <c r="G212" s="60">
        <f>'Прилож №5'!H143</f>
        <v>158816.7</v>
      </c>
      <c r="H212" s="60">
        <f>'Прилож №5'!I143</f>
        <v>0</v>
      </c>
      <c r="I212" s="23"/>
    </row>
    <row r="213" spans="1:9" s="14" customFormat="1" ht="15.75">
      <c r="A213" s="125" t="s">
        <v>367</v>
      </c>
      <c r="B213" s="58" t="s">
        <v>173</v>
      </c>
      <c r="C213" s="58" t="s">
        <v>167</v>
      </c>
      <c r="D213" s="59" t="s">
        <v>39</v>
      </c>
      <c r="E213" s="58"/>
      <c r="F213" s="59"/>
      <c r="G213" s="60">
        <f>G214</f>
        <v>182401.2</v>
      </c>
      <c r="H213" s="60">
        <f>H214</f>
        <v>1017</v>
      </c>
      <c r="I213" s="23"/>
    </row>
    <row r="214" spans="1:9" s="14" customFormat="1" ht="15.75">
      <c r="A214" s="131" t="s">
        <v>26</v>
      </c>
      <c r="B214" s="58" t="s">
        <v>173</v>
      </c>
      <c r="C214" s="58" t="s">
        <v>167</v>
      </c>
      <c r="D214" s="41" t="s">
        <v>206</v>
      </c>
      <c r="E214" s="40"/>
      <c r="F214" s="41"/>
      <c r="G214" s="42">
        <f>G215+G216</f>
        <v>182401.2</v>
      </c>
      <c r="H214" s="42">
        <f>H215+H216</f>
        <v>1017</v>
      </c>
      <c r="I214" s="23"/>
    </row>
    <row r="215" spans="1:9" s="14" customFormat="1" ht="15.75">
      <c r="A215" s="131" t="s">
        <v>154</v>
      </c>
      <c r="B215" s="58" t="s">
        <v>173</v>
      </c>
      <c r="C215" s="58" t="s">
        <v>167</v>
      </c>
      <c r="D215" s="41" t="s">
        <v>206</v>
      </c>
      <c r="E215" s="40" t="s">
        <v>77</v>
      </c>
      <c r="F215" s="41"/>
      <c r="G215" s="42">
        <f>'Прилож №5'!H255</f>
        <v>181384.2</v>
      </c>
      <c r="H215" s="42">
        <f>'Прилож №5'!I255</f>
        <v>0</v>
      </c>
      <c r="I215" s="23"/>
    </row>
    <row r="216" spans="1:9" s="14" customFormat="1" ht="15.75">
      <c r="A216" s="131" t="s">
        <v>154</v>
      </c>
      <c r="B216" s="58" t="s">
        <v>173</v>
      </c>
      <c r="C216" s="58" t="s">
        <v>167</v>
      </c>
      <c r="D216" s="41" t="s">
        <v>296</v>
      </c>
      <c r="E216" s="40" t="s">
        <v>77</v>
      </c>
      <c r="F216" s="41"/>
      <c r="G216" s="42">
        <f>'Прилож №5'!H256</f>
        <v>1017</v>
      </c>
      <c r="H216" s="42">
        <f>'Прилож №5'!I256</f>
        <v>1017</v>
      </c>
      <c r="I216" s="23"/>
    </row>
    <row r="217" spans="1:9" s="14" customFormat="1" ht="15.75">
      <c r="A217" s="8" t="s">
        <v>265</v>
      </c>
      <c r="B217" s="58" t="s">
        <v>173</v>
      </c>
      <c r="C217" s="58" t="s">
        <v>167</v>
      </c>
      <c r="D217" s="41" t="s">
        <v>266</v>
      </c>
      <c r="E217" s="40"/>
      <c r="F217" s="41"/>
      <c r="G217" s="42">
        <f>G218</f>
        <v>21952.9</v>
      </c>
      <c r="H217" s="42">
        <f>H218</f>
        <v>0</v>
      </c>
      <c r="I217" s="23"/>
    </row>
    <row r="218" spans="1:9" s="14" customFormat="1" ht="15.75">
      <c r="A218" s="8" t="s">
        <v>26</v>
      </c>
      <c r="B218" s="58" t="s">
        <v>173</v>
      </c>
      <c r="C218" s="58" t="s">
        <v>167</v>
      </c>
      <c r="D218" s="41" t="s">
        <v>267</v>
      </c>
      <c r="E218" s="40"/>
      <c r="F218" s="41"/>
      <c r="G218" s="42">
        <f>G219</f>
        <v>21952.9</v>
      </c>
      <c r="H218" s="42">
        <f>H219</f>
        <v>0</v>
      </c>
      <c r="I218" s="23"/>
    </row>
    <row r="219" spans="1:9" s="14" customFormat="1" ht="15.75">
      <c r="A219" s="8" t="s">
        <v>154</v>
      </c>
      <c r="B219" s="58" t="s">
        <v>173</v>
      </c>
      <c r="C219" s="58" t="s">
        <v>167</v>
      </c>
      <c r="D219" s="41" t="s">
        <v>267</v>
      </c>
      <c r="E219" s="40" t="s">
        <v>77</v>
      </c>
      <c r="F219" s="41"/>
      <c r="G219" s="42">
        <f>'Прилож №5'!H259</f>
        <v>21952.9</v>
      </c>
      <c r="H219" s="42">
        <f>'Прилож №5'!I259</f>
        <v>0</v>
      </c>
      <c r="I219" s="23"/>
    </row>
    <row r="220" spans="1:9" s="6" customFormat="1" ht="15.75">
      <c r="A220" s="26" t="s">
        <v>268</v>
      </c>
      <c r="B220" s="65" t="s">
        <v>173</v>
      </c>
      <c r="C220" s="65" t="s">
        <v>168</v>
      </c>
      <c r="D220" s="44"/>
      <c r="E220" s="43"/>
      <c r="F220" s="44"/>
      <c r="G220" s="45">
        <f>G221</f>
        <v>266485.8</v>
      </c>
      <c r="H220" s="45">
        <f>H221</f>
        <v>7755</v>
      </c>
      <c r="I220" s="28"/>
    </row>
    <row r="221" spans="1:9" s="14" customFormat="1" ht="15.75">
      <c r="A221" s="8" t="s">
        <v>269</v>
      </c>
      <c r="B221" s="58" t="s">
        <v>173</v>
      </c>
      <c r="C221" s="58" t="s">
        <v>168</v>
      </c>
      <c r="D221" s="41" t="s">
        <v>270</v>
      </c>
      <c r="E221" s="40"/>
      <c r="F221" s="41"/>
      <c r="G221" s="42">
        <f>G222</f>
        <v>266485.8</v>
      </c>
      <c r="H221" s="42">
        <f>H222</f>
        <v>7755</v>
      </c>
      <c r="I221" s="23"/>
    </row>
    <row r="222" spans="1:9" s="14" customFormat="1" ht="15.75">
      <c r="A222" s="8" t="s">
        <v>26</v>
      </c>
      <c r="B222" s="58" t="s">
        <v>173</v>
      </c>
      <c r="C222" s="58" t="s">
        <v>168</v>
      </c>
      <c r="D222" s="41" t="s">
        <v>271</v>
      </c>
      <c r="E222" s="40"/>
      <c r="F222" s="41"/>
      <c r="G222" s="42">
        <f>G223+G224</f>
        <v>266485.8</v>
      </c>
      <c r="H222" s="42">
        <f>H223+H224</f>
        <v>7755</v>
      </c>
      <c r="I222" s="23"/>
    </row>
    <row r="223" spans="1:9" s="14" customFormat="1" ht="15.75">
      <c r="A223" s="8" t="s">
        <v>154</v>
      </c>
      <c r="B223" s="58" t="s">
        <v>173</v>
      </c>
      <c r="C223" s="58" t="s">
        <v>168</v>
      </c>
      <c r="D223" s="41" t="s">
        <v>271</v>
      </c>
      <c r="E223" s="40" t="s">
        <v>77</v>
      </c>
      <c r="F223" s="41"/>
      <c r="G223" s="42">
        <f>'Прилож №5'!H263</f>
        <v>258581.8</v>
      </c>
      <c r="H223" s="42">
        <f>'Прилож №5'!I263</f>
        <v>0</v>
      </c>
      <c r="I223" s="23"/>
    </row>
    <row r="224" spans="1:9" s="14" customFormat="1" ht="15.75">
      <c r="A224" s="8" t="s">
        <v>154</v>
      </c>
      <c r="B224" s="58" t="s">
        <v>173</v>
      </c>
      <c r="C224" s="58" t="s">
        <v>168</v>
      </c>
      <c r="D224" s="41" t="s">
        <v>295</v>
      </c>
      <c r="E224" s="40" t="s">
        <v>77</v>
      </c>
      <c r="F224" s="41"/>
      <c r="G224" s="42">
        <f>'Прилож №5'!H264</f>
        <v>7904</v>
      </c>
      <c r="H224" s="42">
        <f>'Прилож №5'!I264</f>
        <v>7755</v>
      </c>
      <c r="I224" s="23"/>
    </row>
    <row r="225" spans="1:9" s="6" customFormat="1" ht="15.75">
      <c r="A225" s="26" t="s">
        <v>272</v>
      </c>
      <c r="B225" s="65" t="s">
        <v>173</v>
      </c>
      <c r="C225" s="65" t="s">
        <v>172</v>
      </c>
      <c r="D225" s="44"/>
      <c r="E225" s="43"/>
      <c r="F225" s="44"/>
      <c r="G225" s="45">
        <f aca="true" t="shared" si="10" ref="G225:H227">G226</f>
        <v>4124</v>
      </c>
      <c r="H225" s="45">
        <f t="shared" si="10"/>
        <v>0</v>
      </c>
      <c r="I225" s="28"/>
    </row>
    <row r="226" spans="1:9" s="14" customFormat="1" ht="15.75">
      <c r="A226" s="7" t="s">
        <v>367</v>
      </c>
      <c r="B226" s="58" t="s">
        <v>173</v>
      </c>
      <c r="C226" s="58" t="s">
        <v>172</v>
      </c>
      <c r="D226" s="41" t="s">
        <v>39</v>
      </c>
      <c r="E226" s="40"/>
      <c r="F226" s="41"/>
      <c r="G226" s="42">
        <f t="shared" si="10"/>
        <v>4124</v>
      </c>
      <c r="H226" s="42">
        <f t="shared" si="10"/>
        <v>0</v>
      </c>
      <c r="I226" s="23"/>
    </row>
    <row r="227" spans="1:9" s="14" customFormat="1" ht="15.75">
      <c r="A227" s="8" t="s">
        <v>26</v>
      </c>
      <c r="B227" s="58" t="s">
        <v>173</v>
      </c>
      <c r="C227" s="58" t="s">
        <v>172</v>
      </c>
      <c r="D227" s="41" t="s">
        <v>206</v>
      </c>
      <c r="E227" s="40"/>
      <c r="F227" s="41"/>
      <c r="G227" s="42">
        <f t="shared" si="10"/>
        <v>4124</v>
      </c>
      <c r="H227" s="42">
        <f t="shared" si="10"/>
        <v>0</v>
      </c>
      <c r="I227" s="23"/>
    </row>
    <row r="228" spans="1:9" s="14" customFormat="1" ht="15.75">
      <c r="A228" s="8" t="s">
        <v>154</v>
      </c>
      <c r="B228" s="58" t="s">
        <v>173</v>
      </c>
      <c r="C228" s="58" t="s">
        <v>172</v>
      </c>
      <c r="D228" s="41" t="s">
        <v>206</v>
      </c>
      <c r="E228" s="40" t="s">
        <v>77</v>
      </c>
      <c r="F228" s="41"/>
      <c r="G228" s="42">
        <f>'Прилож №5'!H268</f>
        <v>4124</v>
      </c>
      <c r="H228" s="42">
        <f>'Прилож №5'!I268</f>
        <v>0</v>
      </c>
      <c r="I228" s="23"/>
    </row>
    <row r="229" spans="1:9" s="6" customFormat="1" ht="15.75">
      <c r="A229" s="26" t="s">
        <v>273</v>
      </c>
      <c r="B229" s="65" t="s">
        <v>173</v>
      </c>
      <c r="C229" s="65" t="s">
        <v>169</v>
      </c>
      <c r="D229" s="44"/>
      <c r="E229" s="43"/>
      <c r="F229" s="44"/>
      <c r="G229" s="45">
        <f>G230+G233</f>
        <v>43565</v>
      </c>
      <c r="H229" s="45">
        <f>H230+H233</f>
        <v>2211</v>
      </c>
      <c r="I229" s="28"/>
    </row>
    <row r="230" spans="1:9" s="14" customFormat="1" ht="15.75">
      <c r="A230" s="8" t="s">
        <v>274</v>
      </c>
      <c r="B230" s="58" t="s">
        <v>173</v>
      </c>
      <c r="C230" s="58" t="s">
        <v>169</v>
      </c>
      <c r="D230" s="41" t="s">
        <v>275</v>
      </c>
      <c r="E230" s="40"/>
      <c r="F230" s="41"/>
      <c r="G230" s="42">
        <f>G231</f>
        <v>41354</v>
      </c>
      <c r="H230" s="42">
        <f>H231</f>
        <v>0</v>
      </c>
      <c r="I230" s="23"/>
    </row>
    <row r="231" spans="1:9" s="14" customFormat="1" ht="15.75">
      <c r="A231" s="8" t="s">
        <v>26</v>
      </c>
      <c r="B231" s="58" t="s">
        <v>173</v>
      </c>
      <c r="C231" s="58" t="s">
        <v>169</v>
      </c>
      <c r="D231" s="41" t="s">
        <v>276</v>
      </c>
      <c r="E231" s="40"/>
      <c r="F231" s="41"/>
      <c r="G231" s="42">
        <f>G232</f>
        <v>41354</v>
      </c>
      <c r="H231" s="42">
        <f>H232</f>
        <v>0</v>
      </c>
      <c r="I231" s="23"/>
    </row>
    <row r="232" spans="1:9" s="14" customFormat="1" ht="15.75">
      <c r="A232" s="8" t="s">
        <v>154</v>
      </c>
      <c r="B232" s="58" t="s">
        <v>173</v>
      </c>
      <c r="C232" s="58" t="s">
        <v>169</v>
      </c>
      <c r="D232" s="41" t="s">
        <v>276</v>
      </c>
      <c r="E232" s="40" t="s">
        <v>77</v>
      </c>
      <c r="F232" s="41"/>
      <c r="G232" s="42">
        <f>'Прилож №5'!H272</f>
        <v>41354</v>
      </c>
      <c r="H232" s="42"/>
      <c r="I232" s="23"/>
    </row>
    <row r="233" spans="1:9" s="14" customFormat="1" ht="15.75">
      <c r="A233" s="8" t="s">
        <v>108</v>
      </c>
      <c r="B233" s="58" t="s">
        <v>173</v>
      </c>
      <c r="C233" s="58" t="s">
        <v>169</v>
      </c>
      <c r="D233" s="41" t="s">
        <v>85</v>
      </c>
      <c r="E233" s="40"/>
      <c r="F233" s="41"/>
      <c r="G233" s="42">
        <f>G234</f>
        <v>2211</v>
      </c>
      <c r="H233" s="42">
        <f>H234</f>
        <v>2211</v>
      </c>
      <c r="I233" s="23"/>
    </row>
    <row r="234" spans="1:9" s="14" customFormat="1" ht="39">
      <c r="A234" s="12" t="s">
        <v>277</v>
      </c>
      <c r="B234" s="58" t="s">
        <v>173</v>
      </c>
      <c r="C234" s="58" t="s">
        <v>169</v>
      </c>
      <c r="D234" s="41" t="s">
        <v>236</v>
      </c>
      <c r="E234" s="40"/>
      <c r="F234" s="41"/>
      <c r="G234" s="42">
        <f>G235</f>
        <v>2211</v>
      </c>
      <c r="H234" s="42">
        <f>H235</f>
        <v>2211</v>
      </c>
      <c r="I234" s="23"/>
    </row>
    <row r="235" spans="1:9" s="14" customFormat="1" ht="15.75">
      <c r="A235" s="8" t="s">
        <v>154</v>
      </c>
      <c r="B235" s="58" t="s">
        <v>173</v>
      </c>
      <c r="C235" s="58" t="s">
        <v>169</v>
      </c>
      <c r="D235" s="41" t="s">
        <v>236</v>
      </c>
      <c r="E235" s="40" t="s">
        <v>77</v>
      </c>
      <c r="F235" s="41"/>
      <c r="G235" s="42">
        <f>'Прилож №5'!H275</f>
        <v>2211</v>
      </c>
      <c r="H235" s="42">
        <f>'Прилож №5'!I275</f>
        <v>2211</v>
      </c>
      <c r="I235" s="23"/>
    </row>
    <row r="236" spans="1:9" s="6" customFormat="1" ht="15.75">
      <c r="A236" s="122" t="s">
        <v>207</v>
      </c>
      <c r="B236" s="65" t="s">
        <v>173</v>
      </c>
      <c r="C236" s="43" t="s">
        <v>176</v>
      </c>
      <c r="D236" s="44"/>
      <c r="E236" s="43"/>
      <c r="F236" s="44"/>
      <c r="G236" s="45">
        <f>G241+G244+G240</f>
        <v>112145.9</v>
      </c>
      <c r="H236" s="45">
        <f>H241+H244</f>
        <v>0</v>
      </c>
      <c r="I236" s="28"/>
    </row>
    <row r="237" spans="1:9" s="6" customFormat="1" ht="30">
      <c r="A237" s="124" t="s">
        <v>187</v>
      </c>
      <c r="B237" s="40" t="s">
        <v>173</v>
      </c>
      <c r="C237" s="211" t="s">
        <v>176</v>
      </c>
      <c r="D237" s="41" t="s">
        <v>62</v>
      </c>
      <c r="E237" s="40"/>
      <c r="F237" s="212"/>
      <c r="G237" s="42">
        <f>G238</f>
        <v>100000</v>
      </c>
      <c r="H237" s="45"/>
      <c r="I237" s="28"/>
    </row>
    <row r="238" spans="1:9" s="6" customFormat="1" ht="30">
      <c r="A238" s="129" t="s">
        <v>320</v>
      </c>
      <c r="B238" s="58" t="s">
        <v>173</v>
      </c>
      <c r="C238" s="213" t="s">
        <v>176</v>
      </c>
      <c r="D238" s="59" t="s">
        <v>189</v>
      </c>
      <c r="E238" s="58"/>
      <c r="F238" s="214"/>
      <c r="G238" s="60">
        <f>G239</f>
        <v>100000</v>
      </c>
      <c r="H238" s="66"/>
      <c r="I238" s="28"/>
    </row>
    <row r="239" spans="1:9" s="6" customFormat="1" ht="30">
      <c r="A239" s="129" t="s">
        <v>215</v>
      </c>
      <c r="B239" s="163" t="s">
        <v>173</v>
      </c>
      <c r="C239" s="213" t="s">
        <v>176</v>
      </c>
      <c r="D239" s="59" t="s">
        <v>216</v>
      </c>
      <c r="E239" s="58"/>
      <c r="F239" s="214"/>
      <c r="G239" s="60">
        <f>G240</f>
        <v>100000</v>
      </c>
      <c r="H239" s="66"/>
      <c r="I239" s="28"/>
    </row>
    <row r="240" spans="1:9" s="6" customFormat="1" ht="15.75">
      <c r="A240" s="129" t="s">
        <v>190</v>
      </c>
      <c r="B240" s="163" t="s">
        <v>173</v>
      </c>
      <c r="C240" s="213" t="s">
        <v>176</v>
      </c>
      <c r="D240" s="59" t="s">
        <v>216</v>
      </c>
      <c r="E240" s="58" t="s">
        <v>59</v>
      </c>
      <c r="F240" s="212"/>
      <c r="G240" s="42">
        <f>'Прилож №5'!H145</f>
        <v>100000</v>
      </c>
      <c r="H240" s="45"/>
      <c r="I240" s="28"/>
    </row>
    <row r="241" spans="1:9" s="14" customFormat="1" ht="15.75">
      <c r="A241" s="123" t="s">
        <v>69</v>
      </c>
      <c r="B241" s="58" t="s">
        <v>173</v>
      </c>
      <c r="C241" s="40" t="s">
        <v>176</v>
      </c>
      <c r="D241" s="48" t="s">
        <v>70</v>
      </c>
      <c r="E241" s="47"/>
      <c r="F241" s="41"/>
      <c r="G241" s="42">
        <f>G242</f>
        <v>8728</v>
      </c>
      <c r="H241" s="42">
        <f>H242</f>
        <v>0</v>
      </c>
      <c r="I241" s="23"/>
    </row>
    <row r="242" spans="1:9" s="14" customFormat="1" ht="15.75">
      <c r="A242" s="131" t="s">
        <v>26</v>
      </c>
      <c r="B242" s="58" t="s">
        <v>173</v>
      </c>
      <c r="C242" s="40" t="s">
        <v>176</v>
      </c>
      <c r="D242" s="48" t="s">
        <v>208</v>
      </c>
      <c r="E242" s="47"/>
      <c r="F242" s="41"/>
      <c r="G242" s="42">
        <f>G243</f>
        <v>8728</v>
      </c>
      <c r="H242" s="42">
        <f>H243</f>
        <v>0</v>
      </c>
      <c r="I242" s="23"/>
    </row>
    <row r="243" spans="1:9" s="14" customFormat="1" ht="15.75">
      <c r="A243" s="131" t="s">
        <v>154</v>
      </c>
      <c r="B243" s="58" t="s">
        <v>173</v>
      </c>
      <c r="C243" s="40" t="s">
        <v>176</v>
      </c>
      <c r="D243" s="48" t="s">
        <v>208</v>
      </c>
      <c r="E243" s="47" t="s">
        <v>77</v>
      </c>
      <c r="F243" s="41"/>
      <c r="G243" s="42">
        <f>'Прилож №5'!H246</f>
        <v>8728</v>
      </c>
      <c r="H243" s="42">
        <f>'Прилож №5'!I246</f>
        <v>0</v>
      </c>
      <c r="I243" s="23"/>
    </row>
    <row r="244" spans="1:9" s="14" customFormat="1" ht="15.75">
      <c r="A244" s="123" t="s">
        <v>113</v>
      </c>
      <c r="B244" s="58" t="s">
        <v>173</v>
      </c>
      <c r="C244" s="40" t="s">
        <v>176</v>
      </c>
      <c r="D244" s="48" t="s">
        <v>114</v>
      </c>
      <c r="E244" s="47"/>
      <c r="F244" s="41"/>
      <c r="G244" s="42">
        <f>G245</f>
        <v>3417.9</v>
      </c>
      <c r="H244" s="42"/>
      <c r="I244" s="23"/>
    </row>
    <row r="245" spans="1:9" s="14" customFormat="1" ht="30">
      <c r="A245" s="124" t="s">
        <v>290</v>
      </c>
      <c r="B245" s="58" t="s">
        <v>173</v>
      </c>
      <c r="C245" s="40" t="s">
        <v>176</v>
      </c>
      <c r="D245" s="48" t="s">
        <v>220</v>
      </c>
      <c r="E245" s="47"/>
      <c r="F245" s="41"/>
      <c r="G245" s="42">
        <f>G246</f>
        <v>3417.9</v>
      </c>
      <c r="H245" s="42"/>
      <c r="I245" s="23"/>
    </row>
    <row r="246" spans="1:9" s="14" customFormat="1" ht="15.75">
      <c r="A246" s="125" t="s">
        <v>128</v>
      </c>
      <c r="B246" s="58" t="s">
        <v>173</v>
      </c>
      <c r="C246" s="40" t="s">
        <v>176</v>
      </c>
      <c r="D246" s="48" t="s">
        <v>220</v>
      </c>
      <c r="E246" s="47" t="s">
        <v>234</v>
      </c>
      <c r="F246" s="41"/>
      <c r="G246" s="42">
        <f>'Прилож №5'!H249</f>
        <v>3417.9</v>
      </c>
      <c r="H246" s="42">
        <f>'Прилож №5'!I249</f>
        <v>0</v>
      </c>
      <c r="I246" s="23"/>
    </row>
    <row r="247" spans="1:9" s="14" customFormat="1" ht="29.25">
      <c r="A247" s="243" t="s">
        <v>380</v>
      </c>
      <c r="B247" s="58" t="s">
        <v>173</v>
      </c>
      <c r="C247" s="43" t="s">
        <v>174</v>
      </c>
      <c r="D247" s="67"/>
      <c r="E247" s="61"/>
      <c r="F247" s="44"/>
      <c r="G247" s="45">
        <f>G248+G253</f>
        <v>17500</v>
      </c>
      <c r="H247" s="45">
        <f>H248</f>
        <v>0</v>
      </c>
      <c r="I247" s="23"/>
    </row>
    <row r="248" spans="1:9" s="14" customFormat="1" ht="15.75">
      <c r="A248" s="7" t="s">
        <v>113</v>
      </c>
      <c r="B248" s="47" t="s">
        <v>173</v>
      </c>
      <c r="C248" s="47" t="s">
        <v>174</v>
      </c>
      <c r="D248" s="41" t="s">
        <v>114</v>
      </c>
      <c r="E248" s="40"/>
      <c r="F248" s="41"/>
      <c r="G248" s="42">
        <f>G251+G249</f>
        <v>2500</v>
      </c>
      <c r="H248" s="42"/>
      <c r="I248" s="23"/>
    </row>
    <row r="249" spans="1:9" s="14" customFormat="1" ht="39">
      <c r="A249" s="13" t="s">
        <v>285</v>
      </c>
      <c r="B249" s="47" t="s">
        <v>173</v>
      </c>
      <c r="C249" s="47" t="s">
        <v>174</v>
      </c>
      <c r="D249" s="41" t="s">
        <v>286</v>
      </c>
      <c r="E249" s="40"/>
      <c r="F249" s="41"/>
      <c r="G249" s="42">
        <f>G250</f>
        <v>1000</v>
      </c>
      <c r="H249" s="42"/>
      <c r="I249" s="23"/>
    </row>
    <row r="250" spans="1:9" s="14" customFormat="1" ht="15.75">
      <c r="A250" s="8" t="s">
        <v>154</v>
      </c>
      <c r="B250" s="47" t="s">
        <v>173</v>
      </c>
      <c r="C250" s="47" t="s">
        <v>174</v>
      </c>
      <c r="D250" s="41" t="s">
        <v>286</v>
      </c>
      <c r="E250" s="40" t="s">
        <v>77</v>
      </c>
      <c r="F250" s="41"/>
      <c r="G250" s="42">
        <f>'Прилож №5'!H279</f>
        <v>1000</v>
      </c>
      <c r="H250" s="42"/>
      <c r="I250" s="23"/>
    </row>
    <row r="251" spans="1:9" s="14" customFormat="1" ht="39">
      <c r="A251" s="13" t="s">
        <v>283</v>
      </c>
      <c r="B251" s="47" t="s">
        <v>173</v>
      </c>
      <c r="C251" s="47" t="s">
        <v>174</v>
      </c>
      <c r="D251" s="41" t="s">
        <v>284</v>
      </c>
      <c r="E251" s="40"/>
      <c r="F251" s="135"/>
      <c r="G251" s="42">
        <f>G252</f>
        <v>1500</v>
      </c>
      <c r="H251" s="42"/>
      <c r="I251" s="23"/>
    </row>
    <row r="252" spans="1:9" s="14" customFormat="1" ht="15.75">
      <c r="A252" s="7" t="s">
        <v>154</v>
      </c>
      <c r="B252" s="40" t="s">
        <v>173</v>
      </c>
      <c r="C252" s="40" t="s">
        <v>174</v>
      </c>
      <c r="D252" s="41" t="s">
        <v>284</v>
      </c>
      <c r="E252" s="40" t="s">
        <v>77</v>
      </c>
      <c r="F252" s="135"/>
      <c r="G252" s="42">
        <f>'Прилож №5'!H281</f>
        <v>1500</v>
      </c>
      <c r="H252" s="42"/>
      <c r="I252" s="23"/>
    </row>
    <row r="253" spans="1:9" s="14" customFormat="1" ht="39">
      <c r="A253" s="222" t="s">
        <v>379</v>
      </c>
      <c r="B253" s="40" t="s">
        <v>173</v>
      </c>
      <c r="C253" s="40" t="s">
        <v>174</v>
      </c>
      <c r="D253" s="41" t="s">
        <v>378</v>
      </c>
      <c r="E253" s="40"/>
      <c r="F253" s="135"/>
      <c r="G253" s="42">
        <f>G254</f>
        <v>15000</v>
      </c>
      <c r="H253" s="42"/>
      <c r="I253" s="23"/>
    </row>
    <row r="254" spans="1:9" s="14" customFormat="1" ht="16.5" thickBot="1">
      <c r="A254" s="10" t="s">
        <v>154</v>
      </c>
      <c r="B254" s="70" t="s">
        <v>173</v>
      </c>
      <c r="C254" s="163" t="s">
        <v>174</v>
      </c>
      <c r="D254" s="41" t="s">
        <v>378</v>
      </c>
      <c r="E254" s="163" t="s">
        <v>77</v>
      </c>
      <c r="F254" s="174"/>
      <c r="G254" s="189">
        <f>'Прилож №5'!H283</f>
        <v>15000</v>
      </c>
      <c r="H254" s="189"/>
      <c r="I254" s="23"/>
    </row>
    <row r="255" spans="1:9" s="14" customFormat="1" ht="16.5" thickBot="1">
      <c r="A255" s="109" t="s">
        <v>5</v>
      </c>
      <c r="B255" s="51" t="s">
        <v>174</v>
      </c>
      <c r="C255" s="50" t="s">
        <v>109</v>
      </c>
      <c r="D255" s="62"/>
      <c r="E255" s="136"/>
      <c r="F255" s="137" t="s">
        <v>234</v>
      </c>
      <c r="G255" s="52">
        <f>G256+G260+G284+G280</f>
        <v>82319.69999999998</v>
      </c>
      <c r="H255" s="52">
        <f>H256+H260+H284+H280</f>
        <v>67383</v>
      </c>
      <c r="I255" s="23"/>
    </row>
    <row r="256" spans="1:9" s="14" customFormat="1" ht="15.75">
      <c r="A256" s="106" t="s">
        <v>43</v>
      </c>
      <c r="B256" s="38" t="s">
        <v>174</v>
      </c>
      <c r="C256" s="65" t="s">
        <v>167</v>
      </c>
      <c r="D256" s="87"/>
      <c r="E256" s="88"/>
      <c r="F256" s="38"/>
      <c r="G256" s="66">
        <f aca="true" t="shared" si="11" ref="G256:H258">G257</f>
        <v>1376</v>
      </c>
      <c r="H256" s="39">
        <f t="shared" si="11"/>
        <v>0</v>
      </c>
      <c r="I256" s="23"/>
    </row>
    <row r="257" spans="1:9" s="14" customFormat="1" ht="15.75">
      <c r="A257" s="68" t="s">
        <v>209</v>
      </c>
      <c r="B257" s="41" t="s">
        <v>174</v>
      </c>
      <c r="C257" s="40" t="s">
        <v>167</v>
      </c>
      <c r="D257" s="41" t="s">
        <v>210</v>
      </c>
      <c r="E257" s="47"/>
      <c r="F257" s="41"/>
      <c r="G257" s="42">
        <f t="shared" si="11"/>
        <v>1376</v>
      </c>
      <c r="H257" s="42">
        <f t="shared" si="11"/>
        <v>0</v>
      </c>
      <c r="I257" s="23"/>
    </row>
    <row r="258" spans="1:9" s="14" customFormat="1" ht="30">
      <c r="A258" s="95" t="s">
        <v>99</v>
      </c>
      <c r="B258" s="41" t="s">
        <v>174</v>
      </c>
      <c r="C258" s="40" t="s">
        <v>167</v>
      </c>
      <c r="D258" s="41" t="s">
        <v>211</v>
      </c>
      <c r="E258" s="47"/>
      <c r="F258" s="41"/>
      <c r="G258" s="42">
        <f t="shared" si="11"/>
        <v>1376</v>
      </c>
      <c r="H258" s="42">
        <f t="shared" si="11"/>
        <v>0</v>
      </c>
      <c r="I258" s="23"/>
    </row>
    <row r="259" spans="1:9" s="14" customFormat="1" ht="15.75">
      <c r="A259" s="95" t="s">
        <v>150</v>
      </c>
      <c r="B259" s="41" t="s">
        <v>174</v>
      </c>
      <c r="C259" s="40" t="s">
        <v>167</v>
      </c>
      <c r="D259" s="41" t="s">
        <v>211</v>
      </c>
      <c r="E259" s="47" t="s">
        <v>48</v>
      </c>
      <c r="F259" s="41"/>
      <c r="G259" s="42">
        <f>'Прилож №5'!H150</f>
        <v>1376</v>
      </c>
      <c r="H259" s="42">
        <f>'Прилож №5'!I150</f>
        <v>0</v>
      </c>
      <c r="I259" s="23"/>
    </row>
    <row r="260" spans="1:9" s="14" customFormat="1" ht="15.75">
      <c r="A260" s="101" t="s">
        <v>86</v>
      </c>
      <c r="B260" s="44" t="s">
        <v>174</v>
      </c>
      <c r="C260" s="43" t="s">
        <v>172</v>
      </c>
      <c r="D260" s="44"/>
      <c r="E260" s="43"/>
      <c r="F260" s="73"/>
      <c r="G260" s="45">
        <f>G264+G277+G261+G272</f>
        <v>71025.69999999998</v>
      </c>
      <c r="H260" s="45">
        <f>H264+H277+H261+H272</f>
        <v>60695</v>
      </c>
      <c r="I260" s="23"/>
    </row>
    <row r="261" spans="1:9" s="14" customFormat="1" ht="15.75">
      <c r="A261" s="13" t="s">
        <v>334</v>
      </c>
      <c r="B261" s="58" t="s">
        <v>174</v>
      </c>
      <c r="C261" s="212" t="s">
        <v>172</v>
      </c>
      <c r="D261" s="40" t="s">
        <v>335</v>
      </c>
      <c r="E261" s="41"/>
      <c r="F261" s="216"/>
      <c r="G261" s="45">
        <f>G262</f>
        <v>1407</v>
      </c>
      <c r="H261" s="45"/>
      <c r="I261" s="23"/>
    </row>
    <row r="262" spans="1:9" s="14" customFormat="1" ht="15.75">
      <c r="A262" s="7" t="s">
        <v>336</v>
      </c>
      <c r="B262" s="58" t="s">
        <v>174</v>
      </c>
      <c r="C262" s="212" t="s">
        <v>172</v>
      </c>
      <c r="D262" s="40" t="s">
        <v>337</v>
      </c>
      <c r="E262" s="41"/>
      <c r="F262" s="216"/>
      <c r="G262" s="42">
        <f>G263</f>
        <v>1407</v>
      </c>
      <c r="H262" s="45"/>
      <c r="I262" s="23"/>
    </row>
    <row r="263" spans="1:9" s="14" customFormat="1" ht="15.75">
      <c r="A263" s="7" t="s">
        <v>150</v>
      </c>
      <c r="B263" s="58" t="s">
        <v>174</v>
      </c>
      <c r="C263" s="212" t="s">
        <v>172</v>
      </c>
      <c r="D263" s="40" t="s">
        <v>337</v>
      </c>
      <c r="E263" s="41" t="s">
        <v>48</v>
      </c>
      <c r="F263" s="216" t="s">
        <v>48</v>
      </c>
      <c r="G263" s="42">
        <f>'Прилож №5'!H321</f>
        <v>1407</v>
      </c>
      <c r="H263" s="45"/>
      <c r="I263" s="23"/>
    </row>
    <row r="264" spans="1:9" s="14" customFormat="1" ht="15.75">
      <c r="A264" s="68" t="s">
        <v>212</v>
      </c>
      <c r="B264" s="41" t="s">
        <v>174</v>
      </c>
      <c r="C264" s="40" t="s">
        <v>172</v>
      </c>
      <c r="D264" s="41" t="s">
        <v>80</v>
      </c>
      <c r="E264" s="40"/>
      <c r="F264" s="74"/>
      <c r="G264" s="42">
        <f>G269+G271+G265</f>
        <v>68754.4</v>
      </c>
      <c r="H264" s="42">
        <f>H269+H271+H265</f>
        <v>60695</v>
      </c>
      <c r="I264" s="23"/>
    </row>
    <row r="265" spans="1:9" s="14" customFormat="1" ht="39">
      <c r="A265" s="222" t="s">
        <v>327</v>
      </c>
      <c r="B265" s="40" t="s">
        <v>174</v>
      </c>
      <c r="C265" s="210" t="s">
        <v>172</v>
      </c>
      <c r="D265" s="40" t="s">
        <v>328</v>
      </c>
      <c r="E265" s="41"/>
      <c r="F265" s="216"/>
      <c r="G265" s="42">
        <f>'Прилож №5'!H323</f>
        <v>19454.4</v>
      </c>
      <c r="H265" s="42">
        <f>'Прилож №5'!I323</f>
        <v>15463</v>
      </c>
      <c r="I265" s="23"/>
    </row>
    <row r="266" spans="1:9" s="14" customFormat="1" ht="39">
      <c r="A266" s="222" t="s">
        <v>347</v>
      </c>
      <c r="B266" s="40" t="s">
        <v>174</v>
      </c>
      <c r="C266" s="210" t="s">
        <v>172</v>
      </c>
      <c r="D266" s="40" t="s">
        <v>348</v>
      </c>
      <c r="E266" s="41"/>
      <c r="F266" s="216"/>
      <c r="G266" s="42">
        <f>'Прилож №5'!H324</f>
        <v>12370</v>
      </c>
      <c r="H266" s="42">
        <f>'Прилож №5'!I324</f>
        <v>12370</v>
      </c>
      <c r="I266" s="23"/>
    </row>
    <row r="267" spans="1:9" s="14" customFormat="1" ht="39">
      <c r="A267" s="222" t="s">
        <v>359</v>
      </c>
      <c r="B267" s="40" t="s">
        <v>174</v>
      </c>
      <c r="C267" s="210" t="s">
        <v>172</v>
      </c>
      <c r="D267" s="40" t="s">
        <v>329</v>
      </c>
      <c r="E267" s="41" t="s">
        <v>48</v>
      </c>
      <c r="F267" s="216" t="s">
        <v>48</v>
      </c>
      <c r="G267" s="42">
        <f>'Прилож №5'!H325</f>
        <v>7084.4</v>
      </c>
      <c r="H267" s="42"/>
      <c r="I267" s="23"/>
    </row>
    <row r="268" spans="1:9" s="14" customFormat="1" ht="15.75">
      <c r="A268" s="68" t="s">
        <v>213</v>
      </c>
      <c r="B268" s="41" t="s">
        <v>174</v>
      </c>
      <c r="C268" s="40" t="s">
        <v>172</v>
      </c>
      <c r="D268" s="41" t="s">
        <v>311</v>
      </c>
      <c r="E268" s="40"/>
      <c r="F268" s="74">
        <v>483</v>
      </c>
      <c r="G268" s="42">
        <f>G269</f>
        <v>4053</v>
      </c>
      <c r="H268" s="42">
        <f>H269</f>
        <v>0</v>
      </c>
      <c r="I268" s="23"/>
    </row>
    <row r="269" spans="1:9" s="14" customFormat="1" ht="15.75">
      <c r="A269" s="68" t="s">
        <v>150</v>
      </c>
      <c r="B269" s="41" t="s">
        <v>174</v>
      </c>
      <c r="C269" s="40" t="s">
        <v>172</v>
      </c>
      <c r="D269" s="41" t="s">
        <v>311</v>
      </c>
      <c r="E269" s="40" t="s">
        <v>48</v>
      </c>
      <c r="F269" s="74"/>
      <c r="G269" s="42">
        <f>'Прилож №5'!H154</f>
        <v>4053</v>
      </c>
      <c r="H269" s="42">
        <f>'Прилож №5'!I154</f>
        <v>0</v>
      </c>
      <c r="I269" s="23"/>
    </row>
    <row r="270" spans="1:9" s="14" customFormat="1" ht="30">
      <c r="A270" s="95" t="s">
        <v>126</v>
      </c>
      <c r="B270" s="41" t="s">
        <v>174</v>
      </c>
      <c r="C270" s="40" t="s">
        <v>172</v>
      </c>
      <c r="D270" s="41" t="s">
        <v>214</v>
      </c>
      <c r="E270" s="40"/>
      <c r="F270" s="74"/>
      <c r="G270" s="42">
        <f>G271</f>
        <v>45247</v>
      </c>
      <c r="H270" s="42">
        <f>H271</f>
        <v>45232</v>
      </c>
      <c r="I270" s="23"/>
    </row>
    <row r="271" spans="1:9" s="14" customFormat="1" ht="13.5" customHeight="1">
      <c r="A271" s="95" t="s">
        <v>150</v>
      </c>
      <c r="B271" s="41" t="s">
        <v>174</v>
      </c>
      <c r="C271" s="40" t="s">
        <v>172</v>
      </c>
      <c r="D271" s="41" t="s">
        <v>214</v>
      </c>
      <c r="E271" s="40" t="s">
        <v>48</v>
      </c>
      <c r="F271" s="74">
        <v>572</v>
      </c>
      <c r="G271" s="42">
        <f>'Прилож №5'!H156</f>
        <v>45247</v>
      </c>
      <c r="H271" s="42">
        <f>'Прилож №5'!I156</f>
        <v>45232</v>
      </c>
      <c r="I271" s="23"/>
    </row>
    <row r="272" spans="1:9" s="14" customFormat="1" ht="13.5" customHeight="1">
      <c r="A272" s="7" t="s">
        <v>339</v>
      </c>
      <c r="B272" s="58" t="s">
        <v>174</v>
      </c>
      <c r="C272" s="212" t="s">
        <v>172</v>
      </c>
      <c r="D272" s="40" t="s">
        <v>340</v>
      </c>
      <c r="E272" s="41"/>
      <c r="F272" s="216"/>
      <c r="G272" s="60">
        <f>G273+G274</f>
        <v>378.9</v>
      </c>
      <c r="H272" s="60">
        <f>H273+H274</f>
        <v>0</v>
      </c>
      <c r="I272" s="23"/>
    </row>
    <row r="273" spans="1:9" s="14" customFormat="1" ht="13.5" customHeight="1">
      <c r="A273" s="7" t="s">
        <v>341</v>
      </c>
      <c r="B273" s="58" t="s">
        <v>174</v>
      </c>
      <c r="C273" s="212" t="s">
        <v>172</v>
      </c>
      <c r="D273" s="40" t="s">
        <v>342</v>
      </c>
      <c r="E273" s="41"/>
      <c r="F273" s="216" t="s">
        <v>48</v>
      </c>
      <c r="G273" s="60">
        <f>'Прилож №5'!H327</f>
        <v>216.5</v>
      </c>
      <c r="H273" s="60">
        <f>'Прилож №5'!I327</f>
        <v>0</v>
      </c>
      <c r="I273" s="23"/>
    </row>
    <row r="274" spans="1:9" s="14" customFormat="1" ht="13.5" customHeight="1">
      <c r="A274" s="7" t="s">
        <v>343</v>
      </c>
      <c r="B274" s="58" t="s">
        <v>174</v>
      </c>
      <c r="C274" s="212" t="s">
        <v>172</v>
      </c>
      <c r="D274" s="40" t="s">
        <v>344</v>
      </c>
      <c r="E274" s="41"/>
      <c r="F274" s="216"/>
      <c r="G274" s="60">
        <f>G275</f>
        <v>162.4</v>
      </c>
      <c r="H274" s="60">
        <f>H275</f>
        <v>0</v>
      </c>
      <c r="I274" s="23"/>
    </row>
    <row r="275" spans="1:9" s="14" customFormat="1" ht="13.5" customHeight="1">
      <c r="A275" s="7" t="s">
        <v>336</v>
      </c>
      <c r="B275" s="58" t="s">
        <v>174</v>
      </c>
      <c r="C275" s="212" t="s">
        <v>172</v>
      </c>
      <c r="D275" s="40" t="s">
        <v>345</v>
      </c>
      <c r="E275" s="41"/>
      <c r="F275" s="216"/>
      <c r="G275" s="60">
        <f>G276</f>
        <v>162.4</v>
      </c>
      <c r="H275" s="60">
        <f>H276</f>
        <v>0</v>
      </c>
      <c r="I275" s="23"/>
    </row>
    <row r="276" spans="1:9" s="14" customFormat="1" ht="13.5" customHeight="1">
      <c r="A276" s="95" t="s">
        <v>150</v>
      </c>
      <c r="B276" s="58" t="s">
        <v>174</v>
      </c>
      <c r="C276" s="212" t="s">
        <v>172</v>
      </c>
      <c r="D276" s="40" t="s">
        <v>345</v>
      </c>
      <c r="E276" s="41" t="s">
        <v>48</v>
      </c>
      <c r="F276" s="216" t="s">
        <v>48</v>
      </c>
      <c r="G276" s="60">
        <f>'Прилож №5'!H330</f>
        <v>162.4</v>
      </c>
      <c r="H276" s="60">
        <f>'Прилож №5'!I330</f>
        <v>0</v>
      </c>
      <c r="I276" s="23"/>
    </row>
    <row r="277" spans="1:9" s="14" customFormat="1" ht="15" customHeight="1">
      <c r="A277" s="68" t="s">
        <v>113</v>
      </c>
      <c r="B277" s="41" t="s">
        <v>174</v>
      </c>
      <c r="C277" s="58" t="s">
        <v>172</v>
      </c>
      <c r="D277" s="59" t="s">
        <v>114</v>
      </c>
      <c r="E277" s="58"/>
      <c r="F277" s="75"/>
      <c r="G277" s="60">
        <f>G278</f>
        <v>485.4</v>
      </c>
      <c r="H277" s="60">
        <f>H278</f>
        <v>0</v>
      </c>
      <c r="I277" s="23"/>
    </row>
    <row r="278" spans="1:9" s="14" customFormat="1" ht="31.5" customHeight="1">
      <c r="A278" s="95" t="s">
        <v>368</v>
      </c>
      <c r="B278" s="41" t="s">
        <v>174</v>
      </c>
      <c r="C278" s="58" t="s">
        <v>172</v>
      </c>
      <c r="D278" s="59" t="s">
        <v>247</v>
      </c>
      <c r="E278" s="58"/>
      <c r="F278" s="75"/>
      <c r="G278" s="60">
        <f>G279</f>
        <v>485.4</v>
      </c>
      <c r="H278" s="42"/>
      <c r="I278" s="23"/>
    </row>
    <row r="279" spans="1:9" s="14" customFormat="1" ht="15" customHeight="1">
      <c r="A279" s="96" t="s">
        <v>128</v>
      </c>
      <c r="B279" s="41" t="s">
        <v>174</v>
      </c>
      <c r="C279" s="58" t="s">
        <v>172</v>
      </c>
      <c r="D279" s="59" t="s">
        <v>247</v>
      </c>
      <c r="E279" s="58" t="s">
        <v>234</v>
      </c>
      <c r="F279" s="75"/>
      <c r="G279" s="60">
        <f>'Прилож №5'!H333</f>
        <v>485.4</v>
      </c>
      <c r="H279" s="42"/>
      <c r="I279" s="23"/>
    </row>
    <row r="280" spans="1:9" s="14" customFormat="1" ht="15" customHeight="1">
      <c r="A280" s="86" t="s">
        <v>264</v>
      </c>
      <c r="B280" s="41" t="s">
        <v>174</v>
      </c>
      <c r="C280" s="58" t="s">
        <v>169</v>
      </c>
      <c r="D280" s="59"/>
      <c r="E280" s="58"/>
      <c r="F280" s="75"/>
      <c r="G280" s="42">
        <f aca="true" t="shared" si="12" ref="G280:H282">G281</f>
        <v>6688</v>
      </c>
      <c r="H280" s="42">
        <f t="shared" si="12"/>
        <v>6688</v>
      </c>
      <c r="I280" s="23"/>
    </row>
    <row r="281" spans="1:9" s="14" customFormat="1" ht="15" customHeight="1">
      <c r="A281" s="91" t="s">
        <v>108</v>
      </c>
      <c r="B281" s="41" t="s">
        <v>174</v>
      </c>
      <c r="C281" s="58" t="s">
        <v>169</v>
      </c>
      <c r="D281" s="59" t="s">
        <v>85</v>
      </c>
      <c r="E281" s="58"/>
      <c r="F281" s="75"/>
      <c r="G281" s="42">
        <f t="shared" si="12"/>
        <v>6688</v>
      </c>
      <c r="H281" s="42">
        <f t="shared" si="12"/>
        <v>6688</v>
      </c>
      <c r="I281" s="23"/>
    </row>
    <row r="282" spans="1:9" s="14" customFormat="1" ht="60" customHeight="1">
      <c r="A282" s="110" t="s">
        <v>238</v>
      </c>
      <c r="B282" s="41" t="s">
        <v>174</v>
      </c>
      <c r="C282" s="58" t="s">
        <v>169</v>
      </c>
      <c r="D282" s="59" t="s">
        <v>237</v>
      </c>
      <c r="E282" s="58"/>
      <c r="F282" s="75"/>
      <c r="G282" s="42">
        <f t="shared" si="12"/>
        <v>6688</v>
      </c>
      <c r="H282" s="42">
        <f t="shared" si="12"/>
        <v>6688</v>
      </c>
      <c r="I282" s="23"/>
    </row>
    <row r="283" spans="1:9" s="14" customFormat="1" ht="15" customHeight="1">
      <c r="A283" s="85" t="s">
        <v>150</v>
      </c>
      <c r="B283" s="41" t="s">
        <v>174</v>
      </c>
      <c r="C283" s="58" t="s">
        <v>169</v>
      </c>
      <c r="D283" s="59" t="s">
        <v>237</v>
      </c>
      <c r="E283" s="58" t="s">
        <v>48</v>
      </c>
      <c r="F283" s="75"/>
      <c r="G283" s="42">
        <f>'Прилож №5'!H207</f>
        <v>6688</v>
      </c>
      <c r="H283" s="150">
        <f>'Прилож №5'!I207</f>
        <v>6688</v>
      </c>
      <c r="I283" s="23"/>
    </row>
    <row r="284" spans="1:9" s="14" customFormat="1" ht="15.75">
      <c r="A284" s="101" t="s">
        <v>112</v>
      </c>
      <c r="B284" s="44" t="s">
        <v>174</v>
      </c>
      <c r="C284" s="43" t="s">
        <v>186</v>
      </c>
      <c r="D284" s="44"/>
      <c r="E284" s="43"/>
      <c r="F284" s="44"/>
      <c r="G284" s="45">
        <f>G287+G285</f>
        <v>3230</v>
      </c>
      <c r="H284" s="45">
        <f>H287</f>
        <v>0</v>
      </c>
      <c r="I284" s="23"/>
    </row>
    <row r="285" spans="1:9" s="14" customFormat="1" ht="15.75">
      <c r="A285" s="117" t="s">
        <v>371</v>
      </c>
      <c r="B285" s="58" t="s">
        <v>174</v>
      </c>
      <c r="C285" s="41" t="s">
        <v>186</v>
      </c>
      <c r="D285" s="40" t="s">
        <v>358</v>
      </c>
      <c r="E285" s="158"/>
      <c r="F285" s="187"/>
      <c r="G285" s="42">
        <f>'Прилож №5'!H158</f>
        <v>100</v>
      </c>
      <c r="H285" s="45"/>
      <c r="I285" s="23"/>
    </row>
    <row r="286" spans="1:9" s="14" customFormat="1" ht="15.75">
      <c r="A286" s="9" t="s">
        <v>128</v>
      </c>
      <c r="B286" s="58" t="s">
        <v>174</v>
      </c>
      <c r="C286" s="41" t="s">
        <v>186</v>
      </c>
      <c r="D286" s="40" t="s">
        <v>358</v>
      </c>
      <c r="E286" s="158" t="s">
        <v>234</v>
      </c>
      <c r="F286" s="187" t="s">
        <v>234</v>
      </c>
      <c r="G286" s="42">
        <f>'Прилож №5'!H159</f>
        <v>100</v>
      </c>
      <c r="H286" s="45"/>
      <c r="I286" s="23"/>
    </row>
    <row r="287" spans="1:9" s="14" customFormat="1" ht="15.75">
      <c r="A287" s="68" t="s">
        <v>113</v>
      </c>
      <c r="B287" s="41" t="s">
        <v>174</v>
      </c>
      <c r="C287" s="40" t="s">
        <v>186</v>
      </c>
      <c r="D287" s="41" t="s">
        <v>114</v>
      </c>
      <c r="E287" s="40"/>
      <c r="F287" s="41"/>
      <c r="G287" s="42">
        <f>G288</f>
        <v>3130</v>
      </c>
      <c r="H287" s="42">
        <f>H288</f>
        <v>0</v>
      </c>
      <c r="I287" s="23"/>
    </row>
    <row r="288" spans="1:9" s="14" customFormat="1" ht="30" customHeight="1">
      <c r="A288" s="95" t="s">
        <v>316</v>
      </c>
      <c r="B288" s="41" t="s">
        <v>174</v>
      </c>
      <c r="C288" s="40" t="s">
        <v>186</v>
      </c>
      <c r="D288" s="41" t="s">
        <v>217</v>
      </c>
      <c r="E288" s="40"/>
      <c r="F288" s="41"/>
      <c r="G288" s="42">
        <f>G289</f>
        <v>3130</v>
      </c>
      <c r="H288" s="42">
        <f>H289</f>
        <v>0</v>
      </c>
      <c r="I288" s="23"/>
    </row>
    <row r="289" spans="1:10" s="14" customFormat="1" ht="16.5" thickBot="1">
      <c r="A289" s="102" t="s">
        <v>128</v>
      </c>
      <c r="B289" s="48" t="s">
        <v>174</v>
      </c>
      <c r="C289" s="47" t="s">
        <v>186</v>
      </c>
      <c r="D289" s="48" t="s">
        <v>217</v>
      </c>
      <c r="E289" s="47" t="s">
        <v>234</v>
      </c>
      <c r="F289" s="48"/>
      <c r="G289" s="49">
        <f>'Прилож №5'!H162</f>
        <v>3130</v>
      </c>
      <c r="H289" s="92">
        <f>'Прилож №5'!I162</f>
        <v>0</v>
      </c>
      <c r="I289" s="23"/>
      <c r="J289" s="133"/>
    </row>
    <row r="290" spans="1:9" s="14" customFormat="1" ht="16.5" thickBot="1">
      <c r="A290" s="109" t="s">
        <v>65</v>
      </c>
      <c r="B290" s="51"/>
      <c r="C290" s="50"/>
      <c r="D290" s="51"/>
      <c r="E290" s="50"/>
      <c r="F290" s="51"/>
      <c r="G290" s="52">
        <f>G13+G46+G51+G84+G101+G143+G148+G190+G207+G255</f>
        <v>2207615.8</v>
      </c>
      <c r="H290" s="52">
        <f>H13+H46+H51+H84+H101+H143+H148+H190+H207+H255</f>
        <v>449045.19999999995</v>
      </c>
      <c r="I290" s="23"/>
    </row>
  </sheetData>
  <mergeCells count="15">
    <mergeCell ref="E1:H1"/>
    <mergeCell ref="D2:H2"/>
    <mergeCell ref="D3:H3"/>
    <mergeCell ref="E4:H4"/>
    <mergeCell ref="A8:H8"/>
    <mergeCell ref="A9:H9"/>
    <mergeCell ref="D5:H5"/>
    <mergeCell ref="D6:H6"/>
    <mergeCell ref="E11:E12"/>
    <mergeCell ref="G11:G12"/>
    <mergeCell ref="H11:H12"/>
    <mergeCell ref="A11:A12"/>
    <mergeCell ref="B11:B12"/>
    <mergeCell ref="C11:C12"/>
    <mergeCell ref="D11:D12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0"/>
  <sheetViews>
    <sheetView tabSelected="1" workbookViewId="0" topLeftCell="A1">
      <selection activeCell="E4" sqref="E4"/>
    </sheetView>
  </sheetViews>
  <sheetFormatPr defaultColWidth="8.796875" defaultRowHeight="15"/>
  <cols>
    <col min="1" max="1" width="57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4.59765625" style="15" customWidth="1"/>
    <col min="8" max="8" width="10.09765625" style="2" customWidth="1"/>
    <col min="9" max="9" width="11.19921875" style="2" customWidth="1"/>
  </cols>
  <sheetData>
    <row r="1" spans="8:9" ht="15.75">
      <c r="H1" s="33"/>
      <c r="I1" s="24" t="s">
        <v>382</v>
      </c>
    </row>
    <row r="2" ht="15.75">
      <c r="I2" s="24" t="s">
        <v>225</v>
      </c>
    </row>
    <row r="3" spans="5:9" ht="15.75">
      <c r="E3" s="255" t="s">
        <v>384</v>
      </c>
      <c r="F3" s="255"/>
      <c r="G3" s="255"/>
      <c r="H3" s="255"/>
      <c r="I3" s="255"/>
    </row>
    <row r="4" spans="8:9" ht="15.75">
      <c r="H4" s="33"/>
      <c r="I4" s="24" t="s">
        <v>331</v>
      </c>
    </row>
    <row r="5" ht="15.75">
      <c r="I5" s="24" t="s">
        <v>225</v>
      </c>
    </row>
    <row r="6" spans="1:9" ht="15.75">
      <c r="A6" s="3"/>
      <c r="B6" s="4"/>
      <c r="C6" s="4"/>
      <c r="D6" s="4"/>
      <c r="E6" s="4"/>
      <c r="F6" s="4"/>
      <c r="G6" s="255" t="s">
        <v>383</v>
      </c>
      <c r="H6" s="261"/>
      <c r="I6" s="261"/>
    </row>
    <row r="7" spans="1:9" ht="22.5" customHeight="1">
      <c r="A7" s="252" t="s">
        <v>307</v>
      </c>
      <c r="B7" s="252"/>
      <c r="C7" s="252"/>
      <c r="D7" s="252"/>
      <c r="E7" s="252"/>
      <c r="F7" s="252"/>
      <c r="G7" s="252"/>
      <c r="H7" s="252"/>
      <c r="I7" s="252"/>
    </row>
    <row r="8" spans="1:9" ht="16.5" thickBot="1">
      <c r="A8" s="2"/>
      <c r="B8" s="4"/>
      <c r="C8" s="4"/>
      <c r="D8" s="4"/>
      <c r="E8" s="4"/>
      <c r="F8" s="4"/>
      <c r="I8" s="36" t="s">
        <v>226</v>
      </c>
    </row>
    <row r="9" spans="1:9" ht="15.75">
      <c r="A9" s="262" t="s">
        <v>0</v>
      </c>
      <c r="B9" s="264" t="s">
        <v>53</v>
      </c>
      <c r="C9" s="264" t="s">
        <v>54</v>
      </c>
      <c r="D9" s="265" t="s">
        <v>374</v>
      </c>
      <c r="E9" s="265" t="s">
        <v>375</v>
      </c>
      <c r="F9" s="16"/>
      <c r="G9" s="256" t="s">
        <v>376</v>
      </c>
      <c r="H9" s="258" t="s">
        <v>55</v>
      </c>
      <c r="I9" s="259" t="s">
        <v>377</v>
      </c>
    </row>
    <row r="10" spans="1:9" ht="53.25" customHeight="1" thickBot="1">
      <c r="A10" s="263"/>
      <c r="B10" s="246"/>
      <c r="C10" s="246"/>
      <c r="D10" s="260"/>
      <c r="E10" s="260"/>
      <c r="F10" s="17"/>
      <c r="G10" s="257"/>
      <c r="H10" s="246"/>
      <c r="I10" s="260"/>
    </row>
    <row r="11" spans="1:9" ht="19.5" thickBot="1">
      <c r="A11" s="21" t="s">
        <v>52</v>
      </c>
      <c r="B11" s="138" t="s">
        <v>77</v>
      </c>
      <c r="C11" s="50"/>
      <c r="D11" s="51"/>
      <c r="E11" s="50"/>
      <c r="F11" s="51"/>
      <c r="G11" s="139"/>
      <c r="H11" s="52">
        <f>H12+H33+H38+H55+H72+H118+H123+H138+H146+H133</f>
        <v>774429.2</v>
      </c>
      <c r="I11" s="52">
        <f>I12+I33+I38+I55+I72+I118+I123+I138+I146</f>
        <v>208161.19999999998</v>
      </c>
    </row>
    <row r="12" spans="1:9" ht="15.75">
      <c r="A12" s="46" t="s">
        <v>16</v>
      </c>
      <c r="B12" s="140" t="s">
        <v>77</v>
      </c>
      <c r="C12" s="65" t="s">
        <v>167</v>
      </c>
      <c r="D12" s="38" t="s">
        <v>109</v>
      </c>
      <c r="E12" s="65"/>
      <c r="F12" s="141"/>
      <c r="G12" s="142"/>
      <c r="H12" s="39">
        <f>H13+H17+H21+H25</f>
        <v>105814.1</v>
      </c>
      <c r="I12" s="39">
        <f>I13+I17+I21+I25</f>
        <v>4280</v>
      </c>
    </row>
    <row r="13" spans="1:9" s="6" customFormat="1" ht="26.25">
      <c r="A13" s="31" t="s">
        <v>89</v>
      </c>
      <c r="B13" s="143" t="s">
        <v>77</v>
      </c>
      <c r="C13" s="88" t="s">
        <v>167</v>
      </c>
      <c r="D13" s="87" t="s">
        <v>168</v>
      </c>
      <c r="E13" s="88"/>
      <c r="F13" s="87"/>
      <c r="G13" s="144"/>
      <c r="H13" s="145">
        <f>H14</f>
        <v>1577.3</v>
      </c>
      <c r="I13" s="146">
        <f>I14</f>
        <v>0</v>
      </c>
    </row>
    <row r="14" spans="1:9" s="14" customFormat="1" ht="39">
      <c r="A14" s="18" t="s">
        <v>249</v>
      </c>
      <c r="B14" s="147" t="s">
        <v>77</v>
      </c>
      <c r="C14" s="40" t="s">
        <v>167</v>
      </c>
      <c r="D14" s="41" t="s">
        <v>168</v>
      </c>
      <c r="E14" s="40" t="s">
        <v>233</v>
      </c>
      <c r="F14" s="41"/>
      <c r="G14" s="148"/>
      <c r="H14" s="42">
        <f>H16</f>
        <v>1577.3</v>
      </c>
      <c r="I14" s="149">
        <f>I16</f>
        <v>0</v>
      </c>
    </row>
    <row r="15" spans="1:9" s="14" customFormat="1" ht="15.75">
      <c r="A15" s="19" t="s">
        <v>250</v>
      </c>
      <c r="B15" s="147" t="s">
        <v>77</v>
      </c>
      <c r="C15" s="40" t="s">
        <v>167</v>
      </c>
      <c r="D15" s="41" t="s">
        <v>168</v>
      </c>
      <c r="E15" s="40" t="s">
        <v>251</v>
      </c>
      <c r="F15" s="41"/>
      <c r="G15" s="148"/>
      <c r="H15" s="42">
        <f>H16</f>
        <v>1577.3</v>
      </c>
      <c r="I15" s="149">
        <f>I16</f>
        <v>0</v>
      </c>
    </row>
    <row r="16" spans="1:9" s="14" customFormat="1" ht="15.75">
      <c r="A16" s="20" t="s">
        <v>128</v>
      </c>
      <c r="B16" s="147" t="s">
        <v>77</v>
      </c>
      <c r="C16" s="40" t="s">
        <v>167</v>
      </c>
      <c r="D16" s="41" t="s">
        <v>168</v>
      </c>
      <c r="E16" s="40" t="s">
        <v>251</v>
      </c>
      <c r="F16" s="41"/>
      <c r="G16" s="148" t="s">
        <v>234</v>
      </c>
      <c r="H16" s="150">
        <v>1577.3</v>
      </c>
      <c r="I16" s="149"/>
    </row>
    <row r="17" spans="1:9" s="6" customFormat="1" ht="26.25">
      <c r="A17" s="32" t="s">
        <v>90</v>
      </c>
      <c r="B17" s="151" t="s">
        <v>77</v>
      </c>
      <c r="C17" s="43" t="s">
        <v>167</v>
      </c>
      <c r="D17" s="44" t="s">
        <v>169</v>
      </c>
      <c r="E17" s="43"/>
      <c r="F17" s="44"/>
      <c r="G17" s="152"/>
      <c r="H17" s="45">
        <f aca="true" t="shared" si="0" ref="H17:I19">H18</f>
        <v>67938.7</v>
      </c>
      <c r="I17" s="153">
        <f t="shared" si="0"/>
        <v>4280</v>
      </c>
    </row>
    <row r="18" spans="1:9" ht="39">
      <c r="A18" s="18" t="s">
        <v>249</v>
      </c>
      <c r="B18" s="147" t="s">
        <v>77</v>
      </c>
      <c r="C18" s="40" t="s">
        <v>167</v>
      </c>
      <c r="D18" s="41" t="s">
        <v>169</v>
      </c>
      <c r="E18" s="58" t="s">
        <v>233</v>
      </c>
      <c r="F18" s="59"/>
      <c r="G18" s="154"/>
      <c r="H18" s="42">
        <f t="shared" si="0"/>
        <v>67938.7</v>
      </c>
      <c r="I18" s="149">
        <f t="shared" si="0"/>
        <v>4280</v>
      </c>
    </row>
    <row r="19" spans="1:9" ht="15.75">
      <c r="A19" s="19" t="s">
        <v>47</v>
      </c>
      <c r="B19" s="147" t="s">
        <v>77</v>
      </c>
      <c r="C19" s="40" t="s">
        <v>167</v>
      </c>
      <c r="D19" s="41" t="s">
        <v>169</v>
      </c>
      <c r="E19" s="58" t="s">
        <v>235</v>
      </c>
      <c r="F19" s="59"/>
      <c r="G19" s="155"/>
      <c r="H19" s="42">
        <f t="shared" si="0"/>
        <v>67938.7</v>
      </c>
      <c r="I19" s="149">
        <f t="shared" si="0"/>
        <v>4280</v>
      </c>
    </row>
    <row r="20" spans="1:9" ht="15.75">
      <c r="A20" s="20" t="s">
        <v>128</v>
      </c>
      <c r="B20" s="147" t="s">
        <v>77</v>
      </c>
      <c r="C20" s="40" t="s">
        <v>167</v>
      </c>
      <c r="D20" s="41" t="s">
        <v>169</v>
      </c>
      <c r="E20" s="40" t="s">
        <v>235</v>
      </c>
      <c r="F20" s="41"/>
      <c r="G20" s="148" t="s">
        <v>234</v>
      </c>
      <c r="H20" s="150">
        <f>2241+761+1278+78783.4+6145.7-20202.1-1000-3854.7+2922+864.4</f>
        <v>67938.7</v>
      </c>
      <c r="I20" s="149">
        <f>2241+761+1278</f>
        <v>4280</v>
      </c>
    </row>
    <row r="21" spans="1:9" s="6" customFormat="1" ht="15.75">
      <c r="A21" s="29" t="s">
        <v>15</v>
      </c>
      <c r="B21" s="151" t="s">
        <v>77</v>
      </c>
      <c r="C21" s="43" t="s">
        <v>167</v>
      </c>
      <c r="D21" s="44" t="s">
        <v>170</v>
      </c>
      <c r="E21" s="43"/>
      <c r="F21" s="156"/>
      <c r="G21" s="157"/>
      <c r="H21" s="45">
        <f aca="true" t="shared" si="1" ref="H21:I23">H22</f>
        <v>5000</v>
      </c>
      <c r="I21" s="153">
        <f t="shared" si="1"/>
        <v>0</v>
      </c>
    </row>
    <row r="22" spans="1:9" ht="15.75">
      <c r="A22" s="8" t="s">
        <v>15</v>
      </c>
      <c r="B22" s="147" t="s">
        <v>77</v>
      </c>
      <c r="C22" s="40" t="s">
        <v>167</v>
      </c>
      <c r="D22" s="41" t="s">
        <v>170</v>
      </c>
      <c r="E22" s="40" t="s">
        <v>18</v>
      </c>
      <c r="F22" s="158"/>
      <c r="G22" s="155"/>
      <c r="H22" s="42">
        <f t="shared" si="1"/>
        <v>5000</v>
      </c>
      <c r="I22" s="149">
        <f t="shared" si="1"/>
        <v>0</v>
      </c>
    </row>
    <row r="23" spans="1:9" ht="15.75">
      <c r="A23" s="7" t="s">
        <v>131</v>
      </c>
      <c r="B23" s="147" t="s">
        <v>77</v>
      </c>
      <c r="C23" s="40" t="s">
        <v>167</v>
      </c>
      <c r="D23" s="41" t="s">
        <v>170</v>
      </c>
      <c r="E23" s="40" t="s">
        <v>132</v>
      </c>
      <c r="F23" s="158"/>
      <c r="G23" s="155"/>
      <c r="H23" s="42">
        <f t="shared" si="1"/>
        <v>5000</v>
      </c>
      <c r="I23" s="149">
        <f t="shared" si="1"/>
        <v>0</v>
      </c>
    </row>
    <row r="24" spans="1:9" ht="15.75">
      <c r="A24" s="9" t="s">
        <v>130</v>
      </c>
      <c r="B24" s="147" t="s">
        <v>77</v>
      </c>
      <c r="C24" s="40" t="s">
        <v>167</v>
      </c>
      <c r="D24" s="41" t="s">
        <v>170</v>
      </c>
      <c r="E24" s="40" t="s">
        <v>132</v>
      </c>
      <c r="F24" s="158"/>
      <c r="G24" s="155" t="s">
        <v>110</v>
      </c>
      <c r="H24" s="150">
        <v>5000</v>
      </c>
      <c r="I24" s="149"/>
    </row>
    <row r="25" spans="1:9" s="6" customFormat="1" ht="15.75">
      <c r="A25" s="25" t="s">
        <v>71</v>
      </c>
      <c r="B25" s="151" t="s">
        <v>77</v>
      </c>
      <c r="C25" s="43" t="s">
        <v>167</v>
      </c>
      <c r="D25" s="44" t="s">
        <v>171</v>
      </c>
      <c r="E25" s="43"/>
      <c r="F25" s="156"/>
      <c r="G25" s="157"/>
      <c r="H25" s="45">
        <f>H26+H30</f>
        <v>31298.1</v>
      </c>
      <c r="I25" s="153">
        <f>I26</f>
        <v>0</v>
      </c>
    </row>
    <row r="26" spans="1:9" ht="26.25">
      <c r="A26" s="13" t="s">
        <v>185</v>
      </c>
      <c r="B26" s="147" t="s">
        <v>77</v>
      </c>
      <c r="C26" s="40" t="s">
        <v>167</v>
      </c>
      <c r="D26" s="41" t="s">
        <v>171</v>
      </c>
      <c r="E26" s="40" t="s">
        <v>120</v>
      </c>
      <c r="F26" s="158"/>
      <c r="G26" s="155"/>
      <c r="H26" s="42">
        <f>H27</f>
        <v>26776</v>
      </c>
      <c r="I26" s="159"/>
    </row>
    <row r="27" spans="1:9" ht="15.75">
      <c r="A27" s="8" t="s">
        <v>68</v>
      </c>
      <c r="B27" s="147" t="s">
        <v>77</v>
      </c>
      <c r="C27" s="40" t="s">
        <v>167</v>
      </c>
      <c r="D27" s="41" t="s">
        <v>171</v>
      </c>
      <c r="E27" s="40" t="s">
        <v>184</v>
      </c>
      <c r="F27" s="158"/>
      <c r="G27" s="155"/>
      <c r="H27" s="42">
        <f>H28+H29</f>
        <v>26776</v>
      </c>
      <c r="I27" s="159"/>
    </row>
    <row r="28" spans="1:9" ht="15.75">
      <c r="A28" s="7" t="s">
        <v>128</v>
      </c>
      <c r="B28" s="160" t="s">
        <v>77</v>
      </c>
      <c r="C28" s="47" t="s">
        <v>167</v>
      </c>
      <c r="D28" s="48" t="s">
        <v>171</v>
      </c>
      <c r="E28" s="47" t="s">
        <v>184</v>
      </c>
      <c r="F28" s="161" t="s">
        <v>46</v>
      </c>
      <c r="G28" s="155" t="s">
        <v>234</v>
      </c>
      <c r="H28" s="42">
        <f>176</f>
        <v>176</v>
      </c>
      <c r="I28" s="159"/>
    </row>
    <row r="29" spans="1:9" ht="15.75">
      <c r="A29" s="7" t="s">
        <v>314</v>
      </c>
      <c r="B29" s="160" t="s">
        <v>77</v>
      </c>
      <c r="C29" s="47" t="s">
        <v>167</v>
      </c>
      <c r="D29" s="48" t="s">
        <v>171</v>
      </c>
      <c r="E29" s="47" t="s">
        <v>184</v>
      </c>
      <c r="F29" s="161"/>
      <c r="G29" s="155" t="s">
        <v>78</v>
      </c>
      <c r="H29" s="42">
        <v>26600</v>
      </c>
      <c r="I29" s="159"/>
    </row>
    <row r="30" spans="1:9" ht="15.75">
      <c r="A30" s="7" t="s">
        <v>113</v>
      </c>
      <c r="B30" s="160" t="s">
        <v>77</v>
      </c>
      <c r="C30" s="47" t="s">
        <v>167</v>
      </c>
      <c r="D30" s="48" t="s">
        <v>171</v>
      </c>
      <c r="E30" s="47" t="s">
        <v>114</v>
      </c>
      <c r="F30" s="161"/>
      <c r="G30" s="155"/>
      <c r="H30" s="42">
        <f>H31</f>
        <v>4522.1</v>
      </c>
      <c r="I30" s="159"/>
    </row>
    <row r="31" spans="1:9" ht="26.25">
      <c r="A31" s="13" t="s">
        <v>313</v>
      </c>
      <c r="B31" s="160" t="s">
        <v>77</v>
      </c>
      <c r="C31" s="47" t="s">
        <v>167</v>
      </c>
      <c r="D31" s="48" t="s">
        <v>171</v>
      </c>
      <c r="E31" s="47" t="s">
        <v>282</v>
      </c>
      <c r="F31" s="161"/>
      <c r="G31" s="155"/>
      <c r="H31" s="42">
        <f>H32</f>
        <v>4522.1</v>
      </c>
      <c r="I31" s="159"/>
    </row>
    <row r="32" spans="1:9" ht="15.75">
      <c r="A32" s="20" t="s">
        <v>128</v>
      </c>
      <c r="B32" s="160" t="s">
        <v>77</v>
      </c>
      <c r="C32" s="47" t="s">
        <v>167</v>
      </c>
      <c r="D32" s="48" t="s">
        <v>171</v>
      </c>
      <c r="E32" s="47" t="s">
        <v>282</v>
      </c>
      <c r="F32" s="161"/>
      <c r="G32" s="155" t="s">
        <v>234</v>
      </c>
      <c r="H32" s="42">
        <f>2700+2103-350+69.1</f>
        <v>4522.1</v>
      </c>
      <c r="I32" s="159"/>
    </row>
    <row r="33" spans="1:9" ht="15.75">
      <c r="A33" s="29" t="s">
        <v>72</v>
      </c>
      <c r="B33" s="151" t="s">
        <v>77</v>
      </c>
      <c r="C33" s="43" t="s">
        <v>168</v>
      </c>
      <c r="D33" s="44" t="s">
        <v>109</v>
      </c>
      <c r="E33" s="43"/>
      <c r="F33" s="156"/>
      <c r="G33" s="157"/>
      <c r="H33" s="45">
        <f aca="true" t="shared" si="2" ref="H33:I36">H34</f>
        <v>277</v>
      </c>
      <c r="I33" s="153">
        <f t="shared" si="2"/>
        <v>0</v>
      </c>
    </row>
    <row r="34" spans="1:9" ht="15.75">
      <c r="A34" s="9" t="s">
        <v>73</v>
      </c>
      <c r="B34" s="162" t="s">
        <v>77</v>
      </c>
      <c r="C34" s="58" t="s">
        <v>168</v>
      </c>
      <c r="D34" s="59" t="s">
        <v>169</v>
      </c>
      <c r="E34" s="163"/>
      <c r="F34" s="79"/>
      <c r="G34" s="154"/>
      <c r="H34" s="60">
        <f t="shared" si="2"/>
        <v>277</v>
      </c>
      <c r="I34" s="164">
        <f t="shared" si="2"/>
        <v>0</v>
      </c>
    </row>
    <row r="35" spans="1:9" ht="26.25">
      <c r="A35" s="13" t="s">
        <v>91</v>
      </c>
      <c r="B35" s="147" t="s">
        <v>77</v>
      </c>
      <c r="C35" s="40" t="s">
        <v>168</v>
      </c>
      <c r="D35" s="41" t="s">
        <v>169</v>
      </c>
      <c r="E35" s="40" t="s">
        <v>74</v>
      </c>
      <c r="F35" s="41"/>
      <c r="G35" s="155"/>
      <c r="H35" s="42">
        <f t="shared" si="2"/>
        <v>277</v>
      </c>
      <c r="I35" s="149">
        <f t="shared" si="2"/>
        <v>0</v>
      </c>
    </row>
    <row r="36" spans="1:9" ht="16.5" customHeight="1">
      <c r="A36" s="13" t="s">
        <v>92</v>
      </c>
      <c r="B36" s="147" t="s">
        <v>77</v>
      </c>
      <c r="C36" s="40" t="s">
        <v>168</v>
      </c>
      <c r="D36" s="41" t="s">
        <v>169</v>
      </c>
      <c r="E36" s="40" t="s">
        <v>133</v>
      </c>
      <c r="F36" s="41"/>
      <c r="G36" s="155"/>
      <c r="H36" s="42">
        <f t="shared" si="2"/>
        <v>277</v>
      </c>
      <c r="I36" s="149">
        <f t="shared" si="2"/>
        <v>0</v>
      </c>
    </row>
    <row r="37" spans="1:9" ht="15.75">
      <c r="A37" s="20" t="s">
        <v>128</v>
      </c>
      <c r="B37" s="160" t="s">
        <v>77</v>
      </c>
      <c r="C37" s="47" t="s">
        <v>168</v>
      </c>
      <c r="D37" s="48" t="s">
        <v>169</v>
      </c>
      <c r="E37" s="47" t="s">
        <v>133</v>
      </c>
      <c r="F37" s="48"/>
      <c r="G37" s="154" t="s">
        <v>234</v>
      </c>
      <c r="H37" s="49">
        <v>277</v>
      </c>
      <c r="I37" s="165"/>
    </row>
    <row r="38" spans="1:9" ht="15.75">
      <c r="A38" s="29" t="s">
        <v>100</v>
      </c>
      <c r="B38" s="151" t="s">
        <v>77</v>
      </c>
      <c r="C38" s="43" t="s">
        <v>172</v>
      </c>
      <c r="D38" s="44" t="s">
        <v>109</v>
      </c>
      <c r="E38" s="43"/>
      <c r="F38" s="156"/>
      <c r="G38" s="157"/>
      <c r="H38" s="45">
        <f>H39+H46</f>
        <v>8749.7</v>
      </c>
      <c r="I38" s="153">
        <f>I39+I46</f>
        <v>0</v>
      </c>
    </row>
    <row r="39" spans="1:9" s="6" customFormat="1" ht="26.25">
      <c r="A39" s="32" t="s">
        <v>151</v>
      </c>
      <c r="B39" s="140" t="s">
        <v>77</v>
      </c>
      <c r="C39" s="43" t="s">
        <v>172</v>
      </c>
      <c r="D39" s="44" t="s">
        <v>173</v>
      </c>
      <c r="E39" s="43"/>
      <c r="F39" s="156"/>
      <c r="G39" s="157"/>
      <c r="H39" s="45">
        <f>H43+H40</f>
        <v>3885</v>
      </c>
      <c r="I39" s="153">
        <f>I43+I40</f>
        <v>0</v>
      </c>
    </row>
    <row r="40" spans="1:9" ht="29.25" customHeight="1">
      <c r="A40" s="19" t="s">
        <v>121</v>
      </c>
      <c r="B40" s="162" t="s">
        <v>77</v>
      </c>
      <c r="C40" s="58" t="s">
        <v>172</v>
      </c>
      <c r="D40" s="59" t="s">
        <v>173</v>
      </c>
      <c r="E40" s="58" t="s">
        <v>122</v>
      </c>
      <c r="F40" s="59" t="s">
        <v>46</v>
      </c>
      <c r="G40" s="166"/>
      <c r="H40" s="60">
        <f>H41</f>
        <v>1321</v>
      </c>
      <c r="I40" s="164">
        <f>I41</f>
        <v>0</v>
      </c>
    </row>
    <row r="41" spans="1:9" ht="28.5" customHeight="1">
      <c r="A41" s="19" t="s">
        <v>123</v>
      </c>
      <c r="B41" s="162" t="s">
        <v>77</v>
      </c>
      <c r="C41" s="58" t="s">
        <v>172</v>
      </c>
      <c r="D41" s="59" t="s">
        <v>173</v>
      </c>
      <c r="E41" s="58" t="s">
        <v>152</v>
      </c>
      <c r="F41" s="59" t="s">
        <v>124</v>
      </c>
      <c r="G41" s="166"/>
      <c r="H41" s="60">
        <f>H42</f>
        <v>1321</v>
      </c>
      <c r="I41" s="164">
        <f>I42</f>
        <v>0</v>
      </c>
    </row>
    <row r="42" spans="1:9" ht="15" customHeight="1">
      <c r="A42" s="20" t="s">
        <v>128</v>
      </c>
      <c r="B42" s="162" t="s">
        <v>77</v>
      </c>
      <c r="C42" s="58" t="s">
        <v>172</v>
      </c>
      <c r="D42" s="59" t="s">
        <v>173</v>
      </c>
      <c r="E42" s="58" t="s">
        <v>152</v>
      </c>
      <c r="F42" s="59"/>
      <c r="G42" s="166" t="s">
        <v>234</v>
      </c>
      <c r="H42" s="60">
        <v>1321</v>
      </c>
      <c r="I42" s="164"/>
    </row>
    <row r="43" spans="1:9" ht="15.75">
      <c r="A43" s="7" t="s">
        <v>20</v>
      </c>
      <c r="B43" s="147" t="s">
        <v>77</v>
      </c>
      <c r="C43" s="40" t="s">
        <v>172</v>
      </c>
      <c r="D43" s="41" t="s">
        <v>173</v>
      </c>
      <c r="E43" s="40" t="s">
        <v>21</v>
      </c>
      <c r="F43" s="41"/>
      <c r="G43" s="148"/>
      <c r="H43" s="42">
        <f>H44</f>
        <v>2564</v>
      </c>
      <c r="I43" s="149">
        <f>I44</f>
        <v>0</v>
      </c>
    </row>
    <row r="44" spans="1:9" ht="26.25">
      <c r="A44" s="13" t="s">
        <v>102</v>
      </c>
      <c r="B44" s="160" t="s">
        <v>77</v>
      </c>
      <c r="C44" s="47" t="s">
        <v>172</v>
      </c>
      <c r="D44" s="48" t="s">
        <v>173</v>
      </c>
      <c r="E44" s="40" t="s">
        <v>153</v>
      </c>
      <c r="F44" s="41"/>
      <c r="G44" s="167"/>
      <c r="H44" s="49">
        <f>H45</f>
        <v>2564</v>
      </c>
      <c r="I44" s="168">
        <f>I45</f>
        <v>0</v>
      </c>
    </row>
    <row r="45" spans="1:9" ht="15.75">
      <c r="A45" s="117" t="s">
        <v>128</v>
      </c>
      <c r="B45" s="147" t="s">
        <v>77</v>
      </c>
      <c r="C45" s="40" t="s">
        <v>172</v>
      </c>
      <c r="D45" s="41" t="s">
        <v>173</v>
      </c>
      <c r="E45" s="40" t="s">
        <v>153</v>
      </c>
      <c r="F45" s="41"/>
      <c r="G45" s="148" t="s">
        <v>234</v>
      </c>
      <c r="H45" s="42">
        <v>2564</v>
      </c>
      <c r="I45" s="159"/>
    </row>
    <row r="46" spans="1:9" s="6" customFormat="1" ht="26.25">
      <c r="A46" s="31" t="s">
        <v>94</v>
      </c>
      <c r="B46" s="140" t="s">
        <v>77</v>
      </c>
      <c r="C46" s="65" t="s">
        <v>172</v>
      </c>
      <c r="D46" s="38" t="s">
        <v>171</v>
      </c>
      <c r="E46" s="65"/>
      <c r="F46" s="38"/>
      <c r="G46" s="169"/>
      <c r="H46" s="66">
        <f>H47+H50</f>
        <v>4864.7</v>
      </c>
      <c r="I46" s="170">
        <f>I47+I50</f>
        <v>0</v>
      </c>
    </row>
    <row r="47" spans="1:9" ht="26.25">
      <c r="A47" s="13" t="s">
        <v>95</v>
      </c>
      <c r="B47" s="160" t="s">
        <v>77</v>
      </c>
      <c r="C47" s="47" t="s">
        <v>172</v>
      </c>
      <c r="D47" s="48" t="s">
        <v>171</v>
      </c>
      <c r="E47" s="47" t="s">
        <v>75</v>
      </c>
      <c r="F47" s="161"/>
      <c r="G47" s="148"/>
      <c r="H47" s="49">
        <f>H48</f>
        <v>1370.7</v>
      </c>
      <c r="I47" s="168">
        <f>I48</f>
        <v>0</v>
      </c>
    </row>
    <row r="48" spans="1:9" ht="15.75">
      <c r="A48" s="7" t="s">
        <v>26</v>
      </c>
      <c r="B48" s="160" t="s">
        <v>77</v>
      </c>
      <c r="C48" s="47" t="s">
        <v>172</v>
      </c>
      <c r="D48" s="48" t="s">
        <v>171</v>
      </c>
      <c r="E48" s="47" t="s">
        <v>156</v>
      </c>
      <c r="F48" s="161"/>
      <c r="G48" s="171"/>
      <c r="H48" s="49">
        <f>H49</f>
        <v>1370.7</v>
      </c>
      <c r="I48" s="168">
        <f>I49</f>
        <v>0</v>
      </c>
    </row>
    <row r="49" spans="1:9" ht="15.75">
      <c r="A49" s="9" t="s">
        <v>128</v>
      </c>
      <c r="B49" s="160" t="s">
        <v>77</v>
      </c>
      <c r="C49" s="47" t="s">
        <v>172</v>
      </c>
      <c r="D49" s="48" t="s">
        <v>171</v>
      </c>
      <c r="E49" s="47" t="s">
        <v>156</v>
      </c>
      <c r="F49" s="161"/>
      <c r="G49" s="166" t="s">
        <v>234</v>
      </c>
      <c r="H49" s="49">
        <f>210.7+790+370</f>
        <v>1370.7</v>
      </c>
      <c r="I49" s="165"/>
    </row>
    <row r="50" spans="1:9" ht="15.75">
      <c r="A50" s="7" t="s">
        <v>113</v>
      </c>
      <c r="B50" s="160" t="s">
        <v>77</v>
      </c>
      <c r="C50" s="47" t="s">
        <v>172</v>
      </c>
      <c r="D50" s="48" t="s">
        <v>171</v>
      </c>
      <c r="E50" s="47" t="s">
        <v>114</v>
      </c>
      <c r="F50" s="161"/>
      <c r="G50" s="172"/>
      <c r="H50" s="49">
        <f>H51+H53</f>
        <v>3494</v>
      </c>
      <c r="I50" s="168">
        <f>I51</f>
        <v>0</v>
      </c>
    </row>
    <row r="51" spans="1:9" ht="41.25" customHeight="1">
      <c r="A51" s="13" t="s">
        <v>293</v>
      </c>
      <c r="B51" s="160" t="s">
        <v>77</v>
      </c>
      <c r="C51" s="47" t="s">
        <v>172</v>
      </c>
      <c r="D51" s="48" t="s">
        <v>171</v>
      </c>
      <c r="E51" s="47" t="s">
        <v>224</v>
      </c>
      <c r="F51" s="161"/>
      <c r="G51" s="172"/>
      <c r="H51" s="49">
        <f>H52</f>
        <v>3440</v>
      </c>
      <c r="I51" s="168">
        <f>I52</f>
        <v>0</v>
      </c>
    </row>
    <row r="52" spans="1:9" ht="15.75">
      <c r="A52" s="9" t="s">
        <v>128</v>
      </c>
      <c r="B52" s="147" t="s">
        <v>77</v>
      </c>
      <c r="C52" s="47" t="s">
        <v>172</v>
      </c>
      <c r="D52" s="48" t="s">
        <v>171</v>
      </c>
      <c r="E52" s="47" t="s">
        <v>224</v>
      </c>
      <c r="F52" s="161"/>
      <c r="G52" s="172" t="s">
        <v>234</v>
      </c>
      <c r="H52" s="49">
        <v>3440</v>
      </c>
      <c r="I52" s="165"/>
    </row>
    <row r="53" spans="1:9" ht="26.25">
      <c r="A53" s="13" t="s">
        <v>373</v>
      </c>
      <c r="B53" s="147" t="s">
        <v>77</v>
      </c>
      <c r="C53" s="40" t="s">
        <v>172</v>
      </c>
      <c r="D53" s="41" t="s">
        <v>171</v>
      </c>
      <c r="E53" s="40" t="s">
        <v>242</v>
      </c>
      <c r="F53" s="41"/>
      <c r="G53" s="148"/>
      <c r="H53" s="49">
        <f>H54</f>
        <v>54</v>
      </c>
      <c r="I53" s="165"/>
    </row>
    <row r="54" spans="1:9" ht="15.75">
      <c r="A54" s="20" t="s">
        <v>128</v>
      </c>
      <c r="B54" s="147" t="s">
        <v>167</v>
      </c>
      <c r="C54" s="40" t="s">
        <v>172</v>
      </c>
      <c r="D54" s="41" t="s">
        <v>171</v>
      </c>
      <c r="E54" s="40" t="s">
        <v>242</v>
      </c>
      <c r="F54" s="41"/>
      <c r="G54" s="148" t="s">
        <v>234</v>
      </c>
      <c r="H54" s="49">
        <f>200-146</f>
        <v>54</v>
      </c>
      <c r="I54" s="165"/>
    </row>
    <row r="55" spans="1:9" ht="15.75">
      <c r="A55" s="29" t="s">
        <v>57</v>
      </c>
      <c r="B55" s="151" t="s">
        <v>77</v>
      </c>
      <c r="C55" s="43" t="s">
        <v>169</v>
      </c>
      <c r="D55" s="44" t="s">
        <v>109</v>
      </c>
      <c r="E55" s="43"/>
      <c r="F55" s="156"/>
      <c r="G55" s="157"/>
      <c r="H55" s="45">
        <f>H56+H61+H66</f>
        <v>49973</v>
      </c>
      <c r="I55" s="153">
        <f>I56+I61+I66</f>
        <v>0</v>
      </c>
    </row>
    <row r="56" spans="1:9" s="6" customFormat="1" ht="15.75">
      <c r="A56" s="25" t="s">
        <v>87</v>
      </c>
      <c r="B56" s="140" t="s">
        <v>77</v>
      </c>
      <c r="C56" s="65" t="s">
        <v>169</v>
      </c>
      <c r="D56" s="38" t="s">
        <v>176</v>
      </c>
      <c r="E56" s="65"/>
      <c r="F56" s="38"/>
      <c r="G56" s="169"/>
      <c r="H56" s="66">
        <f aca="true" t="shared" si="3" ref="H56:I59">H57</f>
        <v>11199</v>
      </c>
      <c r="I56" s="170">
        <f t="shared" si="3"/>
        <v>0</v>
      </c>
    </row>
    <row r="57" spans="1:9" ht="15.75">
      <c r="A57" s="7" t="s">
        <v>157</v>
      </c>
      <c r="B57" s="147" t="s">
        <v>77</v>
      </c>
      <c r="C57" s="58" t="s">
        <v>169</v>
      </c>
      <c r="D57" s="59" t="s">
        <v>176</v>
      </c>
      <c r="E57" s="40" t="s">
        <v>158</v>
      </c>
      <c r="F57" s="41"/>
      <c r="G57" s="148"/>
      <c r="H57" s="42">
        <f t="shared" si="3"/>
        <v>11199</v>
      </c>
      <c r="I57" s="149">
        <f t="shared" si="3"/>
        <v>0</v>
      </c>
    </row>
    <row r="58" spans="1:9" ht="15.75">
      <c r="A58" s="7" t="s">
        <v>159</v>
      </c>
      <c r="B58" s="147" t="s">
        <v>77</v>
      </c>
      <c r="C58" s="58" t="s">
        <v>169</v>
      </c>
      <c r="D58" s="59" t="s">
        <v>176</v>
      </c>
      <c r="E58" s="40" t="s">
        <v>160</v>
      </c>
      <c r="F58" s="41"/>
      <c r="G58" s="167"/>
      <c r="H58" s="42">
        <f t="shared" si="3"/>
        <v>11199</v>
      </c>
      <c r="I58" s="149">
        <f t="shared" si="3"/>
        <v>0</v>
      </c>
    </row>
    <row r="59" spans="1:9" ht="27" customHeight="1">
      <c r="A59" s="13" t="s">
        <v>312</v>
      </c>
      <c r="B59" s="162" t="s">
        <v>77</v>
      </c>
      <c r="C59" s="58" t="s">
        <v>169</v>
      </c>
      <c r="D59" s="59" t="s">
        <v>176</v>
      </c>
      <c r="E59" s="40" t="s">
        <v>162</v>
      </c>
      <c r="F59" s="41" t="s">
        <v>46</v>
      </c>
      <c r="G59" s="148"/>
      <c r="H59" s="60">
        <f t="shared" si="3"/>
        <v>11199</v>
      </c>
      <c r="I59" s="164">
        <f t="shared" si="3"/>
        <v>0</v>
      </c>
    </row>
    <row r="60" spans="1:9" ht="15.75">
      <c r="A60" s="20" t="s">
        <v>128</v>
      </c>
      <c r="B60" s="162" t="s">
        <v>77</v>
      </c>
      <c r="C60" s="58" t="s">
        <v>169</v>
      </c>
      <c r="D60" s="59" t="s">
        <v>176</v>
      </c>
      <c r="E60" s="40" t="s">
        <v>162</v>
      </c>
      <c r="F60" s="41" t="s">
        <v>125</v>
      </c>
      <c r="G60" s="172" t="s">
        <v>234</v>
      </c>
      <c r="H60" s="60">
        <v>11199</v>
      </c>
      <c r="I60" s="164"/>
    </row>
    <row r="61" spans="1:9" s="6" customFormat="1" ht="15.75">
      <c r="A61" s="25" t="s">
        <v>88</v>
      </c>
      <c r="B61" s="140" t="s">
        <v>77</v>
      </c>
      <c r="C61" s="65" t="s">
        <v>169</v>
      </c>
      <c r="D61" s="38" t="s">
        <v>173</v>
      </c>
      <c r="E61" s="43"/>
      <c r="F61" s="44"/>
      <c r="G61" s="173"/>
      <c r="H61" s="66">
        <f>H62</f>
        <v>34249</v>
      </c>
      <c r="I61" s="170">
        <f>I62</f>
        <v>0</v>
      </c>
    </row>
    <row r="62" spans="1:9" ht="15.75">
      <c r="A62" s="9" t="s">
        <v>88</v>
      </c>
      <c r="B62" s="162" t="s">
        <v>77</v>
      </c>
      <c r="C62" s="58" t="s">
        <v>169</v>
      </c>
      <c r="D62" s="59" t="s">
        <v>173</v>
      </c>
      <c r="E62" s="40" t="s">
        <v>177</v>
      </c>
      <c r="F62" s="41"/>
      <c r="G62" s="172"/>
      <c r="H62" s="60">
        <f>H63</f>
        <v>34249</v>
      </c>
      <c r="I62" s="60">
        <f>I63</f>
        <v>0</v>
      </c>
    </row>
    <row r="63" spans="1:9" ht="15.75">
      <c r="A63" s="9" t="s">
        <v>178</v>
      </c>
      <c r="B63" s="162" t="s">
        <v>77</v>
      </c>
      <c r="C63" s="58" t="s">
        <v>169</v>
      </c>
      <c r="D63" s="59" t="s">
        <v>173</v>
      </c>
      <c r="E63" s="40" t="s">
        <v>180</v>
      </c>
      <c r="F63" s="41"/>
      <c r="G63" s="172"/>
      <c r="H63" s="60">
        <f>H64</f>
        <v>34249</v>
      </c>
      <c r="I63" s="164">
        <f>I65</f>
        <v>0</v>
      </c>
    </row>
    <row r="64" spans="1:9" ht="15.75">
      <c r="A64" s="9" t="s">
        <v>255</v>
      </c>
      <c r="B64" s="162" t="s">
        <v>77</v>
      </c>
      <c r="C64" s="58" t="s">
        <v>169</v>
      </c>
      <c r="D64" s="59" t="s">
        <v>173</v>
      </c>
      <c r="E64" s="40" t="s">
        <v>256</v>
      </c>
      <c r="F64" s="41"/>
      <c r="G64" s="174"/>
      <c r="H64" s="60">
        <f>H65</f>
        <v>34249</v>
      </c>
      <c r="I64" s="164"/>
    </row>
    <row r="65" spans="1:9" ht="15.75">
      <c r="A65" s="20" t="s">
        <v>128</v>
      </c>
      <c r="B65" s="162" t="s">
        <v>77</v>
      </c>
      <c r="C65" s="58" t="s">
        <v>169</v>
      </c>
      <c r="D65" s="59" t="s">
        <v>173</v>
      </c>
      <c r="E65" s="40" t="s">
        <v>256</v>
      </c>
      <c r="F65" s="41"/>
      <c r="G65" s="135" t="s">
        <v>234</v>
      </c>
      <c r="H65" s="60">
        <v>34249</v>
      </c>
      <c r="I65" s="164"/>
    </row>
    <row r="66" spans="1:9" s="6" customFormat="1" ht="15.75">
      <c r="A66" s="25" t="s">
        <v>58</v>
      </c>
      <c r="B66" s="140" t="s">
        <v>77</v>
      </c>
      <c r="C66" s="65" t="s">
        <v>169</v>
      </c>
      <c r="D66" s="38" t="s">
        <v>170</v>
      </c>
      <c r="E66" s="43"/>
      <c r="F66" s="44"/>
      <c r="G66" s="175"/>
      <c r="H66" s="66">
        <f>H67+H70</f>
        <v>4525</v>
      </c>
      <c r="I66" s="66">
        <f>I67</f>
        <v>0</v>
      </c>
    </row>
    <row r="67" spans="1:9" ht="15.75">
      <c r="A67" s="13" t="s">
        <v>96</v>
      </c>
      <c r="B67" s="147" t="s">
        <v>77</v>
      </c>
      <c r="C67" s="58" t="s">
        <v>169</v>
      </c>
      <c r="D67" s="41" t="s">
        <v>170</v>
      </c>
      <c r="E67" s="40" t="s">
        <v>67</v>
      </c>
      <c r="F67" s="41"/>
      <c r="G67" s="148"/>
      <c r="H67" s="42">
        <f>H68</f>
        <v>4200</v>
      </c>
      <c r="I67" s="149">
        <f>I69</f>
        <v>0</v>
      </c>
    </row>
    <row r="68" spans="1:9" ht="15.75">
      <c r="A68" s="11" t="s">
        <v>280</v>
      </c>
      <c r="B68" s="160" t="s">
        <v>77</v>
      </c>
      <c r="C68" s="58" t="s">
        <v>169</v>
      </c>
      <c r="D68" s="48" t="s">
        <v>170</v>
      </c>
      <c r="E68" s="47" t="s">
        <v>281</v>
      </c>
      <c r="F68" s="48"/>
      <c r="G68" s="172"/>
      <c r="H68" s="49">
        <f>H69</f>
        <v>4200</v>
      </c>
      <c r="I68" s="168"/>
    </row>
    <row r="69" spans="1:9" ht="15.75">
      <c r="A69" s="20" t="s">
        <v>128</v>
      </c>
      <c r="B69" s="160" t="s">
        <v>77</v>
      </c>
      <c r="C69" s="58" t="s">
        <v>169</v>
      </c>
      <c r="D69" s="48" t="s">
        <v>170</v>
      </c>
      <c r="E69" s="47" t="s">
        <v>281</v>
      </c>
      <c r="F69" s="48"/>
      <c r="G69" s="172" t="s">
        <v>234</v>
      </c>
      <c r="H69" s="49">
        <f>325+4200-325</f>
        <v>4200</v>
      </c>
      <c r="I69" s="165"/>
    </row>
    <row r="70" spans="1:9" ht="26.25">
      <c r="A70" s="13" t="s">
        <v>317</v>
      </c>
      <c r="B70" s="160" t="s">
        <v>77</v>
      </c>
      <c r="C70" s="58" t="s">
        <v>169</v>
      </c>
      <c r="D70" s="48" t="s">
        <v>170</v>
      </c>
      <c r="E70" s="40" t="s">
        <v>217</v>
      </c>
      <c r="F70" s="158" t="s">
        <v>46</v>
      </c>
      <c r="G70" s="187"/>
      <c r="H70" s="49">
        <f>H71</f>
        <v>325</v>
      </c>
      <c r="I70" s="165"/>
    </row>
    <row r="71" spans="1:9" ht="15.75">
      <c r="A71" s="9" t="s">
        <v>128</v>
      </c>
      <c r="B71" s="160" t="s">
        <v>77</v>
      </c>
      <c r="C71" s="58" t="s">
        <v>169</v>
      </c>
      <c r="D71" s="48" t="s">
        <v>170</v>
      </c>
      <c r="E71" s="163" t="s">
        <v>217</v>
      </c>
      <c r="F71" s="79" t="s">
        <v>115</v>
      </c>
      <c r="G71" s="187" t="s">
        <v>234</v>
      </c>
      <c r="H71" s="49">
        <v>325</v>
      </c>
      <c r="I71" s="165"/>
    </row>
    <row r="72" spans="1:9" s="6" customFormat="1" ht="15.75">
      <c r="A72" s="29" t="s">
        <v>22</v>
      </c>
      <c r="B72" s="151" t="s">
        <v>77</v>
      </c>
      <c r="C72" s="43" t="s">
        <v>181</v>
      </c>
      <c r="D72" s="44" t="s">
        <v>109</v>
      </c>
      <c r="E72" s="43"/>
      <c r="F72" s="156"/>
      <c r="G72" s="157"/>
      <c r="H72" s="45">
        <f>H73+H88+H101</f>
        <v>285455</v>
      </c>
      <c r="I72" s="45">
        <f>I73+I88+I101</f>
        <v>158649.19999999998</v>
      </c>
    </row>
    <row r="73" spans="1:9" s="6" customFormat="1" ht="15.75">
      <c r="A73" s="7" t="s">
        <v>61</v>
      </c>
      <c r="B73" s="147" t="s">
        <v>77</v>
      </c>
      <c r="C73" s="40" t="s">
        <v>181</v>
      </c>
      <c r="D73" s="41" t="s">
        <v>167</v>
      </c>
      <c r="E73" s="40"/>
      <c r="F73" s="158"/>
      <c r="G73" s="155"/>
      <c r="H73" s="42">
        <f>H80+H83+H74+H77</f>
        <v>189005.3</v>
      </c>
      <c r="I73" s="42">
        <f>I80+I83+I74+I77</f>
        <v>158649.19999999998</v>
      </c>
    </row>
    <row r="74" spans="1:9" s="6" customFormat="1" ht="39">
      <c r="A74" s="13" t="s">
        <v>362</v>
      </c>
      <c r="B74" s="147" t="s">
        <v>77</v>
      </c>
      <c r="C74" s="40" t="s">
        <v>181</v>
      </c>
      <c r="D74" s="41" t="s">
        <v>167</v>
      </c>
      <c r="E74" s="40" t="s">
        <v>349</v>
      </c>
      <c r="F74" s="41"/>
      <c r="G74" s="135"/>
      <c r="H74" s="42">
        <f>H75</f>
        <v>140646.4</v>
      </c>
      <c r="I74" s="149">
        <f>I75</f>
        <v>140646.4</v>
      </c>
    </row>
    <row r="75" spans="1:9" s="6" customFormat="1" ht="15.75">
      <c r="A75" s="7" t="s">
        <v>363</v>
      </c>
      <c r="B75" s="147" t="s">
        <v>77</v>
      </c>
      <c r="C75" s="40" t="s">
        <v>181</v>
      </c>
      <c r="D75" s="41" t="s">
        <v>167</v>
      </c>
      <c r="E75" s="40" t="s">
        <v>350</v>
      </c>
      <c r="F75" s="41"/>
      <c r="G75" s="135"/>
      <c r="H75" s="42">
        <f>H76</f>
        <v>140646.4</v>
      </c>
      <c r="I75" s="149">
        <f>I76</f>
        <v>140646.4</v>
      </c>
    </row>
    <row r="76" spans="1:9" s="6" customFormat="1" ht="15.75">
      <c r="A76" s="7" t="s">
        <v>314</v>
      </c>
      <c r="B76" s="147" t="s">
        <v>77</v>
      </c>
      <c r="C76" s="40" t="s">
        <v>181</v>
      </c>
      <c r="D76" s="41" t="s">
        <v>167</v>
      </c>
      <c r="E76" s="40" t="s">
        <v>350</v>
      </c>
      <c r="F76" s="41"/>
      <c r="G76" s="135" t="s">
        <v>78</v>
      </c>
      <c r="H76" s="42">
        <v>140646.4</v>
      </c>
      <c r="I76" s="149">
        <v>140646.4</v>
      </c>
    </row>
    <row r="77" spans="1:9" s="6" customFormat="1" ht="26.25">
      <c r="A77" s="13" t="s">
        <v>351</v>
      </c>
      <c r="B77" s="147" t="s">
        <v>77</v>
      </c>
      <c r="C77" s="40" t="s">
        <v>181</v>
      </c>
      <c r="D77" s="41" t="s">
        <v>167</v>
      </c>
      <c r="E77" s="40" t="s">
        <v>353</v>
      </c>
      <c r="F77" s="41"/>
      <c r="G77" s="135"/>
      <c r="H77" s="42">
        <f>H78</f>
        <v>21165</v>
      </c>
      <c r="I77" s="149">
        <f>I78</f>
        <v>18002.8</v>
      </c>
    </row>
    <row r="78" spans="1:9" s="6" customFormat="1" ht="15.75">
      <c r="A78" s="7" t="s">
        <v>363</v>
      </c>
      <c r="B78" s="147" t="s">
        <v>77</v>
      </c>
      <c r="C78" s="40" t="s">
        <v>181</v>
      </c>
      <c r="D78" s="41" t="s">
        <v>167</v>
      </c>
      <c r="E78" s="40" t="s">
        <v>352</v>
      </c>
      <c r="F78" s="41"/>
      <c r="G78" s="135"/>
      <c r="H78" s="42">
        <f>H79</f>
        <v>21165</v>
      </c>
      <c r="I78" s="149">
        <f>I79</f>
        <v>18002.8</v>
      </c>
    </row>
    <row r="79" spans="1:9" s="6" customFormat="1" ht="15.75">
      <c r="A79" s="7" t="s">
        <v>314</v>
      </c>
      <c r="B79" s="147" t="s">
        <v>77</v>
      </c>
      <c r="C79" s="40" t="s">
        <v>181</v>
      </c>
      <c r="D79" s="41" t="s">
        <v>167</v>
      </c>
      <c r="E79" s="40" t="s">
        <v>352</v>
      </c>
      <c r="F79" s="41"/>
      <c r="G79" s="135" t="s">
        <v>78</v>
      </c>
      <c r="H79" s="42">
        <f>18002.8+3162.2</f>
        <v>21165</v>
      </c>
      <c r="I79" s="149">
        <v>18002.8</v>
      </c>
    </row>
    <row r="80" spans="1:9" s="6" customFormat="1" ht="15.75">
      <c r="A80" s="7" t="s">
        <v>23</v>
      </c>
      <c r="B80" s="147" t="s">
        <v>77</v>
      </c>
      <c r="C80" s="40" t="s">
        <v>181</v>
      </c>
      <c r="D80" s="41" t="s">
        <v>167</v>
      </c>
      <c r="E80" s="40" t="s">
        <v>24</v>
      </c>
      <c r="F80" s="41"/>
      <c r="G80" s="148"/>
      <c r="H80" s="42">
        <f>H81</f>
        <v>12461.9</v>
      </c>
      <c r="I80" s="149">
        <f>I81</f>
        <v>0</v>
      </c>
    </row>
    <row r="81" spans="1:9" s="6" customFormat="1" ht="15.75">
      <c r="A81" s="13" t="s">
        <v>182</v>
      </c>
      <c r="B81" s="147" t="s">
        <v>77</v>
      </c>
      <c r="C81" s="40" t="s">
        <v>181</v>
      </c>
      <c r="D81" s="41" t="s">
        <v>167</v>
      </c>
      <c r="E81" s="40" t="s">
        <v>183</v>
      </c>
      <c r="F81" s="41"/>
      <c r="G81" s="148"/>
      <c r="H81" s="42">
        <f>H82</f>
        <v>12461.9</v>
      </c>
      <c r="I81" s="42">
        <f>I82</f>
        <v>0</v>
      </c>
    </row>
    <row r="82" spans="1:9" s="6" customFormat="1" ht="15.75">
      <c r="A82" s="20" t="s">
        <v>128</v>
      </c>
      <c r="B82" s="147" t="s">
        <v>77</v>
      </c>
      <c r="C82" s="40" t="s">
        <v>181</v>
      </c>
      <c r="D82" s="41" t="s">
        <v>167</v>
      </c>
      <c r="E82" s="40" t="s">
        <v>183</v>
      </c>
      <c r="F82" s="41"/>
      <c r="G82" s="148" t="s">
        <v>234</v>
      </c>
      <c r="H82" s="42">
        <f>9420+19031.5+23-9420-19054.5+506.5+11955.4</f>
        <v>12461.9</v>
      </c>
      <c r="I82" s="149"/>
    </row>
    <row r="83" spans="1:9" s="6" customFormat="1" ht="15.75">
      <c r="A83" s="7" t="s">
        <v>113</v>
      </c>
      <c r="B83" s="147" t="s">
        <v>77</v>
      </c>
      <c r="C83" s="40" t="s">
        <v>181</v>
      </c>
      <c r="D83" s="41" t="s">
        <v>167</v>
      </c>
      <c r="E83" s="40" t="s">
        <v>114</v>
      </c>
      <c r="F83" s="41"/>
      <c r="G83" s="148"/>
      <c r="H83" s="42">
        <f>H84+H86</f>
        <v>14732</v>
      </c>
      <c r="I83" s="149"/>
    </row>
    <row r="84" spans="1:9" s="6" customFormat="1" ht="39">
      <c r="A84" s="19" t="s">
        <v>364</v>
      </c>
      <c r="B84" s="147" t="s">
        <v>77</v>
      </c>
      <c r="C84" s="40" t="s">
        <v>181</v>
      </c>
      <c r="D84" s="41" t="s">
        <v>167</v>
      </c>
      <c r="E84" s="40" t="s">
        <v>301</v>
      </c>
      <c r="F84" s="41"/>
      <c r="G84" s="148"/>
      <c r="H84" s="42">
        <f>H85</f>
        <v>661.6</v>
      </c>
      <c r="I84" s="149"/>
    </row>
    <row r="85" spans="1:9" s="6" customFormat="1" ht="15.75">
      <c r="A85" s="20" t="s">
        <v>128</v>
      </c>
      <c r="B85" s="147" t="s">
        <v>77</v>
      </c>
      <c r="C85" s="40" t="s">
        <v>181</v>
      </c>
      <c r="D85" s="41" t="s">
        <v>167</v>
      </c>
      <c r="E85" s="40" t="s">
        <v>301</v>
      </c>
      <c r="F85" s="41"/>
      <c r="G85" s="148" t="s">
        <v>234</v>
      </c>
      <c r="H85" s="42">
        <f>600+61.6</f>
        <v>661.6</v>
      </c>
      <c r="I85" s="149"/>
    </row>
    <row r="86" spans="1:9" s="6" customFormat="1" ht="64.5">
      <c r="A86" s="19" t="s">
        <v>357</v>
      </c>
      <c r="B86" s="147" t="s">
        <v>77</v>
      </c>
      <c r="C86" s="40" t="s">
        <v>181</v>
      </c>
      <c r="D86" s="41" t="s">
        <v>167</v>
      </c>
      <c r="E86" s="40" t="s">
        <v>302</v>
      </c>
      <c r="F86" s="41"/>
      <c r="G86" s="148"/>
      <c r="H86" s="42">
        <f>H87</f>
        <v>14070.4</v>
      </c>
      <c r="I86" s="149"/>
    </row>
    <row r="87" spans="1:9" s="6" customFormat="1" ht="15.75">
      <c r="A87" s="20" t="s">
        <v>128</v>
      </c>
      <c r="B87" s="147" t="s">
        <v>77</v>
      </c>
      <c r="C87" s="40" t="s">
        <v>181</v>
      </c>
      <c r="D87" s="41" t="s">
        <v>167</v>
      </c>
      <c r="E87" s="40" t="s">
        <v>302</v>
      </c>
      <c r="F87" s="41"/>
      <c r="G87" s="148" t="s">
        <v>234</v>
      </c>
      <c r="H87" s="42">
        <f>2500+1570.4+10000</f>
        <v>14070.4</v>
      </c>
      <c r="I87" s="149"/>
    </row>
    <row r="88" spans="1:9" s="6" customFormat="1" ht="15.75">
      <c r="A88" s="25" t="s">
        <v>3</v>
      </c>
      <c r="B88" s="151" t="s">
        <v>77</v>
      </c>
      <c r="C88" s="43" t="s">
        <v>181</v>
      </c>
      <c r="D88" s="44" t="s">
        <v>168</v>
      </c>
      <c r="E88" s="43"/>
      <c r="F88" s="44"/>
      <c r="G88" s="152"/>
      <c r="H88" s="45">
        <f>H97+H89+H93</f>
        <v>28233.1</v>
      </c>
      <c r="I88" s="153">
        <f>I97+I89+I93</f>
        <v>0</v>
      </c>
    </row>
    <row r="89" spans="1:9" s="6" customFormat="1" ht="24.75" customHeight="1">
      <c r="A89" s="11" t="s">
        <v>187</v>
      </c>
      <c r="B89" s="162" t="s">
        <v>77</v>
      </c>
      <c r="C89" s="58" t="s">
        <v>181</v>
      </c>
      <c r="D89" s="59" t="s">
        <v>168</v>
      </c>
      <c r="E89" s="58" t="s">
        <v>62</v>
      </c>
      <c r="F89" s="59"/>
      <c r="G89" s="172"/>
      <c r="H89" s="42">
        <f>H90</f>
        <v>7938.5</v>
      </c>
      <c r="I89" s="153"/>
    </row>
    <row r="90" spans="1:9" s="6" customFormat="1" ht="39">
      <c r="A90" s="11" t="s">
        <v>188</v>
      </c>
      <c r="B90" s="162" t="s">
        <v>77</v>
      </c>
      <c r="C90" s="58" t="s">
        <v>181</v>
      </c>
      <c r="D90" s="59" t="s">
        <v>168</v>
      </c>
      <c r="E90" s="58" t="s">
        <v>189</v>
      </c>
      <c r="F90" s="59"/>
      <c r="G90" s="172"/>
      <c r="H90" s="42">
        <f>H91</f>
        <v>7938.5</v>
      </c>
      <c r="I90" s="153"/>
    </row>
    <row r="91" spans="1:9" s="6" customFormat="1" ht="51.75">
      <c r="A91" s="11" t="s">
        <v>303</v>
      </c>
      <c r="B91" s="162" t="s">
        <v>77</v>
      </c>
      <c r="C91" s="58" t="s">
        <v>181</v>
      </c>
      <c r="D91" s="59" t="s">
        <v>168</v>
      </c>
      <c r="E91" s="58" t="s">
        <v>216</v>
      </c>
      <c r="F91" s="59"/>
      <c r="G91" s="172"/>
      <c r="H91" s="42">
        <f>H92</f>
        <v>7938.5</v>
      </c>
      <c r="I91" s="153"/>
    </row>
    <row r="92" spans="1:9" s="6" customFormat="1" ht="15.75">
      <c r="A92" s="11" t="s">
        <v>190</v>
      </c>
      <c r="B92" s="162" t="s">
        <v>77</v>
      </c>
      <c r="C92" s="58" t="s">
        <v>181</v>
      </c>
      <c r="D92" s="59" t="s">
        <v>168</v>
      </c>
      <c r="E92" s="58" t="s">
        <v>216</v>
      </c>
      <c r="F92" s="59"/>
      <c r="G92" s="172" t="s">
        <v>59</v>
      </c>
      <c r="H92" s="42">
        <v>7938.5</v>
      </c>
      <c r="I92" s="153"/>
    </row>
    <row r="93" spans="1:9" s="6" customFormat="1" ht="32.25" customHeight="1">
      <c r="A93" s="11" t="s">
        <v>187</v>
      </c>
      <c r="B93" s="162" t="s">
        <v>77</v>
      </c>
      <c r="C93" s="58" t="s">
        <v>181</v>
      </c>
      <c r="D93" s="59" t="s">
        <v>168</v>
      </c>
      <c r="E93" s="58" t="s">
        <v>62</v>
      </c>
      <c r="F93" s="59"/>
      <c r="G93" s="172"/>
      <c r="H93" s="42">
        <f>H94</f>
        <v>0</v>
      </c>
      <c r="I93" s="153"/>
    </row>
    <row r="94" spans="1:9" s="6" customFormat="1" ht="55.5" customHeight="1">
      <c r="A94" s="11" t="s">
        <v>188</v>
      </c>
      <c r="B94" s="162" t="s">
        <v>77</v>
      </c>
      <c r="C94" s="58" t="s">
        <v>181</v>
      </c>
      <c r="D94" s="59" t="s">
        <v>168</v>
      </c>
      <c r="E94" s="58" t="s">
        <v>189</v>
      </c>
      <c r="F94" s="59"/>
      <c r="G94" s="172"/>
      <c r="H94" s="42">
        <f>H95</f>
        <v>0</v>
      </c>
      <c r="I94" s="153"/>
    </row>
    <row r="95" spans="1:9" s="6" customFormat="1" ht="31.5" customHeight="1">
      <c r="A95" s="11" t="s">
        <v>297</v>
      </c>
      <c r="B95" s="162" t="s">
        <v>77</v>
      </c>
      <c r="C95" s="58" t="s">
        <v>181</v>
      </c>
      <c r="D95" s="59" t="s">
        <v>168</v>
      </c>
      <c r="E95" s="58" t="s">
        <v>216</v>
      </c>
      <c r="F95" s="59"/>
      <c r="G95" s="172"/>
      <c r="H95" s="42">
        <f>H96</f>
        <v>0</v>
      </c>
      <c r="I95" s="153"/>
    </row>
    <row r="96" spans="1:9" s="6" customFormat="1" ht="39">
      <c r="A96" s="11" t="s">
        <v>310</v>
      </c>
      <c r="B96" s="162" t="s">
        <v>77</v>
      </c>
      <c r="C96" s="58" t="s">
        <v>181</v>
      </c>
      <c r="D96" s="59" t="s">
        <v>168</v>
      </c>
      <c r="E96" s="58" t="s">
        <v>216</v>
      </c>
      <c r="F96" s="59" t="s">
        <v>59</v>
      </c>
      <c r="G96" s="172" t="s">
        <v>59</v>
      </c>
      <c r="H96" s="42">
        <f>10058.3+778-10836.3</f>
        <v>0</v>
      </c>
      <c r="I96" s="153"/>
    </row>
    <row r="97" spans="1:9" s="6" customFormat="1" ht="15.75">
      <c r="A97" s="7" t="s">
        <v>51</v>
      </c>
      <c r="B97" s="147" t="s">
        <v>77</v>
      </c>
      <c r="C97" s="40" t="s">
        <v>181</v>
      </c>
      <c r="D97" s="41" t="s">
        <v>168</v>
      </c>
      <c r="E97" s="40" t="s">
        <v>66</v>
      </c>
      <c r="F97" s="41" t="s">
        <v>46</v>
      </c>
      <c r="G97" s="148"/>
      <c r="H97" s="42">
        <f>H98</f>
        <v>20294.6</v>
      </c>
      <c r="I97" s="149">
        <f>I98</f>
        <v>0</v>
      </c>
    </row>
    <row r="98" spans="1:9" ht="15.75">
      <c r="A98" s="7" t="s">
        <v>244</v>
      </c>
      <c r="B98" s="147" t="s">
        <v>77</v>
      </c>
      <c r="C98" s="40" t="s">
        <v>181</v>
      </c>
      <c r="D98" s="41" t="s">
        <v>168</v>
      </c>
      <c r="E98" s="40" t="s">
        <v>245</v>
      </c>
      <c r="F98" s="41"/>
      <c r="G98" s="148"/>
      <c r="H98" s="42">
        <f>H99</f>
        <v>20294.6</v>
      </c>
      <c r="I98" s="149">
        <f>I99</f>
        <v>0</v>
      </c>
    </row>
    <row r="99" spans="1:9" ht="15.75">
      <c r="A99" s="12" t="s">
        <v>287</v>
      </c>
      <c r="B99" s="147" t="s">
        <v>77</v>
      </c>
      <c r="C99" s="40" t="s">
        <v>181</v>
      </c>
      <c r="D99" s="41" t="s">
        <v>168</v>
      </c>
      <c r="E99" s="40" t="s">
        <v>288</v>
      </c>
      <c r="F99" s="41"/>
      <c r="G99" s="148"/>
      <c r="H99" s="42">
        <f>H100</f>
        <v>20294.6</v>
      </c>
      <c r="I99" s="149"/>
    </row>
    <row r="100" spans="1:9" ht="15.75">
      <c r="A100" s="116" t="s">
        <v>128</v>
      </c>
      <c r="B100" s="176" t="s">
        <v>77</v>
      </c>
      <c r="C100" s="177" t="s">
        <v>181</v>
      </c>
      <c r="D100" s="178" t="s">
        <v>168</v>
      </c>
      <c r="E100" s="177" t="s">
        <v>288</v>
      </c>
      <c r="F100" s="178" t="s">
        <v>234</v>
      </c>
      <c r="G100" s="179" t="s">
        <v>234</v>
      </c>
      <c r="H100" s="150">
        <v>20294.6</v>
      </c>
      <c r="I100" s="180"/>
    </row>
    <row r="101" spans="1:9" ht="18.75" customHeight="1">
      <c r="A101" s="118" t="s">
        <v>116</v>
      </c>
      <c r="B101" s="151" t="s">
        <v>77</v>
      </c>
      <c r="C101" s="43" t="s">
        <v>181</v>
      </c>
      <c r="D101" s="44" t="s">
        <v>172</v>
      </c>
      <c r="E101" s="43"/>
      <c r="F101" s="44"/>
      <c r="G101" s="181"/>
      <c r="H101" s="45">
        <f>H106+H115+H102</f>
        <v>68216.6</v>
      </c>
      <c r="I101" s="153">
        <f>I106</f>
        <v>0</v>
      </c>
    </row>
    <row r="102" spans="1:9" ht="29.25" customHeight="1">
      <c r="A102" s="11" t="s">
        <v>187</v>
      </c>
      <c r="B102" s="147" t="s">
        <v>77</v>
      </c>
      <c r="C102" s="58" t="s">
        <v>181</v>
      </c>
      <c r="D102" s="59" t="s">
        <v>172</v>
      </c>
      <c r="E102" s="58" t="s">
        <v>62</v>
      </c>
      <c r="F102" s="59"/>
      <c r="G102" s="172"/>
      <c r="H102" s="49">
        <f>H103</f>
        <v>2000</v>
      </c>
      <c r="I102" s="182"/>
    </row>
    <row r="103" spans="1:9" ht="56.25" customHeight="1">
      <c r="A103" s="11" t="s">
        <v>188</v>
      </c>
      <c r="B103" s="147" t="s">
        <v>77</v>
      </c>
      <c r="C103" s="58" t="s">
        <v>181</v>
      </c>
      <c r="D103" s="59" t="s">
        <v>172</v>
      </c>
      <c r="E103" s="58" t="s">
        <v>189</v>
      </c>
      <c r="F103" s="59"/>
      <c r="G103" s="172"/>
      <c r="H103" s="49">
        <f>H104</f>
        <v>2000</v>
      </c>
      <c r="I103" s="182"/>
    </row>
    <row r="104" spans="1:9" ht="43.5" customHeight="1">
      <c r="A104" s="11" t="s">
        <v>279</v>
      </c>
      <c r="B104" s="147" t="s">
        <v>77</v>
      </c>
      <c r="C104" s="58" t="s">
        <v>181</v>
      </c>
      <c r="D104" s="59" t="s">
        <v>172</v>
      </c>
      <c r="E104" s="58" t="s">
        <v>216</v>
      </c>
      <c r="F104" s="59"/>
      <c r="G104" s="172"/>
      <c r="H104" s="49">
        <f>H105</f>
        <v>2000</v>
      </c>
      <c r="I104" s="182"/>
    </row>
    <row r="105" spans="1:9" ht="16.5" customHeight="1">
      <c r="A105" s="11" t="s">
        <v>190</v>
      </c>
      <c r="B105" s="162" t="s">
        <v>77</v>
      </c>
      <c r="C105" s="58" t="s">
        <v>181</v>
      </c>
      <c r="D105" s="59" t="s">
        <v>172</v>
      </c>
      <c r="E105" s="58" t="s">
        <v>216</v>
      </c>
      <c r="F105" s="59"/>
      <c r="G105" s="172" t="s">
        <v>59</v>
      </c>
      <c r="H105" s="49">
        <v>2000</v>
      </c>
      <c r="I105" s="182"/>
    </row>
    <row r="106" spans="1:9" ht="15.75">
      <c r="A106" s="7" t="s">
        <v>116</v>
      </c>
      <c r="B106" s="147" t="s">
        <v>77</v>
      </c>
      <c r="C106" s="40" t="s">
        <v>181</v>
      </c>
      <c r="D106" s="41" t="s">
        <v>172</v>
      </c>
      <c r="E106" s="47" t="s">
        <v>246</v>
      </c>
      <c r="F106" s="48"/>
      <c r="G106" s="183"/>
      <c r="H106" s="49">
        <f>H107+H109+H111+H113</f>
        <v>57216.600000000006</v>
      </c>
      <c r="I106" s="168">
        <f>I107</f>
        <v>0</v>
      </c>
    </row>
    <row r="107" spans="1:9" s="6" customFormat="1" ht="15.75">
      <c r="A107" s="7" t="s">
        <v>258</v>
      </c>
      <c r="B107" s="147" t="s">
        <v>77</v>
      </c>
      <c r="C107" s="40" t="s">
        <v>181</v>
      </c>
      <c r="D107" s="41" t="s">
        <v>172</v>
      </c>
      <c r="E107" s="47" t="s">
        <v>259</v>
      </c>
      <c r="F107" s="158"/>
      <c r="G107" s="155"/>
      <c r="H107" s="42">
        <f>H108</f>
        <v>12269.8</v>
      </c>
      <c r="I107" s="149">
        <f>I108</f>
        <v>0</v>
      </c>
    </row>
    <row r="108" spans="1:9" ht="15.75">
      <c r="A108" s="9" t="s">
        <v>128</v>
      </c>
      <c r="B108" s="147" t="s">
        <v>77</v>
      </c>
      <c r="C108" s="40" t="s">
        <v>181</v>
      </c>
      <c r="D108" s="41" t="s">
        <v>172</v>
      </c>
      <c r="E108" s="47" t="s">
        <v>259</v>
      </c>
      <c r="F108" s="158"/>
      <c r="G108" s="155" t="s">
        <v>234</v>
      </c>
      <c r="H108" s="42">
        <f>12247+22.8</f>
        <v>12269.8</v>
      </c>
      <c r="I108" s="159"/>
    </row>
    <row r="109" spans="1:9" ht="15.75">
      <c r="A109" s="7" t="s">
        <v>119</v>
      </c>
      <c r="B109" s="147" t="s">
        <v>77</v>
      </c>
      <c r="C109" s="40" t="s">
        <v>181</v>
      </c>
      <c r="D109" s="41" t="s">
        <v>172</v>
      </c>
      <c r="E109" s="47" t="s">
        <v>260</v>
      </c>
      <c r="F109" s="158"/>
      <c r="G109" s="155"/>
      <c r="H109" s="42">
        <f>H110</f>
        <v>4000</v>
      </c>
      <c r="I109" s="149">
        <f>I110</f>
        <v>0</v>
      </c>
    </row>
    <row r="110" spans="1:9" ht="15.75">
      <c r="A110" s="9" t="s">
        <v>128</v>
      </c>
      <c r="B110" s="147" t="s">
        <v>77</v>
      </c>
      <c r="C110" s="40" t="s">
        <v>181</v>
      </c>
      <c r="D110" s="41" t="s">
        <v>172</v>
      </c>
      <c r="E110" s="47" t="s">
        <v>260</v>
      </c>
      <c r="F110" s="158"/>
      <c r="G110" s="155" t="s">
        <v>234</v>
      </c>
      <c r="H110" s="42">
        <v>4000</v>
      </c>
      <c r="I110" s="159"/>
    </row>
    <row r="111" spans="1:9" ht="15.75">
      <c r="A111" s="7" t="s">
        <v>127</v>
      </c>
      <c r="B111" s="147" t="s">
        <v>77</v>
      </c>
      <c r="C111" s="40" t="s">
        <v>181</v>
      </c>
      <c r="D111" s="41" t="s">
        <v>172</v>
      </c>
      <c r="E111" s="47" t="s">
        <v>261</v>
      </c>
      <c r="F111" s="158"/>
      <c r="G111" s="155"/>
      <c r="H111" s="42">
        <f>H112</f>
        <v>714</v>
      </c>
      <c r="I111" s="149">
        <f>I112</f>
        <v>0</v>
      </c>
    </row>
    <row r="112" spans="1:9" ht="15.75">
      <c r="A112" s="9" t="s">
        <v>128</v>
      </c>
      <c r="B112" s="147" t="s">
        <v>77</v>
      </c>
      <c r="C112" s="40" t="s">
        <v>181</v>
      </c>
      <c r="D112" s="41" t="s">
        <v>172</v>
      </c>
      <c r="E112" s="47" t="s">
        <v>261</v>
      </c>
      <c r="F112" s="158"/>
      <c r="G112" s="155" t="s">
        <v>234</v>
      </c>
      <c r="H112" s="42">
        <f>714+1331.4-1331.4</f>
        <v>714</v>
      </c>
      <c r="I112" s="159"/>
    </row>
    <row r="113" spans="1:9" ht="15.75">
      <c r="A113" s="7" t="s">
        <v>262</v>
      </c>
      <c r="B113" s="147" t="s">
        <v>77</v>
      </c>
      <c r="C113" s="40" t="s">
        <v>181</v>
      </c>
      <c r="D113" s="41" t="s">
        <v>172</v>
      </c>
      <c r="E113" s="47" t="s">
        <v>263</v>
      </c>
      <c r="F113" s="158"/>
      <c r="G113" s="171"/>
      <c r="H113" s="42">
        <f>H114</f>
        <v>40232.8</v>
      </c>
      <c r="I113" s="149">
        <f>I114</f>
        <v>0</v>
      </c>
    </row>
    <row r="114" spans="1:9" ht="15.75">
      <c r="A114" s="9" t="s">
        <v>128</v>
      </c>
      <c r="B114" s="147" t="s">
        <v>77</v>
      </c>
      <c r="C114" s="40" t="s">
        <v>181</v>
      </c>
      <c r="D114" s="41" t="s">
        <v>172</v>
      </c>
      <c r="E114" s="47" t="s">
        <v>263</v>
      </c>
      <c r="F114" s="158"/>
      <c r="G114" s="155" t="s">
        <v>234</v>
      </c>
      <c r="H114" s="42">
        <f>8400+6240.3-6240.3+8332.8+1500+12000+10000</f>
        <v>40232.8</v>
      </c>
      <c r="I114" s="149"/>
    </row>
    <row r="115" spans="1:9" ht="15.75">
      <c r="A115" s="7" t="s">
        <v>113</v>
      </c>
      <c r="B115" s="147" t="s">
        <v>77</v>
      </c>
      <c r="C115" s="40" t="s">
        <v>181</v>
      </c>
      <c r="D115" s="41" t="s">
        <v>172</v>
      </c>
      <c r="E115" s="47" t="s">
        <v>114</v>
      </c>
      <c r="F115" s="158"/>
      <c r="G115" s="155"/>
      <c r="H115" s="42">
        <f>H116</f>
        <v>9000</v>
      </c>
      <c r="I115" s="159"/>
    </row>
    <row r="116" spans="1:9" ht="39">
      <c r="A116" s="13" t="s">
        <v>294</v>
      </c>
      <c r="B116" s="147" t="s">
        <v>77</v>
      </c>
      <c r="C116" s="40" t="s">
        <v>181</v>
      </c>
      <c r="D116" s="41" t="s">
        <v>172</v>
      </c>
      <c r="E116" s="47" t="s">
        <v>241</v>
      </c>
      <c r="F116" s="158"/>
      <c r="G116" s="155"/>
      <c r="H116" s="42">
        <f>H117</f>
        <v>9000</v>
      </c>
      <c r="I116" s="149">
        <f>I117</f>
        <v>0</v>
      </c>
    </row>
    <row r="117" spans="1:9" ht="15.75">
      <c r="A117" s="9" t="s">
        <v>128</v>
      </c>
      <c r="B117" s="147" t="s">
        <v>77</v>
      </c>
      <c r="C117" s="40" t="s">
        <v>181</v>
      </c>
      <c r="D117" s="41" t="s">
        <v>172</v>
      </c>
      <c r="E117" s="47" t="s">
        <v>241</v>
      </c>
      <c r="F117" s="158"/>
      <c r="G117" s="155" t="s">
        <v>234</v>
      </c>
      <c r="H117" s="42">
        <f>1000+2692.2-2692.2+8000</f>
        <v>9000</v>
      </c>
      <c r="I117" s="159"/>
    </row>
    <row r="118" spans="1:9" ht="15.75">
      <c r="A118" s="77" t="s">
        <v>40</v>
      </c>
      <c r="B118" s="151" t="s">
        <v>77</v>
      </c>
      <c r="C118" s="43" t="s">
        <v>186</v>
      </c>
      <c r="D118" s="44" t="s">
        <v>109</v>
      </c>
      <c r="E118" s="43"/>
      <c r="F118" s="156"/>
      <c r="G118" s="157"/>
      <c r="H118" s="45">
        <f aca="true" t="shared" si="4" ref="H118:I120">H119</f>
        <v>300</v>
      </c>
      <c r="I118" s="153">
        <f t="shared" si="4"/>
        <v>0</v>
      </c>
    </row>
    <row r="119" spans="1:9" ht="15.75">
      <c r="A119" s="9" t="s">
        <v>41</v>
      </c>
      <c r="B119" s="162" t="s">
        <v>77</v>
      </c>
      <c r="C119" s="58" t="s">
        <v>186</v>
      </c>
      <c r="D119" s="59" t="s">
        <v>181</v>
      </c>
      <c r="E119" s="58"/>
      <c r="F119" s="59"/>
      <c r="G119" s="166"/>
      <c r="H119" s="60">
        <f t="shared" si="4"/>
        <v>300</v>
      </c>
      <c r="I119" s="164">
        <f t="shared" si="4"/>
        <v>0</v>
      </c>
    </row>
    <row r="120" spans="1:9" ht="15.75">
      <c r="A120" s="7" t="s">
        <v>113</v>
      </c>
      <c r="B120" s="147" t="s">
        <v>77</v>
      </c>
      <c r="C120" s="40" t="s">
        <v>186</v>
      </c>
      <c r="D120" s="41" t="s">
        <v>181</v>
      </c>
      <c r="E120" s="40" t="s">
        <v>114</v>
      </c>
      <c r="F120" s="41"/>
      <c r="G120" s="148"/>
      <c r="H120" s="60">
        <f t="shared" si="4"/>
        <v>300</v>
      </c>
      <c r="I120" s="164">
        <f t="shared" si="4"/>
        <v>0</v>
      </c>
    </row>
    <row r="121" spans="1:9" ht="26.25">
      <c r="A121" s="13" t="s">
        <v>291</v>
      </c>
      <c r="B121" s="160" t="s">
        <v>77</v>
      </c>
      <c r="C121" s="47" t="s">
        <v>186</v>
      </c>
      <c r="D121" s="48" t="s">
        <v>181</v>
      </c>
      <c r="E121" s="47" t="s">
        <v>223</v>
      </c>
      <c r="F121" s="48"/>
      <c r="G121" s="183"/>
      <c r="H121" s="49">
        <f>H122</f>
        <v>300</v>
      </c>
      <c r="I121" s="168">
        <f>I122</f>
        <v>0</v>
      </c>
    </row>
    <row r="122" spans="1:9" ht="15.75">
      <c r="A122" s="9" t="s">
        <v>128</v>
      </c>
      <c r="B122" s="160" t="s">
        <v>77</v>
      </c>
      <c r="C122" s="47" t="s">
        <v>186</v>
      </c>
      <c r="D122" s="48" t="s">
        <v>181</v>
      </c>
      <c r="E122" s="47" t="s">
        <v>223</v>
      </c>
      <c r="F122" s="48"/>
      <c r="G122" s="155" t="s">
        <v>234</v>
      </c>
      <c r="H122" s="49">
        <v>300</v>
      </c>
      <c r="I122" s="165"/>
    </row>
    <row r="123" spans="1:9" ht="21.75" customHeight="1">
      <c r="A123" s="29" t="s">
        <v>6</v>
      </c>
      <c r="B123" s="151" t="s">
        <v>77</v>
      </c>
      <c r="C123" s="43" t="s">
        <v>175</v>
      </c>
      <c r="D123" s="44" t="s">
        <v>109</v>
      </c>
      <c r="E123" s="43"/>
      <c r="F123" s="156" t="s">
        <v>46</v>
      </c>
      <c r="G123" s="157"/>
      <c r="H123" s="45">
        <f>H124+H129</f>
        <v>6700</v>
      </c>
      <c r="I123" s="153">
        <f>I124</f>
        <v>0</v>
      </c>
    </row>
    <row r="124" spans="1:9" ht="15.75">
      <c r="A124" s="25" t="s">
        <v>7</v>
      </c>
      <c r="B124" s="151" t="s">
        <v>77</v>
      </c>
      <c r="C124" s="65" t="s">
        <v>175</v>
      </c>
      <c r="D124" s="38" t="s">
        <v>167</v>
      </c>
      <c r="E124" s="65"/>
      <c r="F124" s="38"/>
      <c r="G124" s="184"/>
      <c r="H124" s="66">
        <f>H125</f>
        <v>0</v>
      </c>
      <c r="I124" s="170">
        <f>I125</f>
        <v>0</v>
      </c>
    </row>
    <row r="125" spans="1:9" ht="26.25">
      <c r="A125" s="11" t="s">
        <v>187</v>
      </c>
      <c r="B125" s="147" t="s">
        <v>77</v>
      </c>
      <c r="C125" s="58" t="s">
        <v>175</v>
      </c>
      <c r="D125" s="59" t="s">
        <v>167</v>
      </c>
      <c r="E125" s="58" t="s">
        <v>62</v>
      </c>
      <c r="F125" s="59"/>
      <c r="G125" s="172"/>
      <c r="H125" s="60">
        <f aca="true" t="shared" si="5" ref="H125:I127">H126</f>
        <v>0</v>
      </c>
      <c r="I125" s="164">
        <f t="shared" si="5"/>
        <v>0</v>
      </c>
    </row>
    <row r="126" spans="1:9" s="6" customFormat="1" ht="39">
      <c r="A126" s="11" t="s">
        <v>188</v>
      </c>
      <c r="B126" s="147" t="s">
        <v>77</v>
      </c>
      <c r="C126" s="58" t="s">
        <v>175</v>
      </c>
      <c r="D126" s="59" t="s">
        <v>167</v>
      </c>
      <c r="E126" s="58" t="s">
        <v>189</v>
      </c>
      <c r="F126" s="59"/>
      <c r="G126" s="172"/>
      <c r="H126" s="60">
        <f t="shared" si="5"/>
        <v>0</v>
      </c>
      <c r="I126" s="164">
        <f t="shared" si="5"/>
        <v>0</v>
      </c>
    </row>
    <row r="127" spans="1:9" ht="39">
      <c r="A127" s="11" t="s">
        <v>304</v>
      </c>
      <c r="B127" s="147" t="s">
        <v>77</v>
      </c>
      <c r="C127" s="58" t="s">
        <v>175</v>
      </c>
      <c r="D127" s="59" t="s">
        <v>167</v>
      </c>
      <c r="E127" s="58" t="s">
        <v>216</v>
      </c>
      <c r="F127" s="59"/>
      <c r="G127" s="172"/>
      <c r="H127" s="60">
        <f t="shared" si="5"/>
        <v>0</v>
      </c>
      <c r="I127" s="164">
        <f t="shared" si="5"/>
        <v>0</v>
      </c>
    </row>
    <row r="128" spans="1:9" ht="15.75">
      <c r="A128" s="11" t="s">
        <v>190</v>
      </c>
      <c r="B128" s="162" t="s">
        <v>77</v>
      </c>
      <c r="C128" s="58" t="s">
        <v>175</v>
      </c>
      <c r="D128" s="59" t="s">
        <v>167</v>
      </c>
      <c r="E128" s="58" t="s">
        <v>216</v>
      </c>
      <c r="F128" s="59"/>
      <c r="G128" s="172" t="s">
        <v>59</v>
      </c>
      <c r="H128" s="60">
        <f>10781.6-10781.6</f>
        <v>0</v>
      </c>
      <c r="I128" s="164">
        <f>38000-38000</f>
        <v>0</v>
      </c>
    </row>
    <row r="129" spans="1:9" ht="15.75">
      <c r="A129" s="9" t="s">
        <v>9</v>
      </c>
      <c r="B129" s="162" t="s">
        <v>77</v>
      </c>
      <c r="C129" s="40" t="s">
        <v>175</v>
      </c>
      <c r="D129" s="59" t="s">
        <v>168</v>
      </c>
      <c r="E129" s="58"/>
      <c r="F129" s="59"/>
      <c r="G129" s="166"/>
      <c r="H129" s="66">
        <f>H130</f>
        <v>6700</v>
      </c>
      <c r="I129" s="170"/>
    </row>
    <row r="130" spans="1:9" ht="15.75">
      <c r="A130" s="10" t="s">
        <v>30</v>
      </c>
      <c r="B130" s="188" t="s">
        <v>77</v>
      </c>
      <c r="C130" s="40" t="s">
        <v>175</v>
      </c>
      <c r="D130" s="59" t="s">
        <v>168</v>
      </c>
      <c r="E130" s="163" t="s">
        <v>31</v>
      </c>
      <c r="F130" s="79"/>
      <c r="G130" s="148"/>
      <c r="H130" s="60">
        <f>H131</f>
        <v>6700</v>
      </c>
      <c r="I130" s="170"/>
    </row>
    <row r="131" spans="1:9" ht="15.75">
      <c r="A131" s="8" t="s">
        <v>26</v>
      </c>
      <c r="B131" s="160" t="s">
        <v>77</v>
      </c>
      <c r="C131" s="40" t="s">
        <v>175</v>
      </c>
      <c r="D131" s="59" t="s">
        <v>168</v>
      </c>
      <c r="E131" s="47" t="s">
        <v>193</v>
      </c>
      <c r="F131" s="79"/>
      <c r="G131" s="183"/>
      <c r="H131" s="60">
        <f>H132</f>
        <v>6700</v>
      </c>
      <c r="I131" s="170"/>
    </row>
    <row r="132" spans="1:9" ht="15.75">
      <c r="A132" s="7" t="s">
        <v>154</v>
      </c>
      <c r="B132" s="160" t="s">
        <v>77</v>
      </c>
      <c r="C132" s="40" t="s">
        <v>175</v>
      </c>
      <c r="D132" s="59" t="s">
        <v>168</v>
      </c>
      <c r="E132" s="40" t="s">
        <v>193</v>
      </c>
      <c r="F132" s="79"/>
      <c r="G132" s="148" t="s">
        <v>77</v>
      </c>
      <c r="H132" s="60">
        <f>6700</f>
        <v>6700</v>
      </c>
      <c r="I132" s="170"/>
    </row>
    <row r="133" spans="1:9" ht="15.75">
      <c r="A133" s="29" t="s">
        <v>369</v>
      </c>
      <c r="B133" s="151" t="s">
        <v>77</v>
      </c>
      <c r="C133" s="43" t="s">
        <v>176</v>
      </c>
      <c r="D133" s="44" t="s">
        <v>109</v>
      </c>
      <c r="E133" s="43"/>
      <c r="F133" s="44"/>
      <c r="G133" s="152"/>
      <c r="H133" s="60">
        <f>H134</f>
        <v>4437.7</v>
      </c>
      <c r="I133" s="170"/>
    </row>
    <row r="134" spans="1:9" ht="15.75">
      <c r="A134" s="9" t="s">
        <v>33</v>
      </c>
      <c r="B134" s="162" t="s">
        <v>77</v>
      </c>
      <c r="C134" s="58" t="s">
        <v>176</v>
      </c>
      <c r="D134" s="59" t="s">
        <v>167</v>
      </c>
      <c r="E134" s="58"/>
      <c r="F134" s="59"/>
      <c r="G134" s="166"/>
      <c r="H134" s="60">
        <f>H135</f>
        <v>4437.7</v>
      </c>
      <c r="I134" s="170"/>
    </row>
    <row r="135" spans="1:9" ht="26.25">
      <c r="A135" s="13" t="s">
        <v>103</v>
      </c>
      <c r="B135" s="147" t="s">
        <v>77</v>
      </c>
      <c r="C135" s="58" t="s">
        <v>176</v>
      </c>
      <c r="D135" s="59" t="s">
        <v>167</v>
      </c>
      <c r="E135" s="40" t="s">
        <v>34</v>
      </c>
      <c r="F135" s="41"/>
      <c r="G135" s="148"/>
      <c r="H135" s="60">
        <f>H136</f>
        <v>4437.7</v>
      </c>
      <c r="I135" s="170"/>
    </row>
    <row r="136" spans="1:9" ht="15.75">
      <c r="A136" s="8" t="s">
        <v>26</v>
      </c>
      <c r="B136" s="147" t="s">
        <v>77</v>
      </c>
      <c r="C136" s="58" t="s">
        <v>176</v>
      </c>
      <c r="D136" s="59" t="s">
        <v>167</v>
      </c>
      <c r="E136" s="40" t="s">
        <v>200</v>
      </c>
      <c r="F136" s="41"/>
      <c r="G136" s="148"/>
      <c r="H136" s="60">
        <f>H137</f>
        <v>4437.7</v>
      </c>
      <c r="I136" s="170"/>
    </row>
    <row r="137" spans="1:9" ht="15.75">
      <c r="A137" s="7" t="s">
        <v>154</v>
      </c>
      <c r="B137" s="147" t="s">
        <v>77</v>
      </c>
      <c r="C137" s="58" t="s">
        <v>176</v>
      </c>
      <c r="D137" s="59" t="s">
        <v>167</v>
      </c>
      <c r="E137" s="40" t="s">
        <v>200</v>
      </c>
      <c r="F137" s="41"/>
      <c r="G137" s="148" t="s">
        <v>77</v>
      </c>
      <c r="H137" s="60">
        <v>4437.7</v>
      </c>
      <c r="I137" s="170"/>
    </row>
    <row r="138" spans="1:9" ht="15.75">
      <c r="A138" s="29" t="s">
        <v>219</v>
      </c>
      <c r="B138" s="151" t="s">
        <v>77</v>
      </c>
      <c r="C138" s="43" t="s">
        <v>173</v>
      </c>
      <c r="D138" s="44" t="s">
        <v>109</v>
      </c>
      <c r="E138" s="43"/>
      <c r="F138" s="156"/>
      <c r="G138" s="157"/>
      <c r="H138" s="45">
        <f>H139+H145</f>
        <v>258816.7</v>
      </c>
      <c r="I138" s="153">
        <f>I139</f>
        <v>0</v>
      </c>
    </row>
    <row r="139" spans="1:9" ht="15.75">
      <c r="A139" s="9" t="s">
        <v>205</v>
      </c>
      <c r="B139" s="162" t="s">
        <v>77</v>
      </c>
      <c r="C139" s="58" t="s">
        <v>173</v>
      </c>
      <c r="D139" s="59" t="s">
        <v>167</v>
      </c>
      <c r="E139" s="58"/>
      <c r="F139" s="185" t="s">
        <v>46</v>
      </c>
      <c r="G139" s="166"/>
      <c r="H139" s="60">
        <f>H140</f>
        <v>158816.7</v>
      </c>
      <c r="I139" s="164">
        <f>I140</f>
        <v>0</v>
      </c>
    </row>
    <row r="140" spans="1:9" ht="26.25">
      <c r="A140" s="11" t="s">
        <v>187</v>
      </c>
      <c r="B140" s="147" t="s">
        <v>77</v>
      </c>
      <c r="C140" s="40" t="s">
        <v>173</v>
      </c>
      <c r="D140" s="59" t="s">
        <v>167</v>
      </c>
      <c r="E140" s="40" t="s">
        <v>62</v>
      </c>
      <c r="F140" s="158" t="s">
        <v>46</v>
      </c>
      <c r="G140" s="166"/>
      <c r="H140" s="42">
        <f aca="true" t="shared" si="6" ref="H140:I142">H141</f>
        <v>158816.7</v>
      </c>
      <c r="I140" s="149">
        <f t="shared" si="6"/>
        <v>0</v>
      </c>
    </row>
    <row r="141" spans="1:9" ht="12" customHeight="1">
      <c r="A141" s="11" t="s">
        <v>188</v>
      </c>
      <c r="B141" s="147" t="s">
        <v>77</v>
      </c>
      <c r="C141" s="40" t="s">
        <v>173</v>
      </c>
      <c r="D141" s="59" t="s">
        <v>167</v>
      </c>
      <c r="E141" s="40" t="s">
        <v>189</v>
      </c>
      <c r="F141" s="158" t="s">
        <v>63</v>
      </c>
      <c r="G141" s="155"/>
      <c r="H141" s="42">
        <f t="shared" si="6"/>
        <v>158816.7</v>
      </c>
      <c r="I141" s="149">
        <f t="shared" si="6"/>
        <v>0</v>
      </c>
    </row>
    <row r="142" spans="1:9" ht="51.75">
      <c r="A142" s="11" t="s">
        <v>248</v>
      </c>
      <c r="B142" s="147" t="s">
        <v>77</v>
      </c>
      <c r="C142" s="40" t="s">
        <v>173</v>
      </c>
      <c r="D142" s="59" t="s">
        <v>167</v>
      </c>
      <c r="E142" s="40" t="s">
        <v>216</v>
      </c>
      <c r="F142" s="158"/>
      <c r="G142" s="155"/>
      <c r="H142" s="42">
        <f t="shared" si="6"/>
        <v>158816.7</v>
      </c>
      <c r="I142" s="149">
        <f t="shared" si="6"/>
        <v>0</v>
      </c>
    </row>
    <row r="143" spans="1:9" ht="15.75">
      <c r="A143" s="11" t="s">
        <v>190</v>
      </c>
      <c r="B143" s="147" t="s">
        <v>77</v>
      </c>
      <c r="C143" s="40" t="s">
        <v>173</v>
      </c>
      <c r="D143" s="59" t="s">
        <v>167</v>
      </c>
      <c r="E143" s="40" t="s">
        <v>216</v>
      </c>
      <c r="F143" s="158"/>
      <c r="G143" s="155" t="s">
        <v>59</v>
      </c>
      <c r="H143" s="42">
        <f>54962+3854.7+100000</f>
        <v>158816.7</v>
      </c>
      <c r="I143" s="149"/>
    </row>
    <row r="144" spans="1:9" ht="64.5">
      <c r="A144" s="11" t="s">
        <v>319</v>
      </c>
      <c r="B144" s="147" t="s">
        <v>77</v>
      </c>
      <c r="C144" s="40" t="s">
        <v>173</v>
      </c>
      <c r="D144" s="41" t="s">
        <v>176</v>
      </c>
      <c r="E144" s="40" t="s">
        <v>216</v>
      </c>
      <c r="F144" s="158"/>
      <c r="G144" s="155"/>
      <c r="H144" s="42">
        <f>H145</f>
        <v>100000</v>
      </c>
      <c r="I144" s="149"/>
    </row>
    <row r="145" spans="1:9" ht="15.75">
      <c r="A145" s="11" t="s">
        <v>190</v>
      </c>
      <c r="B145" s="147" t="s">
        <v>77</v>
      </c>
      <c r="C145" s="40" t="s">
        <v>173</v>
      </c>
      <c r="D145" s="41" t="s">
        <v>176</v>
      </c>
      <c r="E145" s="40" t="s">
        <v>216</v>
      </c>
      <c r="F145" s="158"/>
      <c r="G145" s="155" t="s">
        <v>59</v>
      </c>
      <c r="H145" s="42">
        <f>30435.6+0.2-506.5+70070.7</f>
        <v>100000</v>
      </c>
      <c r="I145" s="149"/>
    </row>
    <row r="146" spans="1:9" ht="15.75">
      <c r="A146" s="29" t="s">
        <v>5</v>
      </c>
      <c r="B146" s="151" t="s">
        <v>77</v>
      </c>
      <c r="C146" s="43" t="s">
        <v>174</v>
      </c>
      <c r="D146" s="44" t="s">
        <v>109</v>
      </c>
      <c r="E146" s="43"/>
      <c r="F146" s="156"/>
      <c r="G146" s="157"/>
      <c r="H146" s="45">
        <f>H147+H151+H157</f>
        <v>53906</v>
      </c>
      <c r="I146" s="153">
        <f>I147+I151+I157</f>
        <v>45232</v>
      </c>
    </row>
    <row r="147" spans="1:9" ht="15.75">
      <c r="A147" s="9" t="s">
        <v>43</v>
      </c>
      <c r="B147" s="162" t="s">
        <v>77</v>
      </c>
      <c r="C147" s="58" t="s">
        <v>174</v>
      </c>
      <c r="D147" s="59" t="s">
        <v>167</v>
      </c>
      <c r="E147" s="58"/>
      <c r="F147" s="59"/>
      <c r="G147" s="166"/>
      <c r="H147" s="60">
        <f aca="true" t="shared" si="7" ref="H147:I149">H148</f>
        <v>1376</v>
      </c>
      <c r="I147" s="164">
        <f t="shared" si="7"/>
        <v>0</v>
      </c>
    </row>
    <row r="148" spans="1:9" ht="15.75">
      <c r="A148" s="13" t="s">
        <v>209</v>
      </c>
      <c r="B148" s="147" t="s">
        <v>77</v>
      </c>
      <c r="C148" s="58" t="s">
        <v>174</v>
      </c>
      <c r="D148" s="41" t="s">
        <v>167</v>
      </c>
      <c r="E148" s="40" t="s">
        <v>210</v>
      </c>
      <c r="F148" s="41"/>
      <c r="G148" s="148"/>
      <c r="H148" s="42">
        <f t="shared" si="7"/>
        <v>1376</v>
      </c>
      <c r="I148" s="149">
        <f t="shared" si="7"/>
        <v>0</v>
      </c>
    </row>
    <row r="149" spans="1:9" ht="26.25">
      <c r="A149" s="13" t="s">
        <v>99</v>
      </c>
      <c r="B149" s="160" t="s">
        <v>77</v>
      </c>
      <c r="C149" s="58" t="s">
        <v>174</v>
      </c>
      <c r="D149" s="48" t="s">
        <v>167</v>
      </c>
      <c r="E149" s="47" t="s">
        <v>211</v>
      </c>
      <c r="F149" s="48"/>
      <c r="G149" s="186"/>
      <c r="H149" s="49">
        <f t="shared" si="7"/>
        <v>1376</v>
      </c>
      <c r="I149" s="168">
        <f t="shared" si="7"/>
        <v>0</v>
      </c>
    </row>
    <row r="150" spans="1:9" ht="15.75">
      <c r="A150" s="13" t="s">
        <v>150</v>
      </c>
      <c r="B150" s="160" t="s">
        <v>77</v>
      </c>
      <c r="C150" s="58" t="s">
        <v>174</v>
      </c>
      <c r="D150" s="48" t="s">
        <v>167</v>
      </c>
      <c r="E150" s="47" t="s">
        <v>211</v>
      </c>
      <c r="F150" s="48"/>
      <c r="G150" s="155" t="s">
        <v>48</v>
      </c>
      <c r="H150" s="49">
        <v>1376</v>
      </c>
      <c r="I150" s="165"/>
    </row>
    <row r="151" spans="1:9" ht="15.75">
      <c r="A151" s="7" t="s">
        <v>86</v>
      </c>
      <c r="B151" s="147" t="s">
        <v>77</v>
      </c>
      <c r="C151" s="58" t="s">
        <v>174</v>
      </c>
      <c r="D151" s="41" t="s">
        <v>172</v>
      </c>
      <c r="E151" s="40"/>
      <c r="F151" s="41"/>
      <c r="G151" s="148"/>
      <c r="H151" s="42">
        <f>H152</f>
        <v>49300</v>
      </c>
      <c r="I151" s="42">
        <f>I152</f>
        <v>45232</v>
      </c>
    </row>
    <row r="152" spans="1:9" ht="15.75">
      <c r="A152" s="7" t="s">
        <v>212</v>
      </c>
      <c r="B152" s="147" t="s">
        <v>77</v>
      </c>
      <c r="C152" s="58" t="s">
        <v>174</v>
      </c>
      <c r="D152" s="41" t="s">
        <v>172</v>
      </c>
      <c r="E152" s="40" t="s">
        <v>80</v>
      </c>
      <c r="F152" s="41"/>
      <c r="G152" s="148"/>
      <c r="H152" s="42">
        <f>H153+H155</f>
        <v>49300</v>
      </c>
      <c r="I152" s="149">
        <f>I153+I155</f>
        <v>45232</v>
      </c>
    </row>
    <row r="153" spans="1:9" ht="15.75">
      <c r="A153" s="7" t="s">
        <v>213</v>
      </c>
      <c r="B153" s="147" t="s">
        <v>77</v>
      </c>
      <c r="C153" s="58" t="s">
        <v>174</v>
      </c>
      <c r="D153" s="41" t="s">
        <v>172</v>
      </c>
      <c r="E153" s="40" t="s">
        <v>311</v>
      </c>
      <c r="F153" s="41" t="s">
        <v>81</v>
      </c>
      <c r="G153" s="171"/>
      <c r="H153" s="42">
        <f>H154</f>
        <v>4053</v>
      </c>
      <c r="I153" s="42">
        <f>I154</f>
        <v>0</v>
      </c>
    </row>
    <row r="154" spans="1:9" ht="15.75">
      <c r="A154" s="13" t="s">
        <v>150</v>
      </c>
      <c r="B154" s="147" t="s">
        <v>77</v>
      </c>
      <c r="C154" s="58" t="s">
        <v>174</v>
      </c>
      <c r="D154" s="41" t="s">
        <v>172</v>
      </c>
      <c r="E154" s="40" t="s">
        <v>311</v>
      </c>
      <c r="F154" s="158"/>
      <c r="G154" s="187" t="s">
        <v>48</v>
      </c>
      <c r="H154" s="42">
        <f>2500+503+50+1000</f>
        <v>4053</v>
      </c>
      <c r="I154" s="149"/>
    </row>
    <row r="155" spans="1:9" ht="26.25">
      <c r="A155" s="13" t="s">
        <v>126</v>
      </c>
      <c r="B155" s="147" t="s">
        <v>77</v>
      </c>
      <c r="C155" s="58" t="s">
        <v>174</v>
      </c>
      <c r="D155" s="41" t="s">
        <v>172</v>
      </c>
      <c r="E155" s="40" t="s">
        <v>214</v>
      </c>
      <c r="F155" s="158"/>
      <c r="G155" s="171"/>
      <c r="H155" s="42">
        <f>H156</f>
        <v>45247</v>
      </c>
      <c r="I155" s="149">
        <f>I156</f>
        <v>45232</v>
      </c>
    </row>
    <row r="156" spans="1:9" ht="15.75">
      <c r="A156" s="13" t="s">
        <v>150</v>
      </c>
      <c r="B156" s="147" t="s">
        <v>77</v>
      </c>
      <c r="C156" s="58" t="s">
        <v>174</v>
      </c>
      <c r="D156" s="41" t="s">
        <v>172</v>
      </c>
      <c r="E156" s="40" t="s">
        <v>214</v>
      </c>
      <c r="F156" s="158"/>
      <c r="G156" s="187" t="s">
        <v>48</v>
      </c>
      <c r="H156" s="42">
        <f>45232+15</f>
        <v>45247</v>
      </c>
      <c r="I156" s="149">
        <v>45232</v>
      </c>
    </row>
    <row r="157" spans="1:9" ht="15.75">
      <c r="A157" s="29" t="s">
        <v>112</v>
      </c>
      <c r="B157" s="147" t="s">
        <v>77</v>
      </c>
      <c r="C157" s="58" t="s">
        <v>174</v>
      </c>
      <c r="D157" s="41" t="s">
        <v>186</v>
      </c>
      <c r="E157" s="40"/>
      <c r="F157" s="158"/>
      <c r="G157" s="187"/>
      <c r="H157" s="42">
        <f>H160+H158</f>
        <v>3230</v>
      </c>
      <c r="I157" s="149">
        <f>I160</f>
        <v>0</v>
      </c>
    </row>
    <row r="158" spans="1:9" ht="15.75">
      <c r="A158" s="117" t="s">
        <v>371</v>
      </c>
      <c r="B158" s="147" t="s">
        <v>77</v>
      </c>
      <c r="C158" s="58" t="s">
        <v>174</v>
      </c>
      <c r="D158" s="41" t="s">
        <v>186</v>
      </c>
      <c r="E158" s="40" t="s">
        <v>358</v>
      </c>
      <c r="F158" s="158"/>
      <c r="G158" s="187"/>
      <c r="H158" s="42">
        <f>H159</f>
        <v>100</v>
      </c>
      <c r="I158" s="149"/>
    </row>
    <row r="159" spans="1:9" ht="15.75">
      <c r="A159" s="9" t="s">
        <v>128</v>
      </c>
      <c r="B159" s="147" t="s">
        <v>77</v>
      </c>
      <c r="C159" s="58" t="s">
        <v>174</v>
      </c>
      <c r="D159" s="41" t="s">
        <v>186</v>
      </c>
      <c r="E159" s="40" t="s">
        <v>358</v>
      </c>
      <c r="F159" s="158"/>
      <c r="G159" s="187" t="s">
        <v>234</v>
      </c>
      <c r="H159" s="42">
        <v>100</v>
      </c>
      <c r="I159" s="149"/>
    </row>
    <row r="160" spans="1:9" ht="15.75">
      <c r="A160" s="7" t="s">
        <v>113</v>
      </c>
      <c r="B160" s="147" t="s">
        <v>77</v>
      </c>
      <c r="C160" s="58" t="s">
        <v>174</v>
      </c>
      <c r="D160" s="41" t="s">
        <v>186</v>
      </c>
      <c r="E160" s="40" t="s">
        <v>114</v>
      </c>
      <c r="F160" s="158" t="s">
        <v>46</v>
      </c>
      <c r="G160" s="187"/>
      <c r="H160" s="42">
        <f>H161</f>
        <v>3130</v>
      </c>
      <c r="I160" s="149">
        <f>I161</f>
        <v>0</v>
      </c>
    </row>
    <row r="161" spans="1:9" ht="26.25">
      <c r="A161" s="13" t="s">
        <v>317</v>
      </c>
      <c r="B161" s="147" t="s">
        <v>77</v>
      </c>
      <c r="C161" s="58" t="s">
        <v>174</v>
      </c>
      <c r="D161" s="41" t="s">
        <v>186</v>
      </c>
      <c r="E161" s="40" t="s">
        <v>217</v>
      </c>
      <c r="F161" s="158" t="s">
        <v>46</v>
      </c>
      <c r="G161" s="187"/>
      <c r="H161" s="42">
        <f>H162</f>
        <v>3130</v>
      </c>
      <c r="I161" s="149">
        <f>I162</f>
        <v>0</v>
      </c>
    </row>
    <row r="162" spans="1:9" ht="16.5" thickBot="1">
      <c r="A162" s="9" t="s">
        <v>128</v>
      </c>
      <c r="B162" s="188" t="s">
        <v>77</v>
      </c>
      <c r="C162" s="58" t="s">
        <v>174</v>
      </c>
      <c r="D162" s="79" t="s">
        <v>186</v>
      </c>
      <c r="E162" s="163" t="s">
        <v>217</v>
      </c>
      <c r="F162" s="79" t="s">
        <v>115</v>
      </c>
      <c r="G162" s="187" t="s">
        <v>234</v>
      </c>
      <c r="H162" s="189">
        <f>2130+1000</f>
        <v>3130</v>
      </c>
      <c r="I162" s="190"/>
    </row>
    <row r="163" spans="1:9" ht="19.5" thickBot="1">
      <c r="A163" s="84" t="s">
        <v>105</v>
      </c>
      <c r="B163" s="138" t="s">
        <v>56</v>
      </c>
      <c r="C163" s="50"/>
      <c r="D163" s="51"/>
      <c r="E163" s="50"/>
      <c r="F163" s="51"/>
      <c r="G163" s="139"/>
      <c r="H163" s="52">
        <f>H168+H203+H164</f>
        <v>689407.5</v>
      </c>
      <c r="I163" s="52">
        <f>I168+I203</f>
        <v>212174</v>
      </c>
    </row>
    <row r="164" spans="1:9" ht="16.5" thickBot="1">
      <c r="A164" s="29" t="s">
        <v>100</v>
      </c>
      <c r="B164" s="151" t="s">
        <v>56</v>
      </c>
      <c r="C164" s="43" t="s">
        <v>172</v>
      </c>
      <c r="D164" s="44" t="s">
        <v>109</v>
      </c>
      <c r="E164" s="230"/>
      <c r="F164" s="231"/>
      <c r="G164" s="232"/>
      <c r="H164" s="233">
        <f>H165</f>
        <v>146</v>
      </c>
      <c r="I164" s="234"/>
    </row>
    <row r="165" spans="1:9" ht="26.25">
      <c r="A165" s="228" t="s">
        <v>94</v>
      </c>
      <c r="B165" s="205" t="s">
        <v>56</v>
      </c>
      <c r="C165" s="37" t="s">
        <v>172</v>
      </c>
      <c r="D165" s="53" t="s">
        <v>171</v>
      </c>
      <c r="E165" s="37"/>
      <c r="F165" s="53"/>
      <c r="G165" s="229"/>
      <c r="H165" s="39">
        <f>H166</f>
        <v>146</v>
      </c>
      <c r="I165" s="198"/>
    </row>
    <row r="166" spans="1:9" ht="26.25">
      <c r="A166" s="13" t="s">
        <v>372</v>
      </c>
      <c r="B166" s="147" t="s">
        <v>56</v>
      </c>
      <c r="C166" s="40" t="s">
        <v>172</v>
      </c>
      <c r="D166" s="41" t="s">
        <v>171</v>
      </c>
      <c r="E166" s="40" t="s">
        <v>242</v>
      </c>
      <c r="F166" s="41"/>
      <c r="G166" s="148"/>
      <c r="H166" s="42">
        <f>H167</f>
        <v>146</v>
      </c>
      <c r="I166" s="153"/>
    </row>
    <row r="167" spans="1:9" ht="15.75">
      <c r="A167" s="20" t="s">
        <v>128</v>
      </c>
      <c r="B167" s="162" t="s">
        <v>56</v>
      </c>
      <c r="C167" s="58" t="s">
        <v>172</v>
      </c>
      <c r="D167" s="59" t="s">
        <v>171</v>
      </c>
      <c r="E167" s="58" t="s">
        <v>242</v>
      </c>
      <c r="F167" s="59"/>
      <c r="G167" s="166" t="s">
        <v>234</v>
      </c>
      <c r="H167" s="189">
        <v>146</v>
      </c>
      <c r="I167" s="146"/>
    </row>
    <row r="168" spans="1:9" ht="15.75">
      <c r="A168" s="29" t="s">
        <v>6</v>
      </c>
      <c r="B168" s="151" t="s">
        <v>56</v>
      </c>
      <c r="C168" s="43" t="s">
        <v>175</v>
      </c>
      <c r="D168" s="44" t="s">
        <v>109</v>
      </c>
      <c r="E168" s="43"/>
      <c r="F168" s="44"/>
      <c r="G168" s="152"/>
      <c r="H168" s="45">
        <f>H174+H186+H190+H169</f>
        <v>682573.5</v>
      </c>
      <c r="I168" s="153">
        <f>I174+I186+I190+I169</f>
        <v>205486</v>
      </c>
    </row>
    <row r="169" spans="1:9" ht="15.75">
      <c r="A169" s="25" t="s">
        <v>7</v>
      </c>
      <c r="B169" s="140" t="s">
        <v>56</v>
      </c>
      <c r="C169" s="65" t="s">
        <v>175</v>
      </c>
      <c r="D169" s="38" t="s">
        <v>167</v>
      </c>
      <c r="E169" s="65"/>
      <c r="F169" s="38"/>
      <c r="G169" s="169"/>
      <c r="H169" s="66">
        <f>H170</f>
        <v>278001.1</v>
      </c>
      <c r="I169" s="170">
        <f>I170</f>
        <v>100</v>
      </c>
    </row>
    <row r="170" spans="1:9" ht="15.75">
      <c r="A170" s="25" t="s">
        <v>7</v>
      </c>
      <c r="B170" s="140" t="s">
        <v>56</v>
      </c>
      <c r="C170" s="65" t="s">
        <v>175</v>
      </c>
      <c r="D170" s="38" t="s">
        <v>167</v>
      </c>
      <c r="E170" s="65"/>
      <c r="F170" s="38"/>
      <c r="G170" s="169"/>
      <c r="H170" s="66">
        <f aca="true" t="shared" si="8" ref="H170:I172">H171</f>
        <v>278001.1</v>
      </c>
      <c r="I170" s="170">
        <f t="shared" si="8"/>
        <v>100</v>
      </c>
    </row>
    <row r="171" spans="1:9" ht="15.75">
      <c r="A171" s="7" t="s">
        <v>8</v>
      </c>
      <c r="B171" s="147" t="s">
        <v>56</v>
      </c>
      <c r="C171" s="40" t="s">
        <v>175</v>
      </c>
      <c r="D171" s="41" t="s">
        <v>167</v>
      </c>
      <c r="E171" s="40" t="s">
        <v>25</v>
      </c>
      <c r="F171" s="41"/>
      <c r="G171" s="148"/>
      <c r="H171" s="42">
        <f t="shared" si="8"/>
        <v>278001.1</v>
      </c>
      <c r="I171" s="149">
        <f t="shared" si="8"/>
        <v>100</v>
      </c>
    </row>
    <row r="172" spans="1:9" s="6" customFormat="1" ht="15.75">
      <c r="A172" s="8" t="s">
        <v>26</v>
      </c>
      <c r="B172" s="147" t="s">
        <v>56</v>
      </c>
      <c r="C172" s="40" t="s">
        <v>175</v>
      </c>
      <c r="D172" s="41" t="s">
        <v>167</v>
      </c>
      <c r="E172" s="40" t="s">
        <v>191</v>
      </c>
      <c r="F172" s="41"/>
      <c r="G172" s="167"/>
      <c r="H172" s="42">
        <f t="shared" si="8"/>
        <v>278001.1</v>
      </c>
      <c r="I172" s="149">
        <f t="shared" si="8"/>
        <v>100</v>
      </c>
    </row>
    <row r="173" spans="1:9" ht="15.75">
      <c r="A173" s="8" t="s">
        <v>154</v>
      </c>
      <c r="B173" s="160" t="s">
        <v>56</v>
      </c>
      <c r="C173" s="47" t="s">
        <v>175</v>
      </c>
      <c r="D173" s="48" t="s">
        <v>167</v>
      </c>
      <c r="E173" s="40" t="s">
        <v>191</v>
      </c>
      <c r="F173" s="41"/>
      <c r="G173" s="166" t="s">
        <v>77</v>
      </c>
      <c r="H173" s="42">
        <f>254270.1+6275+7449+1590+8300+17+100</f>
        <v>278001.1</v>
      </c>
      <c r="I173" s="149">
        <v>100</v>
      </c>
    </row>
    <row r="174" spans="1:9" ht="15.75">
      <c r="A174" s="29" t="s">
        <v>9</v>
      </c>
      <c r="B174" s="191" t="s">
        <v>56</v>
      </c>
      <c r="C174" s="61" t="s">
        <v>175</v>
      </c>
      <c r="D174" s="67" t="s">
        <v>168</v>
      </c>
      <c r="E174" s="43"/>
      <c r="F174" s="44"/>
      <c r="G174" s="152"/>
      <c r="H174" s="45">
        <f>H175+H178+H183+H181</f>
        <v>356508.6</v>
      </c>
      <c r="I174" s="45">
        <f>I175+I178+I183+I181</f>
        <v>196377</v>
      </c>
    </row>
    <row r="175" spans="1:9" ht="15.75">
      <c r="A175" s="78" t="s">
        <v>365</v>
      </c>
      <c r="B175" s="160" t="s">
        <v>56</v>
      </c>
      <c r="C175" s="47" t="s">
        <v>175</v>
      </c>
      <c r="D175" s="48" t="s">
        <v>168</v>
      </c>
      <c r="E175" s="47" t="s">
        <v>27</v>
      </c>
      <c r="F175" s="48"/>
      <c r="G175" s="148"/>
      <c r="H175" s="42">
        <f>H177</f>
        <v>308066.5</v>
      </c>
      <c r="I175" s="149">
        <f>I177</f>
        <v>191822</v>
      </c>
    </row>
    <row r="176" spans="1:9" s="6" customFormat="1" ht="15.75">
      <c r="A176" s="8" t="s">
        <v>26</v>
      </c>
      <c r="B176" s="160" t="s">
        <v>56</v>
      </c>
      <c r="C176" s="47" t="s">
        <v>175</v>
      </c>
      <c r="D176" s="48" t="s">
        <v>168</v>
      </c>
      <c r="E176" s="47" t="s">
        <v>192</v>
      </c>
      <c r="F176" s="48"/>
      <c r="G176" s="148"/>
      <c r="H176" s="42">
        <f>H177</f>
        <v>308066.5</v>
      </c>
      <c r="I176" s="149">
        <f>I177</f>
        <v>191822</v>
      </c>
    </row>
    <row r="177" spans="1:9" ht="15.75">
      <c r="A177" s="7" t="s">
        <v>154</v>
      </c>
      <c r="B177" s="147" t="s">
        <v>56</v>
      </c>
      <c r="C177" s="40" t="s">
        <v>175</v>
      </c>
      <c r="D177" s="41" t="s">
        <v>168</v>
      </c>
      <c r="E177" s="40" t="s">
        <v>192</v>
      </c>
      <c r="F177" s="41"/>
      <c r="G177" s="148" t="s">
        <v>77</v>
      </c>
      <c r="H177" s="42">
        <f>184015+7807+50010.5+27445+4940+8579.2+300+8325+112.2+1.3+10248.3+383+5200+700</f>
        <v>308066.5</v>
      </c>
      <c r="I177" s="149">
        <f>184015+7807</f>
        <v>191822</v>
      </c>
    </row>
    <row r="178" spans="1:9" ht="15.75">
      <c r="A178" s="10" t="s">
        <v>30</v>
      </c>
      <c r="B178" s="188" t="s">
        <v>56</v>
      </c>
      <c r="C178" s="40" t="s">
        <v>175</v>
      </c>
      <c r="D178" s="41" t="s">
        <v>168</v>
      </c>
      <c r="E178" s="163" t="s">
        <v>31</v>
      </c>
      <c r="F178" s="79"/>
      <c r="G178" s="148"/>
      <c r="H178" s="42">
        <f>H179</f>
        <v>43864.50000000001</v>
      </c>
      <c r="I178" s="149">
        <f>I179</f>
        <v>0</v>
      </c>
    </row>
    <row r="179" spans="1:9" ht="15.75">
      <c r="A179" s="8" t="s">
        <v>26</v>
      </c>
      <c r="B179" s="160" t="s">
        <v>56</v>
      </c>
      <c r="C179" s="40" t="s">
        <v>175</v>
      </c>
      <c r="D179" s="41" t="s">
        <v>168</v>
      </c>
      <c r="E179" s="47" t="s">
        <v>193</v>
      </c>
      <c r="F179" s="79"/>
      <c r="G179" s="167"/>
      <c r="H179" s="42">
        <f>H180</f>
        <v>43864.50000000001</v>
      </c>
      <c r="I179" s="149"/>
    </row>
    <row r="180" spans="1:9" ht="15.75">
      <c r="A180" s="7" t="s">
        <v>154</v>
      </c>
      <c r="B180" s="160" t="s">
        <v>56</v>
      </c>
      <c r="C180" s="40" t="s">
        <v>175</v>
      </c>
      <c r="D180" s="41" t="s">
        <v>168</v>
      </c>
      <c r="E180" s="47" t="s">
        <v>193</v>
      </c>
      <c r="F180" s="79"/>
      <c r="G180" s="148" t="s">
        <v>77</v>
      </c>
      <c r="H180" s="42">
        <f>39607.3+3350.8+400+430.4+76</f>
        <v>43864.50000000001</v>
      </c>
      <c r="I180" s="149"/>
    </row>
    <row r="181" spans="1:9" ht="15.75">
      <c r="A181" s="225" t="s">
        <v>332</v>
      </c>
      <c r="B181" s="160" t="s">
        <v>56</v>
      </c>
      <c r="C181" s="40" t="s">
        <v>175</v>
      </c>
      <c r="D181" s="41" t="s">
        <v>168</v>
      </c>
      <c r="E181" s="47" t="s">
        <v>333</v>
      </c>
      <c r="F181" s="79"/>
      <c r="G181" s="148"/>
      <c r="H181" s="42">
        <f>H182</f>
        <v>250.6</v>
      </c>
      <c r="I181" s="42">
        <f>I182</f>
        <v>228</v>
      </c>
    </row>
    <row r="182" spans="1:9" ht="15.75">
      <c r="A182" s="225" t="s">
        <v>154</v>
      </c>
      <c r="B182" s="160" t="s">
        <v>56</v>
      </c>
      <c r="C182" s="40" t="s">
        <v>175</v>
      </c>
      <c r="D182" s="41" t="s">
        <v>168</v>
      </c>
      <c r="E182" s="47" t="s">
        <v>333</v>
      </c>
      <c r="F182" s="79" t="s">
        <v>77</v>
      </c>
      <c r="G182" s="148" t="s">
        <v>77</v>
      </c>
      <c r="H182" s="42">
        <f>228+22.6</f>
        <v>250.6</v>
      </c>
      <c r="I182" s="149">
        <v>228</v>
      </c>
    </row>
    <row r="183" spans="1:9" ht="15.75">
      <c r="A183" s="8" t="s">
        <v>108</v>
      </c>
      <c r="B183" s="160" t="s">
        <v>56</v>
      </c>
      <c r="C183" s="40" t="s">
        <v>175</v>
      </c>
      <c r="D183" s="41" t="s">
        <v>168</v>
      </c>
      <c r="E183" s="47" t="s">
        <v>85</v>
      </c>
      <c r="F183" s="79"/>
      <c r="G183" s="148"/>
      <c r="H183" s="42">
        <f>H184</f>
        <v>4327</v>
      </c>
      <c r="I183" s="149">
        <f>I184</f>
        <v>4327</v>
      </c>
    </row>
    <row r="184" spans="1:9" ht="15.75">
      <c r="A184" s="8" t="s">
        <v>321</v>
      </c>
      <c r="B184" s="160" t="s">
        <v>56</v>
      </c>
      <c r="C184" s="40" t="s">
        <v>175</v>
      </c>
      <c r="D184" s="41" t="s">
        <v>168</v>
      </c>
      <c r="E184" s="47" t="s">
        <v>322</v>
      </c>
      <c r="F184" s="79"/>
      <c r="G184" s="167"/>
      <c r="H184" s="42">
        <f>H185</f>
        <v>4327</v>
      </c>
      <c r="I184" s="149">
        <f>I185</f>
        <v>4327</v>
      </c>
    </row>
    <row r="185" spans="1:9" ht="15.75">
      <c r="A185" s="217" t="s">
        <v>154</v>
      </c>
      <c r="B185" s="160" t="s">
        <v>56</v>
      </c>
      <c r="C185" s="40" t="s">
        <v>175</v>
      </c>
      <c r="D185" s="48" t="s">
        <v>168</v>
      </c>
      <c r="E185" s="47" t="s">
        <v>322</v>
      </c>
      <c r="F185" s="79"/>
      <c r="G185" s="148" t="s">
        <v>77</v>
      </c>
      <c r="H185" s="42">
        <f>4327</f>
        <v>4327</v>
      </c>
      <c r="I185" s="149">
        <v>4327</v>
      </c>
    </row>
    <row r="186" spans="1:9" ht="15.75">
      <c r="A186" s="26" t="s">
        <v>28</v>
      </c>
      <c r="B186" s="191" t="s">
        <v>56</v>
      </c>
      <c r="C186" s="43" t="s">
        <v>175</v>
      </c>
      <c r="D186" s="67" t="s">
        <v>175</v>
      </c>
      <c r="E186" s="43"/>
      <c r="F186" s="44"/>
      <c r="G186" s="152"/>
      <c r="H186" s="45">
        <f aca="true" t="shared" si="9" ref="H186:I188">H187</f>
        <v>5563</v>
      </c>
      <c r="I186" s="153">
        <f t="shared" si="9"/>
        <v>3063</v>
      </c>
    </row>
    <row r="187" spans="1:9" ht="15.75">
      <c r="A187" s="13" t="s">
        <v>194</v>
      </c>
      <c r="B187" s="160" t="s">
        <v>56</v>
      </c>
      <c r="C187" s="40" t="s">
        <v>175</v>
      </c>
      <c r="D187" s="48" t="s">
        <v>175</v>
      </c>
      <c r="E187" s="47" t="s">
        <v>29</v>
      </c>
      <c r="F187" s="79"/>
      <c r="G187" s="148"/>
      <c r="H187" s="42">
        <f t="shared" si="9"/>
        <v>5563</v>
      </c>
      <c r="I187" s="149">
        <f t="shared" si="9"/>
        <v>3063</v>
      </c>
    </row>
    <row r="188" spans="1:9" ht="15.75">
      <c r="A188" s="7" t="s">
        <v>195</v>
      </c>
      <c r="B188" s="160" t="s">
        <v>56</v>
      </c>
      <c r="C188" s="40" t="s">
        <v>175</v>
      </c>
      <c r="D188" s="48" t="s">
        <v>175</v>
      </c>
      <c r="E188" s="47" t="s">
        <v>196</v>
      </c>
      <c r="F188" s="79"/>
      <c r="G188" s="167"/>
      <c r="H188" s="42">
        <f t="shared" si="9"/>
        <v>5563</v>
      </c>
      <c r="I188" s="149">
        <f t="shared" si="9"/>
        <v>3063</v>
      </c>
    </row>
    <row r="189" spans="1:9" ht="15.75">
      <c r="A189" s="8" t="s">
        <v>154</v>
      </c>
      <c r="B189" s="160" t="s">
        <v>56</v>
      </c>
      <c r="C189" s="40" t="s">
        <v>175</v>
      </c>
      <c r="D189" s="48" t="s">
        <v>175</v>
      </c>
      <c r="E189" s="47" t="s">
        <v>196</v>
      </c>
      <c r="F189" s="79"/>
      <c r="G189" s="148" t="s">
        <v>77</v>
      </c>
      <c r="H189" s="42">
        <f>4627.4-2127.4+3063</f>
        <v>5563</v>
      </c>
      <c r="I189" s="149">
        <v>3063</v>
      </c>
    </row>
    <row r="190" spans="1:9" ht="15.75">
      <c r="A190" s="29" t="s">
        <v>32</v>
      </c>
      <c r="B190" s="151" t="s">
        <v>56</v>
      </c>
      <c r="C190" s="43" t="s">
        <v>175</v>
      </c>
      <c r="D190" s="44" t="s">
        <v>173</v>
      </c>
      <c r="E190" s="43"/>
      <c r="F190" s="44"/>
      <c r="G190" s="152"/>
      <c r="H190" s="45">
        <f>H197+H191+H200+H194</f>
        <v>42500.8</v>
      </c>
      <c r="I190" s="153">
        <f>I197+I191+I200+I194</f>
        <v>5946</v>
      </c>
    </row>
    <row r="191" spans="1:9" s="6" customFormat="1" ht="15.75">
      <c r="A191" s="13" t="s">
        <v>129</v>
      </c>
      <c r="B191" s="147" t="s">
        <v>56</v>
      </c>
      <c r="C191" s="40" t="s">
        <v>175</v>
      </c>
      <c r="D191" s="41" t="s">
        <v>173</v>
      </c>
      <c r="E191" s="40" t="s">
        <v>233</v>
      </c>
      <c r="F191" s="41"/>
      <c r="G191" s="148"/>
      <c r="H191" s="42">
        <f>H192</f>
        <v>9296.099999999999</v>
      </c>
      <c r="I191" s="149">
        <f>I192</f>
        <v>0</v>
      </c>
    </row>
    <row r="192" spans="1:9" ht="15.75">
      <c r="A192" s="9" t="s">
        <v>47</v>
      </c>
      <c r="B192" s="147" t="s">
        <v>56</v>
      </c>
      <c r="C192" s="40" t="s">
        <v>175</v>
      </c>
      <c r="D192" s="41" t="s">
        <v>173</v>
      </c>
      <c r="E192" s="40" t="s">
        <v>235</v>
      </c>
      <c r="F192" s="41"/>
      <c r="G192" s="148"/>
      <c r="H192" s="42">
        <f>H193</f>
        <v>9296.099999999999</v>
      </c>
      <c r="I192" s="149">
        <f>I193</f>
        <v>0</v>
      </c>
    </row>
    <row r="193" spans="1:9" ht="15.75">
      <c r="A193" s="9" t="s">
        <v>221</v>
      </c>
      <c r="B193" s="147" t="s">
        <v>56</v>
      </c>
      <c r="C193" s="40" t="s">
        <v>175</v>
      </c>
      <c r="D193" s="41" t="s">
        <v>173</v>
      </c>
      <c r="E193" s="40" t="s">
        <v>235</v>
      </c>
      <c r="F193" s="41"/>
      <c r="G193" s="148" t="s">
        <v>234</v>
      </c>
      <c r="H193" s="42">
        <f>10600.3-1494.1+637-20-617+53.5+136.4</f>
        <v>9296.099999999999</v>
      </c>
      <c r="I193" s="180">
        <f>617-617</f>
        <v>0</v>
      </c>
    </row>
    <row r="194" spans="1:9" ht="15.75">
      <c r="A194" s="8" t="s">
        <v>227</v>
      </c>
      <c r="B194" s="160" t="s">
        <v>56</v>
      </c>
      <c r="C194" s="40" t="s">
        <v>175</v>
      </c>
      <c r="D194" s="41" t="s">
        <v>173</v>
      </c>
      <c r="E194" s="47" t="s">
        <v>228</v>
      </c>
      <c r="F194" s="79"/>
      <c r="G194" s="148"/>
      <c r="H194" s="42">
        <f>H195</f>
        <v>5333</v>
      </c>
      <c r="I194" s="42">
        <f>I195</f>
        <v>5329</v>
      </c>
    </row>
    <row r="195" spans="1:9" s="6" customFormat="1" ht="15.75">
      <c r="A195" s="8" t="s">
        <v>230</v>
      </c>
      <c r="B195" s="160" t="s">
        <v>56</v>
      </c>
      <c r="C195" s="40" t="s">
        <v>175</v>
      </c>
      <c r="D195" s="41" t="s">
        <v>173</v>
      </c>
      <c r="E195" s="47" t="s">
        <v>229</v>
      </c>
      <c r="F195" s="79"/>
      <c r="G195" s="148"/>
      <c r="H195" s="42">
        <f>H196</f>
        <v>5333</v>
      </c>
      <c r="I195" s="149">
        <f>I196</f>
        <v>5329</v>
      </c>
    </row>
    <row r="196" spans="1:9" ht="15.75">
      <c r="A196" s="8" t="s">
        <v>231</v>
      </c>
      <c r="B196" s="160" t="s">
        <v>56</v>
      </c>
      <c r="C196" s="40" t="s">
        <v>175</v>
      </c>
      <c r="D196" s="41" t="s">
        <v>173</v>
      </c>
      <c r="E196" s="47" t="s">
        <v>229</v>
      </c>
      <c r="F196" s="79"/>
      <c r="G196" s="148" t="s">
        <v>232</v>
      </c>
      <c r="H196" s="42">
        <f>3008+4+2321</f>
        <v>5333</v>
      </c>
      <c r="I196" s="149">
        <f>3008+2321</f>
        <v>5329</v>
      </c>
    </row>
    <row r="197" spans="1:9" ht="39">
      <c r="A197" s="12" t="s">
        <v>97</v>
      </c>
      <c r="B197" s="147" t="s">
        <v>56</v>
      </c>
      <c r="C197" s="40" t="s">
        <v>175</v>
      </c>
      <c r="D197" s="41" t="s">
        <v>173</v>
      </c>
      <c r="E197" s="40" t="s">
        <v>38</v>
      </c>
      <c r="F197" s="41"/>
      <c r="G197" s="148"/>
      <c r="H197" s="42">
        <f>H198</f>
        <v>13546.300000000001</v>
      </c>
      <c r="I197" s="149">
        <f>I198</f>
        <v>617</v>
      </c>
    </row>
    <row r="198" spans="1:9" ht="15.75">
      <c r="A198" s="7" t="s">
        <v>26</v>
      </c>
      <c r="B198" s="160" t="s">
        <v>56</v>
      </c>
      <c r="C198" s="40" t="s">
        <v>175</v>
      </c>
      <c r="D198" s="41" t="s">
        <v>173</v>
      </c>
      <c r="E198" s="47" t="s">
        <v>197</v>
      </c>
      <c r="F198" s="48"/>
      <c r="G198" s="183"/>
      <c r="H198" s="49">
        <f>H199</f>
        <v>13546.300000000001</v>
      </c>
      <c r="I198" s="168">
        <f>I199</f>
        <v>617</v>
      </c>
    </row>
    <row r="199" spans="1:9" ht="15.75">
      <c r="A199" s="8" t="s">
        <v>314</v>
      </c>
      <c r="B199" s="160" t="s">
        <v>56</v>
      </c>
      <c r="C199" s="40" t="s">
        <v>175</v>
      </c>
      <c r="D199" s="41" t="s">
        <v>173</v>
      </c>
      <c r="E199" s="47" t="s">
        <v>197</v>
      </c>
      <c r="F199" s="48"/>
      <c r="G199" s="148" t="s">
        <v>78</v>
      </c>
      <c r="H199" s="49">
        <f>12350.7+617+554+24.6</f>
        <v>13546.300000000001</v>
      </c>
      <c r="I199" s="168">
        <v>617</v>
      </c>
    </row>
    <row r="200" spans="1:9" ht="20.25" customHeight="1">
      <c r="A200" s="7" t="s">
        <v>113</v>
      </c>
      <c r="B200" s="160" t="s">
        <v>56</v>
      </c>
      <c r="C200" s="40" t="s">
        <v>175</v>
      </c>
      <c r="D200" s="41" t="s">
        <v>173</v>
      </c>
      <c r="E200" s="47" t="s">
        <v>114</v>
      </c>
      <c r="F200" s="48"/>
      <c r="G200" s="148"/>
      <c r="H200" s="49">
        <f>H201</f>
        <v>14325.4</v>
      </c>
      <c r="I200" s="168">
        <f>I201</f>
        <v>0</v>
      </c>
    </row>
    <row r="201" spans="1:9" ht="26.25">
      <c r="A201" s="13" t="s">
        <v>198</v>
      </c>
      <c r="B201" s="160" t="s">
        <v>56</v>
      </c>
      <c r="C201" s="40" t="s">
        <v>175</v>
      </c>
      <c r="D201" s="41" t="s">
        <v>173</v>
      </c>
      <c r="E201" s="47" t="s">
        <v>199</v>
      </c>
      <c r="F201" s="48"/>
      <c r="G201" s="148"/>
      <c r="H201" s="49">
        <f>H202</f>
        <v>14325.4</v>
      </c>
      <c r="I201" s="168">
        <f>I202</f>
        <v>0</v>
      </c>
    </row>
    <row r="202" spans="1:9" ht="21" customHeight="1">
      <c r="A202" s="9" t="s">
        <v>221</v>
      </c>
      <c r="B202" s="160" t="s">
        <v>56</v>
      </c>
      <c r="C202" s="40" t="s">
        <v>175</v>
      </c>
      <c r="D202" s="41" t="s">
        <v>173</v>
      </c>
      <c r="E202" s="47" t="s">
        <v>199</v>
      </c>
      <c r="F202" s="48"/>
      <c r="G202" s="148" t="s">
        <v>234</v>
      </c>
      <c r="H202" s="49">
        <f>6500+368+2127.4+5200+130</f>
        <v>14325.4</v>
      </c>
      <c r="I202" s="165"/>
    </row>
    <row r="203" spans="1:9" ht="15.75">
      <c r="A203" s="29" t="s">
        <v>5</v>
      </c>
      <c r="B203" s="151" t="s">
        <v>56</v>
      </c>
      <c r="C203" s="43" t="s">
        <v>174</v>
      </c>
      <c r="D203" s="44" t="s">
        <v>109</v>
      </c>
      <c r="E203" s="43"/>
      <c r="F203" s="44"/>
      <c r="G203" s="152"/>
      <c r="H203" s="45">
        <f aca="true" t="shared" si="10" ref="H203:I206">H204</f>
        <v>6688</v>
      </c>
      <c r="I203" s="153">
        <f t="shared" si="10"/>
        <v>6688</v>
      </c>
    </row>
    <row r="204" spans="1:9" ht="15.75">
      <c r="A204" s="7" t="s">
        <v>264</v>
      </c>
      <c r="B204" s="147" t="s">
        <v>56</v>
      </c>
      <c r="C204" s="40" t="s">
        <v>174</v>
      </c>
      <c r="D204" s="41" t="s">
        <v>169</v>
      </c>
      <c r="E204" s="40"/>
      <c r="F204" s="158"/>
      <c r="G204" s="155"/>
      <c r="H204" s="42">
        <f t="shared" si="10"/>
        <v>6688</v>
      </c>
      <c r="I204" s="149">
        <f t="shared" si="10"/>
        <v>6688</v>
      </c>
    </row>
    <row r="205" spans="1:9" ht="15.75">
      <c r="A205" s="9" t="s">
        <v>108</v>
      </c>
      <c r="B205" s="147" t="s">
        <v>56</v>
      </c>
      <c r="C205" s="40" t="s">
        <v>174</v>
      </c>
      <c r="D205" s="41" t="s">
        <v>169</v>
      </c>
      <c r="E205" s="40" t="s">
        <v>85</v>
      </c>
      <c r="F205" s="158"/>
      <c r="G205" s="155"/>
      <c r="H205" s="42">
        <f t="shared" si="10"/>
        <v>6688</v>
      </c>
      <c r="I205" s="149">
        <f t="shared" si="10"/>
        <v>6688</v>
      </c>
    </row>
    <row r="206" spans="1:9" ht="51.75">
      <c r="A206" s="11" t="s">
        <v>238</v>
      </c>
      <c r="B206" s="147" t="s">
        <v>56</v>
      </c>
      <c r="C206" s="40" t="s">
        <v>174</v>
      </c>
      <c r="D206" s="41" t="s">
        <v>169</v>
      </c>
      <c r="E206" s="40" t="s">
        <v>237</v>
      </c>
      <c r="F206" s="158"/>
      <c r="G206" s="155"/>
      <c r="H206" s="42">
        <f t="shared" si="10"/>
        <v>6688</v>
      </c>
      <c r="I206" s="149">
        <f t="shared" si="10"/>
        <v>6688</v>
      </c>
    </row>
    <row r="207" spans="1:9" s="30" customFormat="1" ht="16.5" thickBot="1">
      <c r="A207" s="8" t="s">
        <v>150</v>
      </c>
      <c r="B207" s="192" t="s">
        <v>56</v>
      </c>
      <c r="C207" s="193" t="s">
        <v>174</v>
      </c>
      <c r="D207" s="194" t="s">
        <v>169</v>
      </c>
      <c r="E207" s="193" t="s">
        <v>237</v>
      </c>
      <c r="F207" s="195"/>
      <c r="G207" s="196" t="s">
        <v>48</v>
      </c>
      <c r="H207" s="92">
        <f>6688-20+20</f>
        <v>6688</v>
      </c>
      <c r="I207" s="220">
        <f>6688-20+20</f>
        <v>6688</v>
      </c>
    </row>
    <row r="208" spans="1:9" s="30" customFormat="1" ht="57" thickBot="1">
      <c r="A208" s="224" t="s">
        <v>318</v>
      </c>
      <c r="B208" s="138" t="s">
        <v>59</v>
      </c>
      <c r="C208" s="50"/>
      <c r="D208" s="51"/>
      <c r="E208" s="50"/>
      <c r="F208" s="51"/>
      <c r="G208" s="139"/>
      <c r="H208" s="52">
        <f>H209+H222+H242</f>
        <v>125092.90000000001</v>
      </c>
      <c r="I208" s="52">
        <f>I209+I222+I242</f>
        <v>592</v>
      </c>
    </row>
    <row r="209" spans="1:9" s="30" customFormat="1" ht="15.75">
      <c r="A209" s="29" t="s">
        <v>6</v>
      </c>
      <c r="B209" s="151" t="s">
        <v>59</v>
      </c>
      <c r="C209" s="43" t="s">
        <v>175</v>
      </c>
      <c r="D209" s="44" t="s">
        <v>109</v>
      </c>
      <c r="E209" s="43"/>
      <c r="F209" s="44"/>
      <c r="G209" s="152"/>
      <c r="H209" s="45">
        <f>H210+H214</f>
        <v>32503.100000000002</v>
      </c>
      <c r="I209" s="153">
        <f aca="true" t="shared" si="11" ref="H209:I211">I210</f>
        <v>0</v>
      </c>
    </row>
    <row r="210" spans="1:9" s="30" customFormat="1" ht="15.75">
      <c r="A210" s="9" t="s">
        <v>9</v>
      </c>
      <c r="B210" s="162" t="s">
        <v>59</v>
      </c>
      <c r="C210" s="40" t="s">
        <v>175</v>
      </c>
      <c r="D210" s="59" t="s">
        <v>168</v>
      </c>
      <c r="E210" s="58"/>
      <c r="F210" s="59"/>
      <c r="G210" s="166"/>
      <c r="H210" s="60">
        <f t="shared" si="11"/>
        <v>29094.9</v>
      </c>
      <c r="I210" s="164">
        <f t="shared" si="11"/>
        <v>0</v>
      </c>
    </row>
    <row r="211" spans="1:9" s="30" customFormat="1" ht="15.75">
      <c r="A211" s="10" t="s">
        <v>30</v>
      </c>
      <c r="B211" s="188" t="s">
        <v>59</v>
      </c>
      <c r="C211" s="40" t="s">
        <v>175</v>
      </c>
      <c r="D211" s="59" t="s">
        <v>168</v>
      </c>
      <c r="E211" s="163" t="s">
        <v>31</v>
      </c>
      <c r="F211" s="79"/>
      <c r="G211" s="148"/>
      <c r="H211" s="42">
        <f t="shared" si="11"/>
        <v>29094.9</v>
      </c>
      <c r="I211" s="149">
        <f t="shared" si="11"/>
        <v>0</v>
      </c>
    </row>
    <row r="212" spans="1:9" ht="15.75">
      <c r="A212" s="8" t="s">
        <v>26</v>
      </c>
      <c r="B212" s="160" t="s">
        <v>59</v>
      </c>
      <c r="C212" s="40" t="s">
        <v>175</v>
      </c>
      <c r="D212" s="59" t="s">
        <v>168</v>
      </c>
      <c r="E212" s="47" t="s">
        <v>193</v>
      </c>
      <c r="F212" s="79"/>
      <c r="G212" s="183"/>
      <c r="H212" s="49">
        <f>H213</f>
        <v>29094.9</v>
      </c>
      <c r="I212" s="168">
        <f>I213</f>
        <v>0</v>
      </c>
    </row>
    <row r="213" spans="1:9" ht="15.75">
      <c r="A213" s="7" t="s">
        <v>154</v>
      </c>
      <c r="B213" s="160" t="s">
        <v>59</v>
      </c>
      <c r="C213" s="40" t="s">
        <v>175</v>
      </c>
      <c r="D213" s="59" t="s">
        <v>168</v>
      </c>
      <c r="E213" s="47" t="s">
        <v>193</v>
      </c>
      <c r="F213" s="79"/>
      <c r="G213" s="148" t="s">
        <v>77</v>
      </c>
      <c r="H213" s="49">
        <f>19771.7+5526.2+2207.9+1589.1</f>
        <v>29094.9</v>
      </c>
      <c r="I213" s="165"/>
    </row>
    <row r="214" spans="1:9" ht="15.75">
      <c r="A214" s="7" t="s">
        <v>28</v>
      </c>
      <c r="B214" s="147" t="s">
        <v>59</v>
      </c>
      <c r="C214" s="58" t="s">
        <v>175</v>
      </c>
      <c r="D214" s="41" t="s">
        <v>175</v>
      </c>
      <c r="E214" s="40"/>
      <c r="F214" s="41"/>
      <c r="G214" s="148"/>
      <c r="H214" s="42">
        <f>H215+H219</f>
        <v>3408.2</v>
      </c>
      <c r="I214" s="42">
        <f>I215+I219</f>
        <v>0</v>
      </c>
    </row>
    <row r="215" spans="1:9" ht="15.75">
      <c r="A215" s="7" t="s">
        <v>82</v>
      </c>
      <c r="B215" s="147" t="s">
        <v>59</v>
      </c>
      <c r="C215" s="58" t="s">
        <v>175</v>
      </c>
      <c r="D215" s="41" t="s">
        <v>175</v>
      </c>
      <c r="E215" s="40" t="s">
        <v>83</v>
      </c>
      <c r="F215" s="41"/>
      <c r="G215" s="148"/>
      <c r="H215" s="42">
        <f>H216+H218</f>
        <v>2908.2</v>
      </c>
      <c r="I215" s="149">
        <f>I216</f>
        <v>0</v>
      </c>
    </row>
    <row r="216" spans="1:9" ht="15.75">
      <c r="A216" s="7" t="s">
        <v>154</v>
      </c>
      <c r="B216" s="147" t="s">
        <v>59</v>
      </c>
      <c r="C216" s="58" t="s">
        <v>175</v>
      </c>
      <c r="D216" s="41" t="s">
        <v>175</v>
      </c>
      <c r="E216" s="40" t="s">
        <v>309</v>
      </c>
      <c r="F216" s="41"/>
      <c r="G216" s="135"/>
      <c r="H216" s="42">
        <f>H217</f>
        <v>2878.2</v>
      </c>
      <c r="I216" s="149">
        <f>I217</f>
        <v>0</v>
      </c>
    </row>
    <row r="217" spans="1:9" ht="15.75">
      <c r="A217" s="7" t="s">
        <v>154</v>
      </c>
      <c r="B217" s="147" t="s">
        <v>59</v>
      </c>
      <c r="C217" s="58" t="s">
        <v>175</v>
      </c>
      <c r="D217" s="41" t="s">
        <v>175</v>
      </c>
      <c r="E217" s="40" t="s">
        <v>309</v>
      </c>
      <c r="F217" s="41" t="s">
        <v>14</v>
      </c>
      <c r="G217" s="148" t="s">
        <v>77</v>
      </c>
      <c r="H217" s="42">
        <f>2908.2-30</f>
        <v>2878.2</v>
      </c>
      <c r="I217" s="159"/>
    </row>
    <row r="218" spans="1:9" ht="15.75">
      <c r="A218" s="7" t="s">
        <v>355</v>
      </c>
      <c r="B218" s="160" t="s">
        <v>59</v>
      </c>
      <c r="C218" s="58" t="s">
        <v>175</v>
      </c>
      <c r="D218" s="48" t="s">
        <v>175</v>
      </c>
      <c r="E218" s="40" t="s">
        <v>354</v>
      </c>
      <c r="F218" s="79"/>
      <c r="G218" s="148" t="s">
        <v>77</v>
      </c>
      <c r="H218" s="42">
        <v>30</v>
      </c>
      <c r="I218" s="159"/>
    </row>
    <row r="219" spans="1:9" ht="15.75">
      <c r="A219" s="13" t="s">
        <v>194</v>
      </c>
      <c r="B219" s="160" t="s">
        <v>59</v>
      </c>
      <c r="C219" s="58" t="s">
        <v>175</v>
      </c>
      <c r="D219" s="48" t="s">
        <v>175</v>
      </c>
      <c r="E219" s="47" t="s">
        <v>29</v>
      </c>
      <c r="F219" s="79"/>
      <c r="G219" s="148"/>
      <c r="H219" s="42">
        <f>H220</f>
        <v>500</v>
      </c>
      <c r="I219" s="149">
        <f>I220</f>
        <v>0</v>
      </c>
    </row>
    <row r="220" spans="1:9" ht="15.75">
      <c r="A220" s="8" t="s">
        <v>218</v>
      </c>
      <c r="B220" s="160" t="s">
        <v>59</v>
      </c>
      <c r="C220" s="58" t="s">
        <v>175</v>
      </c>
      <c r="D220" s="48" t="s">
        <v>175</v>
      </c>
      <c r="E220" s="47" t="s">
        <v>196</v>
      </c>
      <c r="F220" s="79"/>
      <c r="G220" s="171"/>
      <c r="H220" s="42">
        <f>H221</f>
        <v>500</v>
      </c>
      <c r="I220" s="149">
        <f>I221</f>
        <v>0</v>
      </c>
    </row>
    <row r="221" spans="1:9" ht="15.75">
      <c r="A221" s="7" t="s">
        <v>154</v>
      </c>
      <c r="B221" s="160" t="s">
        <v>59</v>
      </c>
      <c r="C221" s="58" t="s">
        <v>175</v>
      </c>
      <c r="D221" s="48" t="s">
        <v>175</v>
      </c>
      <c r="E221" s="47" t="s">
        <v>196</v>
      </c>
      <c r="F221" s="79"/>
      <c r="G221" s="148" t="s">
        <v>77</v>
      </c>
      <c r="H221" s="42">
        <v>500</v>
      </c>
      <c r="I221" s="159"/>
    </row>
    <row r="222" spans="1:9" ht="15.75">
      <c r="A222" s="29" t="s">
        <v>369</v>
      </c>
      <c r="B222" s="151" t="s">
        <v>59</v>
      </c>
      <c r="C222" s="43" t="s">
        <v>176</v>
      </c>
      <c r="D222" s="44" t="s">
        <v>109</v>
      </c>
      <c r="E222" s="43"/>
      <c r="F222" s="44"/>
      <c r="G222" s="152"/>
      <c r="H222" s="45">
        <f>H223</f>
        <v>80443.90000000001</v>
      </c>
      <c r="I222" s="45">
        <f>I223</f>
        <v>592</v>
      </c>
    </row>
    <row r="223" spans="1:9" ht="15.75">
      <c r="A223" s="9" t="s">
        <v>33</v>
      </c>
      <c r="B223" s="162" t="s">
        <v>59</v>
      </c>
      <c r="C223" s="58" t="s">
        <v>176</v>
      </c>
      <c r="D223" s="59" t="s">
        <v>167</v>
      </c>
      <c r="E223" s="58"/>
      <c r="F223" s="59"/>
      <c r="G223" s="166"/>
      <c r="H223" s="60">
        <f>H224+H227+H230+H233+H239+H236</f>
        <v>80443.90000000001</v>
      </c>
      <c r="I223" s="60">
        <f>I224+I227+I230+I233+I239+I236</f>
        <v>592</v>
      </c>
    </row>
    <row r="224" spans="1:9" ht="26.25">
      <c r="A224" s="13" t="s">
        <v>103</v>
      </c>
      <c r="B224" s="147" t="s">
        <v>59</v>
      </c>
      <c r="C224" s="58" t="s">
        <v>176</v>
      </c>
      <c r="D224" s="59" t="s">
        <v>167</v>
      </c>
      <c r="E224" s="40" t="s">
        <v>34</v>
      </c>
      <c r="F224" s="41"/>
      <c r="G224" s="148"/>
      <c r="H224" s="42">
        <f>H225</f>
        <v>58735.5</v>
      </c>
      <c r="I224" s="149">
        <f>I225</f>
        <v>400</v>
      </c>
    </row>
    <row r="225" spans="1:9" ht="15.75">
      <c r="A225" s="8" t="s">
        <v>26</v>
      </c>
      <c r="B225" s="147" t="s">
        <v>59</v>
      </c>
      <c r="C225" s="58" t="s">
        <v>176</v>
      </c>
      <c r="D225" s="59" t="s">
        <v>167</v>
      </c>
      <c r="E225" s="40" t="s">
        <v>200</v>
      </c>
      <c r="F225" s="41"/>
      <c r="G225" s="148"/>
      <c r="H225" s="42">
        <f>H226</f>
        <v>58735.5</v>
      </c>
      <c r="I225" s="149">
        <f>I226</f>
        <v>400</v>
      </c>
    </row>
    <row r="226" spans="1:9" ht="15.75">
      <c r="A226" s="7" t="s">
        <v>154</v>
      </c>
      <c r="B226" s="147" t="s">
        <v>59</v>
      </c>
      <c r="C226" s="58" t="s">
        <v>176</v>
      </c>
      <c r="D226" s="59" t="s">
        <v>167</v>
      </c>
      <c r="E226" s="40" t="s">
        <v>200</v>
      </c>
      <c r="F226" s="41"/>
      <c r="G226" s="148" t="s">
        <v>77</v>
      </c>
      <c r="H226" s="42">
        <f>39931.1+13499.3+2774.8+874.5-69.1+500+400+464.4+360.5</f>
        <v>58735.5</v>
      </c>
      <c r="I226" s="149">
        <v>400</v>
      </c>
    </row>
    <row r="227" spans="1:9" ht="15.75">
      <c r="A227" s="7" t="s">
        <v>12</v>
      </c>
      <c r="B227" s="147" t="s">
        <v>59</v>
      </c>
      <c r="C227" s="58" t="s">
        <v>176</v>
      </c>
      <c r="D227" s="59" t="s">
        <v>167</v>
      </c>
      <c r="E227" s="40" t="s">
        <v>35</v>
      </c>
      <c r="F227" s="41"/>
      <c r="G227" s="148"/>
      <c r="H227" s="42">
        <f>H228</f>
        <v>2504</v>
      </c>
      <c r="I227" s="149">
        <f>I228</f>
        <v>0</v>
      </c>
    </row>
    <row r="228" spans="1:9" ht="15.75">
      <c r="A228" s="8" t="s">
        <v>26</v>
      </c>
      <c r="B228" s="147" t="s">
        <v>59</v>
      </c>
      <c r="C228" s="58" t="s">
        <v>176</v>
      </c>
      <c r="D228" s="59" t="s">
        <v>167</v>
      </c>
      <c r="E228" s="40" t="s">
        <v>201</v>
      </c>
      <c r="F228" s="41"/>
      <c r="G228" s="148"/>
      <c r="H228" s="42">
        <f>H229</f>
        <v>2504</v>
      </c>
      <c r="I228" s="149">
        <f>I229</f>
        <v>0</v>
      </c>
    </row>
    <row r="229" spans="1:9" ht="15.75">
      <c r="A229" s="7" t="s">
        <v>154</v>
      </c>
      <c r="B229" s="147" t="s">
        <v>59</v>
      </c>
      <c r="C229" s="58" t="s">
        <v>176</v>
      </c>
      <c r="D229" s="59" t="s">
        <v>167</v>
      </c>
      <c r="E229" s="40" t="s">
        <v>201</v>
      </c>
      <c r="F229" s="41"/>
      <c r="G229" s="148" t="s">
        <v>77</v>
      </c>
      <c r="H229" s="42">
        <v>2504</v>
      </c>
      <c r="I229" s="159"/>
    </row>
    <row r="230" spans="1:9" ht="15.75">
      <c r="A230" s="7" t="s">
        <v>13</v>
      </c>
      <c r="B230" s="147" t="s">
        <v>59</v>
      </c>
      <c r="C230" s="58" t="s">
        <v>176</v>
      </c>
      <c r="D230" s="59" t="s">
        <v>167</v>
      </c>
      <c r="E230" s="40" t="s">
        <v>36</v>
      </c>
      <c r="F230" s="41"/>
      <c r="G230" s="167"/>
      <c r="H230" s="42">
        <f>H231</f>
        <v>9312.1</v>
      </c>
      <c r="I230" s="149">
        <f>I231</f>
        <v>0</v>
      </c>
    </row>
    <row r="231" spans="1:9" ht="15.75">
      <c r="A231" s="8" t="s">
        <v>26</v>
      </c>
      <c r="B231" s="147" t="s">
        <v>59</v>
      </c>
      <c r="C231" s="58" t="s">
        <v>176</v>
      </c>
      <c r="D231" s="59" t="s">
        <v>167</v>
      </c>
      <c r="E231" s="40" t="s">
        <v>202</v>
      </c>
      <c r="F231" s="41"/>
      <c r="G231" s="167"/>
      <c r="H231" s="42">
        <f>H232</f>
        <v>9312.1</v>
      </c>
      <c r="I231" s="149">
        <f>I232</f>
        <v>0</v>
      </c>
    </row>
    <row r="232" spans="1:9" ht="15.75">
      <c r="A232" s="7" t="s">
        <v>154</v>
      </c>
      <c r="B232" s="147" t="s">
        <v>59</v>
      </c>
      <c r="C232" s="58" t="s">
        <v>176</v>
      </c>
      <c r="D232" s="59" t="s">
        <v>167</v>
      </c>
      <c r="E232" s="40" t="s">
        <v>202</v>
      </c>
      <c r="F232" s="41"/>
      <c r="G232" s="148" t="s">
        <v>77</v>
      </c>
      <c r="H232" s="42">
        <v>9312.1</v>
      </c>
      <c r="I232" s="149">
        <f>252-252</f>
        <v>0</v>
      </c>
    </row>
    <row r="233" spans="1:9" ht="15.75">
      <c r="A233" s="13" t="s">
        <v>98</v>
      </c>
      <c r="B233" s="147" t="s">
        <v>59</v>
      </c>
      <c r="C233" s="58" t="s">
        <v>176</v>
      </c>
      <c r="D233" s="59" t="s">
        <v>167</v>
      </c>
      <c r="E233" s="40" t="s">
        <v>37</v>
      </c>
      <c r="F233" s="41"/>
      <c r="G233" s="148"/>
      <c r="H233" s="42">
        <f>H234</f>
        <v>8703.5</v>
      </c>
      <c r="I233" s="149">
        <f>I234</f>
        <v>0</v>
      </c>
    </row>
    <row r="234" spans="1:9" ht="15.75">
      <c r="A234" s="8" t="s">
        <v>26</v>
      </c>
      <c r="B234" s="147" t="s">
        <v>59</v>
      </c>
      <c r="C234" s="58" t="s">
        <v>176</v>
      </c>
      <c r="D234" s="59" t="s">
        <v>167</v>
      </c>
      <c r="E234" s="40" t="s">
        <v>203</v>
      </c>
      <c r="F234" s="41"/>
      <c r="G234" s="148"/>
      <c r="H234" s="42">
        <f>H235</f>
        <v>8703.5</v>
      </c>
      <c r="I234" s="149">
        <f>I235</f>
        <v>0</v>
      </c>
    </row>
    <row r="235" spans="1:9" ht="15.75">
      <c r="A235" s="7" t="s">
        <v>154</v>
      </c>
      <c r="B235" s="147" t="s">
        <v>59</v>
      </c>
      <c r="C235" s="58" t="s">
        <v>176</v>
      </c>
      <c r="D235" s="59" t="s">
        <v>167</v>
      </c>
      <c r="E235" s="40" t="s">
        <v>203</v>
      </c>
      <c r="F235" s="41"/>
      <c r="G235" s="148" t="s">
        <v>77</v>
      </c>
      <c r="H235" s="42">
        <f>7503.5+1200</f>
        <v>8703.5</v>
      </c>
      <c r="I235" s="159"/>
    </row>
    <row r="236" spans="1:9" ht="26.25">
      <c r="A236" s="221" t="s">
        <v>323</v>
      </c>
      <c r="B236" s="147" t="s">
        <v>59</v>
      </c>
      <c r="C236" s="58" t="s">
        <v>176</v>
      </c>
      <c r="D236" s="59" t="s">
        <v>167</v>
      </c>
      <c r="E236" s="40" t="s">
        <v>324</v>
      </c>
      <c r="F236" s="41"/>
      <c r="G236" s="148"/>
      <c r="H236" s="42">
        <f>H238</f>
        <v>192</v>
      </c>
      <c r="I236" s="149">
        <f>I237</f>
        <v>192</v>
      </c>
    </row>
    <row r="237" spans="1:9" ht="15.75">
      <c r="A237" s="221" t="s">
        <v>325</v>
      </c>
      <c r="B237" s="147" t="s">
        <v>59</v>
      </c>
      <c r="C237" s="58" t="s">
        <v>176</v>
      </c>
      <c r="D237" s="59" t="s">
        <v>167</v>
      </c>
      <c r="E237" s="40" t="s">
        <v>326</v>
      </c>
      <c r="F237" s="41"/>
      <c r="G237" s="148"/>
      <c r="H237" s="42">
        <f>H238</f>
        <v>192</v>
      </c>
      <c r="I237" s="149">
        <f>I238</f>
        <v>192</v>
      </c>
    </row>
    <row r="238" spans="1:9" ht="15.75">
      <c r="A238" s="217" t="s">
        <v>154</v>
      </c>
      <c r="B238" s="147" t="s">
        <v>59</v>
      </c>
      <c r="C238" s="58" t="s">
        <v>176</v>
      </c>
      <c r="D238" s="59" t="s">
        <v>167</v>
      </c>
      <c r="E238" s="40" t="s">
        <v>326</v>
      </c>
      <c r="F238" s="41"/>
      <c r="G238" s="148" t="s">
        <v>77</v>
      </c>
      <c r="H238" s="42">
        <v>192</v>
      </c>
      <c r="I238" s="149">
        <v>192</v>
      </c>
    </row>
    <row r="239" spans="1:9" ht="15.75">
      <c r="A239" s="7" t="s">
        <v>113</v>
      </c>
      <c r="B239" s="147" t="s">
        <v>59</v>
      </c>
      <c r="C239" s="58" t="s">
        <v>176</v>
      </c>
      <c r="D239" s="59" t="s">
        <v>167</v>
      </c>
      <c r="E239" s="40" t="s">
        <v>114</v>
      </c>
      <c r="F239" s="41"/>
      <c r="G239" s="148"/>
      <c r="H239" s="42">
        <f>H240</f>
        <v>996.8</v>
      </c>
      <c r="I239" s="149">
        <f>I240</f>
        <v>0</v>
      </c>
    </row>
    <row r="240" spans="1:9" ht="26.25">
      <c r="A240" s="13" t="s">
        <v>313</v>
      </c>
      <c r="B240" s="147" t="s">
        <v>59</v>
      </c>
      <c r="C240" s="47" t="s">
        <v>167</v>
      </c>
      <c r="D240" s="48" t="s">
        <v>171</v>
      </c>
      <c r="E240" s="47" t="s">
        <v>282</v>
      </c>
      <c r="F240" s="161"/>
      <c r="G240" s="155"/>
      <c r="H240" s="42">
        <f>H241</f>
        <v>996.8</v>
      </c>
      <c r="I240" s="149">
        <f>I241</f>
        <v>0</v>
      </c>
    </row>
    <row r="241" spans="1:9" ht="15.75">
      <c r="A241" s="20" t="s">
        <v>128</v>
      </c>
      <c r="B241" s="147" t="s">
        <v>59</v>
      </c>
      <c r="C241" s="40" t="s">
        <v>167</v>
      </c>
      <c r="D241" s="41" t="s">
        <v>171</v>
      </c>
      <c r="E241" s="40" t="s">
        <v>282</v>
      </c>
      <c r="F241" s="158"/>
      <c r="G241" s="155" t="s">
        <v>234</v>
      </c>
      <c r="H241" s="42">
        <f>200+350+446.8</f>
        <v>996.8</v>
      </c>
      <c r="I241" s="159"/>
    </row>
    <row r="242" spans="1:9" ht="15.75">
      <c r="A242" s="29" t="s">
        <v>219</v>
      </c>
      <c r="B242" s="151" t="s">
        <v>59</v>
      </c>
      <c r="C242" s="43" t="s">
        <v>173</v>
      </c>
      <c r="D242" s="44" t="s">
        <v>109</v>
      </c>
      <c r="E242" s="43"/>
      <c r="F242" s="156"/>
      <c r="G242" s="157"/>
      <c r="H242" s="45">
        <f>H243</f>
        <v>12145.9</v>
      </c>
      <c r="I242" s="45">
        <f>I243</f>
        <v>0</v>
      </c>
    </row>
    <row r="243" spans="1:9" ht="15.75">
      <c r="A243" s="25" t="s">
        <v>207</v>
      </c>
      <c r="B243" s="140" t="s">
        <v>59</v>
      </c>
      <c r="C243" s="65" t="s">
        <v>173</v>
      </c>
      <c r="D243" s="38" t="s">
        <v>176</v>
      </c>
      <c r="E243" s="65"/>
      <c r="F243" s="38"/>
      <c r="G243" s="169"/>
      <c r="H243" s="66">
        <f>H244+H247</f>
        <v>12145.9</v>
      </c>
      <c r="I243" s="170">
        <f>I244+I247</f>
        <v>0</v>
      </c>
    </row>
    <row r="244" spans="1:9" ht="15.75">
      <c r="A244" s="7" t="s">
        <v>69</v>
      </c>
      <c r="B244" s="147" t="s">
        <v>59</v>
      </c>
      <c r="C244" s="40" t="s">
        <v>173</v>
      </c>
      <c r="D244" s="41" t="s">
        <v>176</v>
      </c>
      <c r="E244" s="40" t="s">
        <v>70</v>
      </c>
      <c r="F244" s="41"/>
      <c r="G244" s="148"/>
      <c r="H244" s="42">
        <f>H245</f>
        <v>8728</v>
      </c>
      <c r="I244" s="149">
        <f>I245</f>
        <v>0</v>
      </c>
    </row>
    <row r="245" spans="1:9" ht="15.75">
      <c r="A245" s="8" t="s">
        <v>26</v>
      </c>
      <c r="B245" s="147" t="s">
        <v>59</v>
      </c>
      <c r="C245" s="40" t="s">
        <v>173</v>
      </c>
      <c r="D245" s="41" t="s">
        <v>176</v>
      </c>
      <c r="E245" s="40" t="s">
        <v>208</v>
      </c>
      <c r="F245" s="41"/>
      <c r="G245" s="171"/>
      <c r="H245" s="42">
        <f>H246</f>
        <v>8728</v>
      </c>
      <c r="I245" s="149">
        <f>I246</f>
        <v>0</v>
      </c>
    </row>
    <row r="246" spans="1:9" ht="15.75">
      <c r="A246" s="7" t="s">
        <v>154</v>
      </c>
      <c r="B246" s="147" t="s">
        <v>59</v>
      </c>
      <c r="C246" s="40" t="s">
        <v>173</v>
      </c>
      <c r="D246" s="41" t="s">
        <v>176</v>
      </c>
      <c r="E246" s="40" t="s">
        <v>208</v>
      </c>
      <c r="F246" s="41"/>
      <c r="G246" s="148" t="s">
        <v>77</v>
      </c>
      <c r="H246" s="42">
        <v>8728</v>
      </c>
      <c r="I246" s="159"/>
    </row>
    <row r="247" spans="1:9" ht="15.75">
      <c r="A247" s="7" t="s">
        <v>113</v>
      </c>
      <c r="B247" s="147" t="s">
        <v>59</v>
      </c>
      <c r="C247" s="40" t="s">
        <v>173</v>
      </c>
      <c r="D247" s="41" t="s">
        <v>176</v>
      </c>
      <c r="E247" s="40" t="s">
        <v>114</v>
      </c>
      <c r="F247" s="41"/>
      <c r="G247" s="148"/>
      <c r="H247" s="42">
        <f>H248</f>
        <v>3417.9</v>
      </c>
      <c r="I247" s="149">
        <f>I248</f>
        <v>0</v>
      </c>
    </row>
    <row r="248" spans="1:9" ht="26.25">
      <c r="A248" s="13" t="s">
        <v>289</v>
      </c>
      <c r="B248" s="147" t="s">
        <v>59</v>
      </c>
      <c r="C248" s="40" t="s">
        <v>173</v>
      </c>
      <c r="D248" s="41" t="s">
        <v>176</v>
      </c>
      <c r="E248" s="40" t="s">
        <v>220</v>
      </c>
      <c r="F248" s="41"/>
      <c r="G248" s="148"/>
      <c r="H248" s="42">
        <f>H249</f>
        <v>3417.9</v>
      </c>
      <c r="I248" s="149">
        <f>I249</f>
        <v>0</v>
      </c>
    </row>
    <row r="249" spans="1:9" ht="16.5" thickBot="1">
      <c r="A249" s="10" t="s">
        <v>128</v>
      </c>
      <c r="B249" s="160" t="s">
        <v>59</v>
      </c>
      <c r="C249" s="47" t="s">
        <v>173</v>
      </c>
      <c r="D249" s="48" t="s">
        <v>176</v>
      </c>
      <c r="E249" s="47" t="s">
        <v>220</v>
      </c>
      <c r="F249" s="48"/>
      <c r="G249" s="197" t="s">
        <v>234</v>
      </c>
      <c r="H249" s="49">
        <v>3417.9</v>
      </c>
      <c r="I249" s="165"/>
    </row>
    <row r="250" spans="1:9" ht="46.5" customHeight="1" thickBot="1">
      <c r="A250" s="22" t="s">
        <v>101</v>
      </c>
      <c r="B250" s="50" t="s">
        <v>60</v>
      </c>
      <c r="C250" s="50"/>
      <c r="D250" s="51"/>
      <c r="E250" s="50"/>
      <c r="F250" s="51"/>
      <c r="G250" s="237"/>
      <c r="H250" s="240">
        <f>H251</f>
        <v>536028.9</v>
      </c>
      <c r="I250" s="52">
        <f>I251</f>
        <v>10983</v>
      </c>
    </row>
    <row r="251" spans="1:9" ht="15.75">
      <c r="A251" s="25" t="s">
        <v>370</v>
      </c>
      <c r="B251" s="65" t="s">
        <v>60</v>
      </c>
      <c r="C251" s="65" t="s">
        <v>173</v>
      </c>
      <c r="D251" s="37" t="s">
        <v>109</v>
      </c>
      <c r="E251" s="235"/>
      <c r="F251" s="38"/>
      <c r="G251" s="238"/>
      <c r="H251" s="241">
        <f>H252+H260+H265+H269+H276</f>
        <v>536028.9</v>
      </c>
      <c r="I251" s="66">
        <f>I252+I260+I265+I269+I276</f>
        <v>10983</v>
      </c>
    </row>
    <row r="252" spans="1:9" ht="18" customHeight="1">
      <c r="A252" s="25" t="s">
        <v>205</v>
      </c>
      <c r="B252" s="58" t="s">
        <v>60</v>
      </c>
      <c r="C252" s="58" t="s">
        <v>173</v>
      </c>
      <c r="D252" s="58" t="s">
        <v>167</v>
      </c>
      <c r="E252" s="235"/>
      <c r="F252" s="38"/>
      <c r="G252" s="238"/>
      <c r="H252" s="241">
        <f>H253+H257</f>
        <v>204354.1</v>
      </c>
      <c r="I252" s="66">
        <f>I253+I257</f>
        <v>1017</v>
      </c>
    </row>
    <row r="253" spans="1:9" ht="18" customHeight="1">
      <c r="A253" s="7" t="s">
        <v>367</v>
      </c>
      <c r="B253" s="58" t="s">
        <v>60</v>
      </c>
      <c r="C253" s="58" t="s">
        <v>173</v>
      </c>
      <c r="D253" s="40" t="s">
        <v>167</v>
      </c>
      <c r="E253" s="236" t="s">
        <v>39</v>
      </c>
      <c r="F253" s="41"/>
      <c r="G253" s="83"/>
      <c r="H253" s="242">
        <f>H254</f>
        <v>182401.2</v>
      </c>
      <c r="I253" s="42">
        <f>I254</f>
        <v>1017</v>
      </c>
    </row>
    <row r="254" spans="1:9" ht="15.75">
      <c r="A254" s="8" t="s">
        <v>26</v>
      </c>
      <c r="B254" s="58" t="s">
        <v>60</v>
      </c>
      <c r="C254" s="58" t="s">
        <v>173</v>
      </c>
      <c r="D254" s="40" t="s">
        <v>167</v>
      </c>
      <c r="E254" s="236" t="s">
        <v>206</v>
      </c>
      <c r="F254" s="41"/>
      <c r="G254" s="239"/>
      <c r="H254" s="242">
        <f>H255+H256</f>
        <v>182401.2</v>
      </c>
      <c r="I254" s="42">
        <f>I255+I256</f>
        <v>1017</v>
      </c>
    </row>
    <row r="255" spans="1:9" ht="15.75">
      <c r="A255" s="8" t="s">
        <v>154</v>
      </c>
      <c r="B255" s="58" t="s">
        <v>60</v>
      </c>
      <c r="C255" s="58" t="s">
        <v>173</v>
      </c>
      <c r="D255" s="40" t="s">
        <v>167</v>
      </c>
      <c r="E255" s="236" t="s">
        <v>206</v>
      </c>
      <c r="F255" s="41"/>
      <c r="G255" s="239" t="s">
        <v>77</v>
      </c>
      <c r="H255" s="242">
        <f>177684.2+3700</f>
        <v>181384.2</v>
      </c>
      <c r="I255" s="42"/>
    </row>
    <row r="256" spans="1:9" ht="15.75">
      <c r="A256" s="8" t="s">
        <v>154</v>
      </c>
      <c r="B256" s="58" t="s">
        <v>60</v>
      </c>
      <c r="C256" s="58" t="s">
        <v>173</v>
      </c>
      <c r="D256" s="40" t="s">
        <v>167</v>
      </c>
      <c r="E256" s="236" t="s">
        <v>296</v>
      </c>
      <c r="F256" s="41"/>
      <c r="G256" s="239" t="s">
        <v>77</v>
      </c>
      <c r="H256" s="242">
        <f>1017</f>
        <v>1017</v>
      </c>
      <c r="I256" s="42">
        <v>1017</v>
      </c>
    </row>
    <row r="257" spans="1:9" ht="15.75">
      <c r="A257" s="8" t="s">
        <v>265</v>
      </c>
      <c r="B257" s="58" t="s">
        <v>60</v>
      </c>
      <c r="C257" s="58" t="s">
        <v>173</v>
      </c>
      <c r="D257" s="40" t="s">
        <v>167</v>
      </c>
      <c r="E257" s="236" t="s">
        <v>266</v>
      </c>
      <c r="F257" s="41"/>
      <c r="G257" s="239"/>
      <c r="H257" s="242">
        <f>H258</f>
        <v>21952.9</v>
      </c>
      <c r="I257" s="42">
        <f>I258</f>
        <v>0</v>
      </c>
    </row>
    <row r="258" spans="1:9" ht="15.75">
      <c r="A258" s="8" t="s">
        <v>26</v>
      </c>
      <c r="B258" s="58" t="s">
        <v>60</v>
      </c>
      <c r="C258" s="58" t="s">
        <v>173</v>
      </c>
      <c r="D258" s="40" t="s">
        <v>167</v>
      </c>
      <c r="E258" s="236" t="s">
        <v>267</v>
      </c>
      <c r="F258" s="41"/>
      <c r="G258" s="239"/>
      <c r="H258" s="242">
        <f>H259</f>
        <v>21952.9</v>
      </c>
      <c r="I258" s="42">
        <f>I259</f>
        <v>0</v>
      </c>
    </row>
    <row r="259" spans="1:9" ht="15.75">
      <c r="A259" s="8" t="s">
        <v>154</v>
      </c>
      <c r="B259" s="58" t="s">
        <v>60</v>
      </c>
      <c r="C259" s="58" t="s">
        <v>173</v>
      </c>
      <c r="D259" s="40" t="s">
        <v>167</v>
      </c>
      <c r="E259" s="236" t="s">
        <v>267</v>
      </c>
      <c r="F259" s="41"/>
      <c r="G259" s="239" t="s">
        <v>77</v>
      </c>
      <c r="H259" s="242">
        <f>20952.9+1000</f>
        <v>21952.9</v>
      </c>
      <c r="I259" s="42"/>
    </row>
    <row r="260" spans="1:9" ht="15.75">
      <c r="A260" s="8" t="s">
        <v>268</v>
      </c>
      <c r="B260" s="58" t="s">
        <v>60</v>
      </c>
      <c r="C260" s="58" t="s">
        <v>173</v>
      </c>
      <c r="D260" s="40" t="s">
        <v>168</v>
      </c>
      <c r="E260" s="236"/>
      <c r="F260" s="41"/>
      <c r="G260" s="239"/>
      <c r="H260" s="242">
        <f>H261</f>
        <v>266485.8</v>
      </c>
      <c r="I260" s="42">
        <f>I261</f>
        <v>7755</v>
      </c>
    </row>
    <row r="261" spans="1:9" ht="15.75">
      <c r="A261" s="8" t="s">
        <v>269</v>
      </c>
      <c r="B261" s="58" t="s">
        <v>60</v>
      </c>
      <c r="C261" s="58" t="s">
        <v>173</v>
      </c>
      <c r="D261" s="40" t="s">
        <v>168</v>
      </c>
      <c r="E261" s="236" t="s">
        <v>270</v>
      </c>
      <c r="F261" s="41"/>
      <c r="G261" s="239"/>
      <c r="H261" s="242">
        <f>H262</f>
        <v>266485.8</v>
      </c>
      <c r="I261" s="42">
        <f>I262</f>
        <v>7755</v>
      </c>
    </row>
    <row r="262" spans="1:9" ht="15.75">
      <c r="A262" s="8" t="s">
        <v>26</v>
      </c>
      <c r="B262" s="58" t="s">
        <v>60</v>
      </c>
      <c r="C262" s="58" t="s">
        <v>173</v>
      </c>
      <c r="D262" s="40" t="s">
        <v>168</v>
      </c>
      <c r="E262" s="236" t="s">
        <v>271</v>
      </c>
      <c r="F262" s="41"/>
      <c r="G262" s="239"/>
      <c r="H262" s="242">
        <f>H263+H264</f>
        <v>266485.8</v>
      </c>
      <c r="I262" s="42">
        <f>I263+I264</f>
        <v>7755</v>
      </c>
    </row>
    <row r="263" spans="1:9" ht="15.75">
      <c r="A263" s="8" t="s">
        <v>154</v>
      </c>
      <c r="B263" s="58" t="s">
        <v>60</v>
      </c>
      <c r="C263" s="58" t="s">
        <v>173</v>
      </c>
      <c r="D263" s="40" t="s">
        <v>168</v>
      </c>
      <c r="E263" s="236" t="s">
        <v>271</v>
      </c>
      <c r="F263" s="41"/>
      <c r="G263" s="239" t="s">
        <v>77</v>
      </c>
      <c r="H263" s="242">
        <f>250381.8+5300+100+2800</f>
        <v>258581.8</v>
      </c>
      <c r="I263" s="42"/>
    </row>
    <row r="264" spans="1:9" ht="15.75">
      <c r="A264" s="8" t="s">
        <v>154</v>
      </c>
      <c r="B264" s="58" t="s">
        <v>60</v>
      </c>
      <c r="C264" s="58" t="s">
        <v>173</v>
      </c>
      <c r="D264" s="40" t="s">
        <v>168</v>
      </c>
      <c r="E264" s="236" t="s">
        <v>295</v>
      </c>
      <c r="F264" s="41"/>
      <c r="G264" s="239" t="s">
        <v>77</v>
      </c>
      <c r="H264" s="242">
        <f>7755+149</f>
        <v>7904</v>
      </c>
      <c r="I264" s="42">
        <v>7755</v>
      </c>
    </row>
    <row r="265" spans="1:9" ht="15.75">
      <c r="A265" s="8" t="s">
        <v>272</v>
      </c>
      <c r="B265" s="58" t="s">
        <v>60</v>
      </c>
      <c r="C265" s="58" t="s">
        <v>173</v>
      </c>
      <c r="D265" s="40" t="s">
        <v>172</v>
      </c>
      <c r="E265" s="236"/>
      <c r="F265" s="41"/>
      <c r="G265" s="239"/>
      <c r="H265" s="242">
        <f aca="true" t="shared" si="12" ref="H265:I267">H266</f>
        <v>4124</v>
      </c>
      <c r="I265" s="42">
        <f t="shared" si="12"/>
        <v>0</v>
      </c>
    </row>
    <row r="266" spans="1:9" ht="15.75">
      <c r="A266" s="7" t="s">
        <v>367</v>
      </c>
      <c r="B266" s="58" t="s">
        <v>60</v>
      </c>
      <c r="C266" s="58" t="s">
        <v>173</v>
      </c>
      <c r="D266" s="40" t="s">
        <v>172</v>
      </c>
      <c r="E266" s="236" t="s">
        <v>39</v>
      </c>
      <c r="F266" s="41"/>
      <c r="G266" s="83"/>
      <c r="H266" s="242">
        <f t="shared" si="12"/>
        <v>4124</v>
      </c>
      <c r="I266" s="42">
        <f t="shared" si="12"/>
        <v>0</v>
      </c>
    </row>
    <row r="267" spans="1:9" ht="15.75">
      <c r="A267" s="8" t="s">
        <v>26</v>
      </c>
      <c r="B267" s="58" t="s">
        <v>60</v>
      </c>
      <c r="C267" s="58" t="s">
        <v>173</v>
      </c>
      <c r="D267" s="40" t="s">
        <v>172</v>
      </c>
      <c r="E267" s="236" t="s">
        <v>206</v>
      </c>
      <c r="F267" s="41"/>
      <c r="G267" s="239"/>
      <c r="H267" s="242">
        <f t="shared" si="12"/>
        <v>4124</v>
      </c>
      <c r="I267" s="42">
        <f t="shared" si="12"/>
        <v>0</v>
      </c>
    </row>
    <row r="268" spans="1:9" ht="15.75">
      <c r="A268" s="8" t="s">
        <v>154</v>
      </c>
      <c r="B268" s="58" t="s">
        <v>60</v>
      </c>
      <c r="C268" s="58" t="s">
        <v>173</v>
      </c>
      <c r="D268" s="40" t="s">
        <v>172</v>
      </c>
      <c r="E268" s="236" t="s">
        <v>206</v>
      </c>
      <c r="F268" s="41"/>
      <c r="G268" s="239" t="s">
        <v>77</v>
      </c>
      <c r="H268" s="242">
        <v>4124</v>
      </c>
      <c r="I268" s="42"/>
    </row>
    <row r="269" spans="1:9" ht="15.75">
      <c r="A269" s="8" t="s">
        <v>273</v>
      </c>
      <c r="B269" s="58" t="s">
        <v>60</v>
      </c>
      <c r="C269" s="58" t="s">
        <v>173</v>
      </c>
      <c r="D269" s="40" t="s">
        <v>169</v>
      </c>
      <c r="E269" s="236"/>
      <c r="F269" s="41"/>
      <c r="G269" s="239"/>
      <c r="H269" s="242">
        <f>H270+H273</f>
        <v>43565</v>
      </c>
      <c r="I269" s="42">
        <f>I270+I273</f>
        <v>2211</v>
      </c>
    </row>
    <row r="270" spans="1:9" ht="15.75">
      <c r="A270" s="8" t="s">
        <v>274</v>
      </c>
      <c r="B270" s="58" t="s">
        <v>60</v>
      </c>
      <c r="C270" s="58" t="s">
        <v>173</v>
      </c>
      <c r="D270" s="40" t="s">
        <v>169</v>
      </c>
      <c r="E270" s="236" t="s">
        <v>275</v>
      </c>
      <c r="F270" s="41"/>
      <c r="G270" s="239"/>
      <c r="H270" s="242">
        <f>H271</f>
        <v>41354</v>
      </c>
      <c r="I270" s="42">
        <f>I271</f>
        <v>0</v>
      </c>
    </row>
    <row r="271" spans="1:9" ht="15.75">
      <c r="A271" s="8" t="s">
        <v>26</v>
      </c>
      <c r="B271" s="58" t="s">
        <v>60</v>
      </c>
      <c r="C271" s="58" t="s">
        <v>173</v>
      </c>
      <c r="D271" s="40" t="s">
        <v>169</v>
      </c>
      <c r="E271" s="236" t="s">
        <v>276</v>
      </c>
      <c r="F271" s="41"/>
      <c r="G271" s="239"/>
      <c r="H271" s="242">
        <f>H272</f>
        <v>41354</v>
      </c>
      <c r="I271" s="42">
        <f>I272</f>
        <v>0</v>
      </c>
    </row>
    <row r="272" spans="1:9" ht="15.75">
      <c r="A272" s="8" t="s">
        <v>154</v>
      </c>
      <c r="B272" s="58" t="s">
        <v>60</v>
      </c>
      <c r="C272" s="58" t="s">
        <v>173</v>
      </c>
      <c r="D272" s="40" t="s">
        <v>169</v>
      </c>
      <c r="E272" s="236" t="s">
        <v>276</v>
      </c>
      <c r="F272" s="41"/>
      <c r="G272" s="239" t="s">
        <v>77</v>
      </c>
      <c r="H272" s="242">
        <v>41354</v>
      </c>
      <c r="I272" s="42"/>
    </row>
    <row r="273" spans="1:9" ht="15.75">
      <c r="A273" s="8" t="s">
        <v>108</v>
      </c>
      <c r="B273" s="58" t="s">
        <v>60</v>
      </c>
      <c r="C273" s="58" t="s">
        <v>173</v>
      </c>
      <c r="D273" s="40" t="s">
        <v>169</v>
      </c>
      <c r="E273" s="236" t="s">
        <v>85</v>
      </c>
      <c r="F273" s="41"/>
      <c r="G273" s="239"/>
      <c r="H273" s="242">
        <f>H274</f>
        <v>2211</v>
      </c>
      <c r="I273" s="42">
        <f>I274</f>
        <v>2211</v>
      </c>
    </row>
    <row r="274" spans="1:9" ht="39">
      <c r="A274" s="12" t="s">
        <v>277</v>
      </c>
      <c r="B274" s="58" t="s">
        <v>60</v>
      </c>
      <c r="C274" s="58" t="s">
        <v>173</v>
      </c>
      <c r="D274" s="40" t="s">
        <v>169</v>
      </c>
      <c r="E274" s="236" t="s">
        <v>236</v>
      </c>
      <c r="F274" s="41"/>
      <c r="G274" s="239"/>
      <c r="H274" s="242">
        <f>H275</f>
        <v>2211</v>
      </c>
      <c r="I274" s="42">
        <f>I275</f>
        <v>2211</v>
      </c>
    </row>
    <row r="275" spans="1:9" ht="15.75">
      <c r="A275" s="8" t="s">
        <v>154</v>
      </c>
      <c r="B275" s="58" t="s">
        <v>60</v>
      </c>
      <c r="C275" s="58" t="s">
        <v>173</v>
      </c>
      <c r="D275" s="40" t="s">
        <v>169</v>
      </c>
      <c r="E275" s="236" t="s">
        <v>236</v>
      </c>
      <c r="F275" s="41"/>
      <c r="G275" s="239" t="s">
        <v>77</v>
      </c>
      <c r="H275" s="242">
        <v>2211</v>
      </c>
      <c r="I275" s="42">
        <v>2211</v>
      </c>
    </row>
    <row r="276" spans="1:9" ht="15.75">
      <c r="A276" s="29" t="s">
        <v>42</v>
      </c>
      <c r="B276" s="40" t="s">
        <v>60</v>
      </c>
      <c r="C276" s="40" t="s">
        <v>173</v>
      </c>
      <c r="D276" s="40" t="s">
        <v>174</v>
      </c>
      <c r="E276" s="236"/>
      <c r="F276" s="41"/>
      <c r="G276" s="83"/>
      <c r="H276" s="242">
        <f>H277+H282</f>
        <v>17500</v>
      </c>
      <c r="I276" s="42"/>
    </row>
    <row r="277" spans="1:9" ht="15.75">
      <c r="A277" s="7" t="s">
        <v>113</v>
      </c>
      <c r="B277" s="40" t="s">
        <v>60</v>
      </c>
      <c r="C277" s="40" t="s">
        <v>173</v>
      </c>
      <c r="D277" s="40" t="s">
        <v>174</v>
      </c>
      <c r="E277" s="236" t="s">
        <v>114</v>
      </c>
      <c r="F277" s="41"/>
      <c r="G277" s="83"/>
      <c r="H277" s="242">
        <f>H280+H278</f>
        <v>2500</v>
      </c>
      <c r="I277" s="42"/>
    </row>
    <row r="278" spans="1:9" ht="39">
      <c r="A278" s="13" t="s">
        <v>285</v>
      </c>
      <c r="B278" s="40" t="s">
        <v>60</v>
      </c>
      <c r="C278" s="40" t="s">
        <v>173</v>
      </c>
      <c r="D278" s="40" t="s">
        <v>174</v>
      </c>
      <c r="E278" s="236" t="s">
        <v>286</v>
      </c>
      <c r="F278" s="41"/>
      <c r="G278" s="83"/>
      <c r="H278" s="242">
        <f>H279</f>
        <v>1000</v>
      </c>
      <c r="I278" s="42"/>
    </row>
    <row r="279" spans="1:9" ht="15.75">
      <c r="A279" s="10" t="s">
        <v>128</v>
      </c>
      <c r="B279" s="40" t="s">
        <v>60</v>
      </c>
      <c r="C279" s="40" t="s">
        <v>173</v>
      </c>
      <c r="D279" s="40" t="s">
        <v>174</v>
      </c>
      <c r="E279" s="236" t="s">
        <v>286</v>
      </c>
      <c r="F279" s="41"/>
      <c r="G279" s="83" t="s">
        <v>77</v>
      </c>
      <c r="H279" s="242">
        <v>1000</v>
      </c>
      <c r="I279" s="42"/>
    </row>
    <row r="280" spans="1:9" ht="39">
      <c r="A280" s="13" t="s">
        <v>283</v>
      </c>
      <c r="B280" s="40" t="s">
        <v>60</v>
      </c>
      <c r="C280" s="40" t="s">
        <v>173</v>
      </c>
      <c r="D280" s="40" t="s">
        <v>174</v>
      </c>
      <c r="E280" s="236" t="s">
        <v>284</v>
      </c>
      <c r="F280" s="41"/>
      <c r="G280" s="83"/>
      <c r="H280" s="242">
        <f>H281</f>
        <v>1500</v>
      </c>
      <c r="I280" s="42"/>
    </row>
    <row r="281" spans="1:9" ht="15.75">
      <c r="A281" s="8" t="s">
        <v>154</v>
      </c>
      <c r="B281" s="40" t="s">
        <v>60</v>
      </c>
      <c r="C281" s="40" t="s">
        <v>173</v>
      </c>
      <c r="D281" s="40" t="s">
        <v>174</v>
      </c>
      <c r="E281" s="158" t="s">
        <v>284</v>
      </c>
      <c r="F281" s="187"/>
      <c r="G281" s="83" t="s">
        <v>77</v>
      </c>
      <c r="H281" s="242">
        <f>500+1000</f>
        <v>1500</v>
      </c>
      <c r="I281" s="42"/>
    </row>
    <row r="282" spans="1:9" ht="29.25" customHeight="1">
      <c r="A282" s="222" t="s">
        <v>379</v>
      </c>
      <c r="B282" s="40" t="s">
        <v>60</v>
      </c>
      <c r="C282" s="40" t="s">
        <v>173</v>
      </c>
      <c r="D282" s="40" t="s">
        <v>174</v>
      </c>
      <c r="E282" s="158" t="s">
        <v>378</v>
      </c>
      <c r="F282" s="187"/>
      <c r="G282" s="83"/>
      <c r="H282" s="242">
        <f>H283</f>
        <v>15000</v>
      </c>
      <c r="I282" s="42"/>
    </row>
    <row r="283" spans="1:9" ht="16.5" thickBot="1">
      <c r="A283" s="8" t="s">
        <v>154</v>
      </c>
      <c r="B283" s="40" t="s">
        <v>60</v>
      </c>
      <c r="C283" s="40" t="s">
        <v>173</v>
      </c>
      <c r="D283" s="40" t="s">
        <v>174</v>
      </c>
      <c r="E283" s="158" t="s">
        <v>378</v>
      </c>
      <c r="F283" s="187"/>
      <c r="G283" s="83" t="s">
        <v>77</v>
      </c>
      <c r="H283" s="242">
        <v>15000</v>
      </c>
      <c r="I283" s="42"/>
    </row>
    <row r="284" spans="1:9" s="6" customFormat="1" ht="57" thickBot="1">
      <c r="A284" s="22" t="s">
        <v>106</v>
      </c>
      <c r="B284" s="50" t="s">
        <v>48</v>
      </c>
      <c r="C284" s="50"/>
      <c r="D284" s="51"/>
      <c r="E284" s="50"/>
      <c r="F284" s="51"/>
      <c r="G284" s="139"/>
      <c r="H284" s="52">
        <f>H285+H292</f>
        <v>9304.4</v>
      </c>
      <c r="I284" s="52">
        <f>I285+I290</f>
        <v>0</v>
      </c>
    </row>
    <row r="285" spans="1:9" ht="28.5" customHeight="1">
      <c r="A285" s="25" t="s">
        <v>16</v>
      </c>
      <c r="B285" s="140" t="s">
        <v>48</v>
      </c>
      <c r="C285" s="65" t="s">
        <v>167</v>
      </c>
      <c r="D285" s="38" t="s">
        <v>109</v>
      </c>
      <c r="E285" s="65"/>
      <c r="F285" s="141"/>
      <c r="G285" s="142"/>
      <c r="H285" s="39">
        <f aca="true" t="shared" si="13" ref="H285:I288">H286</f>
        <v>6184.4</v>
      </c>
      <c r="I285" s="198">
        <f t="shared" si="13"/>
        <v>0</v>
      </c>
    </row>
    <row r="286" spans="1:9" ht="15.75">
      <c r="A286" s="9" t="s">
        <v>71</v>
      </c>
      <c r="B286" s="162" t="s">
        <v>48</v>
      </c>
      <c r="C286" s="58" t="s">
        <v>167</v>
      </c>
      <c r="D286" s="59" t="s">
        <v>171</v>
      </c>
      <c r="E286" s="58"/>
      <c r="F286" s="59"/>
      <c r="G286" s="166"/>
      <c r="H286" s="60">
        <f>H287+H290</f>
        <v>6184.4</v>
      </c>
      <c r="I286" s="164">
        <f t="shared" si="13"/>
        <v>0</v>
      </c>
    </row>
    <row r="287" spans="1:9" ht="15.75">
      <c r="A287" s="7" t="s">
        <v>17</v>
      </c>
      <c r="B287" s="147" t="s">
        <v>48</v>
      </c>
      <c r="C287" s="40" t="s">
        <v>167</v>
      </c>
      <c r="D287" s="41" t="s">
        <v>171</v>
      </c>
      <c r="E287" s="40" t="s">
        <v>233</v>
      </c>
      <c r="F287" s="41"/>
      <c r="G287" s="148"/>
      <c r="H287" s="42">
        <f t="shared" si="13"/>
        <v>5998.2</v>
      </c>
      <c r="I287" s="149">
        <f t="shared" si="13"/>
        <v>0</v>
      </c>
    </row>
    <row r="288" spans="1:9" ht="15.75">
      <c r="A288" s="7" t="s">
        <v>47</v>
      </c>
      <c r="B288" s="160" t="s">
        <v>48</v>
      </c>
      <c r="C288" s="47" t="s">
        <v>167</v>
      </c>
      <c r="D288" s="48" t="s">
        <v>171</v>
      </c>
      <c r="E288" s="47" t="s">
        <v>235</v>
      </c>
      <c r="F288" s="161"/>
      <c r="G288" s="199"/>
      <c r="H288" s="42">
        <f t="shared" si="13"/>
        <v>5998.2</v>
      </c>
      <c r="I288" s="149">
        <f t="shared" si="13"/>
        <v>0</v>
      </c>
    </row>
    <row r="289" spans="1:9" ht="15.75">
      <c r="A289" s="7" t="s">
        <v>128</v>
      </c>
      <c r="B289" s="147" t="s">
        <v>48</v>
      </c>
      <c r="C289" s="40" t="s">
        <v>167</v>
      </c>
      <c r="D289" s="41" t="s">
        <v>171</v>
      </c>
      <c r="E289" s="40" t="s">
        <v>235</v>
      </c>
      <c r="F289" s="158"/>
      <c r="G289" s="155" t="s">
        <v>234</v>
      </c>
      <c r="H289" s="42">
        <f>8079.2-2408.3+327.3</f>
        <v>5998.2</v>
      </c>
      <c r="I289" s="159"/>
    </row>
    <row r="290" spans="1:9" s="6" customFormat="1" ht="26.25">
      <c r="A290" s="13" t="s">
        <v>313</v>
      </c>
      <c r="B290" s="160" t="s">
        <v>48</v>
      </c>
      <c r="C290" s="47" t="s">
        <v>167</v>
      </c>
      <c r="D290" s="48" t="s">
        <v>171</v>
      </c>
      <c r="E290" s="47" t="s">
        <v>282</v>
      </c>
      <c r="F290" s="161"/>
      <c r="G290" s="155"/>
      <c r="H290" s="60">
        <f>H291</f>
        <v>186.2</v>
      </c>
      <c r="I290" s="200"/>
    </row>
    <row r="291" spans="1:9" ht="15" customHeight="1">
      <c r="A291" s="20" t="s">
        <v>128</v>
      </c>
      <c r="B291" s="160" t="s">
        <v>48</v>
      </c>
      <c r="C291" s="47" t="s">
        <v>167</v>
      </c>
      <c r="D291" s="48" t="s">
        <v>171</v>
      </c>
      <c r="E291" s="47" t="s">
        <v>282</v>
      </c>
      <c r="F291" s="161"/>
      <c r="G291" s="155" t="s">
        <v>234</v>
      </c>
      <c r="H291" s="42">
        <f>100+86.2</f>
        <v>186.2</v>
      </c>
      <c r="I291" s="159"/>
    </row>
    <row r="292" spans="1:9" ht="15" customHeight="1">
      <c r="A292" s="118" t="s">
        <v>116</v>
      </c>
      <c r="B292" s="151" t="s">
        <v>48</v>
      </c>
      <c r="C292" s="43" t="s">
        <v>181</v>
      </c>
      <c r="D292" s="44" t="s">
        <v>172</v>
      </c>
      <c r="E292" s="43"/>
      <c r="F292" s="44"/>
      <c r="G292" s="181"/>
      <c r="H292" s="42">
        <f>H293</f>
        <v>3120</v>
      </c>
      <c r="I292" s="159"/>
    </row>
    <row r="293" spans="1:9" ht="15" customHeight="1">
      <c r="A293" s="7" t="s">
        <v>116</v>
      </c>
      <c r="B293" s="147" t="s">
        <v>48</v>
      </c>
      <c r="C293" s="40" t="s">
        <v>181</v>
      </c>
      <c r="D293" s="41" t="s">
        <v>172</v>
      </c>
      <c r="E293" s="40" t="s">
        <v>246</v>
      </c>
      <c r="F293" s="41"/>
      <c r="G293" s="167"/>
      <c r="H293" s="42">
        <f>H295+H297</f>
        <v>3120</v>
      </c>
      <c r="I293" s="159"/>
    </row>
    <row r="294" spans="1:9" ht="15" customHeight="1">
      <c r="A294" s="7" t="s">
        <v>119</v>
      </c>
      <c r="B294" s="147" t="s">
        <v>48</v>
      </c>
      <c r="C294" s="40" t="s">
        <v>181</v>
      </c>
      <c r="D294" s="41" t="s">
        <v>172</v>
      </c>
      <c r="E294" s="40" t="s">
        <v>260</v>
      </c>
      <c r="F294" s="158"/>
      <c r="G294" s="155"/>
      <c r="H294" s="42">
        <f>H295</f>
        <v>300</v>
      </c>
      <c r="I294" s="159"/>
    </row>
    <row r="295" spans="1:9" ht="15" customHeight="1">
      <c r="A295" s="9" t="s">
        <v>128</v>
      </c>
      <c r="B295" s="162" t="s">
        <v>48</v>
      </c>
      <c r="C295" s="58" t="s">
        <v>181</v>
      </c>
      <c r="D295" s="59" t="s">
        <v>172</v>
      </c>
      <c r="E295" s="58" t="s">
        <v>260</v>
      </c>
      <c r="F295" s="185"/>
      <c r="G295" s="209" t="s">
        <v>234</v>
      </c>
      <c r="H295" s="60">
        <v>300</v>
      </c>
      <c r="I295" s="208"/>
    </row>
    <row r="296" spans="1:9" ht="15" customHeight="1">
      <c r="A296" s="7" t="s">
        <v>262</v>
      </c>
      <c r="B296" s="147" t="s">
        <v>48</v>
      </c>
      <c r="C296" s="40" t="s">
        <v>181</v>
      </c>
      <c r="D296" s="41" t="s">
        <v>172</v>
      </c>
      <c r="E296" s="40" t="s">
        <v>263</v>
      </c>
      <c r="F296" s="158"/>
      <c r="G296" s="171"/>
      <c r="H296" s="42">
        <f>H297</f>
        <v>2820</v>
      </c>
      <c r="I296" s="159"/>
    </row>
    <row r="297" spans="1:9" ht="15" customHeight="1" thickBot="1">
      <c r="A297" s="7" t="s">
        <v>128</v>
      </c>
      <c r="B297" s="147" t="s">
        <v>48</v>
      </c>
      <c r="C297" s="40" t="s">
        <v>181</v>
      </c>
      <c r="D297" s="41" t="s">
        <v>172</v>
      </c>
      <c r="E297" s="40" t="s">
        <v>263</v>
      </c>
      <c r="F297" s="158"/>
      <c r="G297" s="155" t="s">
        <v>234</v>
      </c>
      <c r="H297" s="42">
        <f>2600+220</f>
        <v>2820</v>
      </c>
      <c r="I297" s="159"/>
    </row>
    <row r="298" spans="1:9" s="14" customFormat="1" ht="38.25" thickBot="1">
      <c r="A298" s="120" t="s">
        <v>306</v>
      </c>
      <c r="B298" s="138" t="s">
        <v>78</v>
      </c>
      <c r="C298" s="50"/>
      <c r="D298" s="51"/>
      <c r="E298" s="50"/>
      <c r="F298" s="51"/>
      <c r="G298" s="201"/>
      <c r="H298" s="52">
        <f aca="true" t="shared" si="14" ref="H298:I301">H299</f>
        <v>11987.4</v>
      </c>
      <c r="I298" s="202">
        <f t="shared" si="14"/>
        <v>0</v>
      </c>
    </row>
    <row r="299" spans="1:9" ht="15.75">
      <c r="A299" s="20" t="s">
        <v>16</v>
      </c>
      <c r="B299" s="162" t="s">
        <v>78</v>
      </c>
      <c r="C299" s="58" t="s">
        <v>167</v>
      </c>
      <c r="D299" s="59" t="s">
        <v>109</v>
      </c>
      <c r="E299" s="58"/>
      <c r="F299" s="59"/>
      <c r="G299" s="166"/>
      <c r="H299" s="60">
        <f t="shared" si="14"/>
        <v>11987.4</v>
      </c>
      <c r="I299" s="164">
        <f t="shared" si="14"/>
        <v>0</v>
      </c>
    </row>
    <row r="300" spans="1:9" ht="15.75">
      <c r="A300" s="117" t="s">
        <v>298</v>
      </c>
      <c r="B300" s="147" t="s">
        <v>78</v>
      </c>
      <c r="C300" s="40" t="s">
        <v>167</v>
      </c>
      <c r="D300" s="41" t="s">
        <v>186</v>
      </c>
      <c r="E300" s="40"/>
      <c r="F300" s="41"/>
      <c r="G300" s="148"/>
      <c r="H300" s="42">
        <f t="shared" si="14"/>
        <v>11987.4</v>
      </c>
      <c r="I300" s="149">
        <f t="shared" si="14"/>
        <v>0</v>
      </c>
    </row>
    <row r="301" spans="1:9" ht="15.75">
      <c r="A301" s="7" t="s">
        <v>47</v>
      </c>
      <c r="B301" s="147" t="s">
        <v>78</v>
      </c>
      <c r="C301" s="40" t="s">
        <v>167</v>
      </c>
      <c r="D301" s="41" t="s">
        <v>186</v>
      </c>
      <c r="E301" s="40" t="s">
        <v>235</v>
      </c>
      <c r="F301" s="41"/>
      <c r="G301" s="148"/>
      <c r="H301" s="42">
        <f t="shared" si="14"/>
        <v>11987.4</v>
      </c>
      <c r="I301" s="149">
        <f t="shared" si="14"/>
        <v>0</v>
      </c>
    </row>
    <row r="302" spans="1:9" ht="16.5" thickBot="1">
      <c r="A302" s="117" t="s">
        <v>128</v>
      </c>
      <c r="B302" s="147" t="s">
        <v>78</v>
      </c>
      <c r="C302" s="40" t="s">
        <v>167</v>
      </c>
      <c r="D302" s="41" t="s">
        <v>186</v>
      </c>
      <c r="E302" s="40" t="s">
        <v>235</v>
      </c>
      <c r="F302" s="41" t="s">
        <v>234</v>
      </c>
      <c r="G302" s="148" t="s">
        <v>234</v>
      </c>
      <c r="H302" s="42">
        <f>11942.9-431.1+475.6</f>
        <v>11987.4</v>
      </c>
      <c r="I302" s="149"/>
    </row>
    <row r="303" spans="1:9" ht="38.25" thickBot="1">
      <c r="A303" s="22" t="s">
        <v>104</v>
      </c>
      <c r="B303" s="138" t="s">
        <v>79</v>
      </c>
      <c r="C303" s="50"/>
      <c r="D303" s="51"/>
      <c r="E303" s="50"/>
      <c r="F303" s="51"/>
      <c r="G303" s="139"/>
      <c r="H303" s="52">
        <f>H304+H312+H317</f>
        <v>41474.200000000004</v>
      </c>
      <c r="I303" s="52">
        <f>I304+I312+I317</f>
        <v>15463</v>
      </c>
    </row>
    <row r="304" spans="1:9" s="6" customFormat="1" ht="15.75">
      <c r="A304" s="25" t="s">
        <v>16</v>
      </c>
      <c r="B304" s="140" t="s">
        <v>79</v>
      </c>
      <c r="C304" s="37" t="s">
        <v>167</v>
      </c>
      <c r="D304" s="53" t="s">
        <v>109</v>
      </c>
      <c r="E304" s="37"/>
      <c r="F304" s="38"/>
      <c r="G304" s="203"/>
      <c r="H304" s="39">
        <f>H305</f>
        <v>16930.5</v>
      </c>
      <c r="I304" s="198">
        <f>I305</f>
        <v>0</v>
      </c>
    </row>
    <row r="305" spans="1:9" ht="15.75">
      <c r="A305" s="9" t="s">
        <v>71</v>
      </c>
      <c r="B305" s="162" t="s">
        <v>79</v>
      </c>
      <c r="C305" s="58" t="s">
        <v>167</v>
      </c>
      <c r="D305" s="59" t="s">
        <v>171</v>
      </c>
      <c r="E305" s="58"/>
      <c r="F305" s="59"/>
      <c r="G305" s="166"/>
      <c r="H305" s="60">
        <f>H306+H309</f>
        <v>16930.5</v>
      </c>
      <c r="I305" s="164">
        <f>I306+I309</f>
        <v>0</v>
      </c>
    </row>
    <row r="306" spans="1:9" ht="39">
      <c r="A306" s="18" t="s">
        <v>249</v>
      </c>
      <c r="B306" s="147" t="s">
        <v>79</v>
      </c>
      <c r="C306" s="40" t="s">
        <v>167</v>
      </c>
      <c r="D306" s="41" t="s">
        <v>171</v>
      </c>
      <c r="E306" s="40" t="s">
        <v>233</v>
      </c>
      <c r="F306" s="41"/>
      <c r="G306" s="148"/>
      <c r="H306" s="42">
        <f>H307</f>
        <v>14415.1</v>
      </c>
      <c r="I306" s="149">
        <f>I307</f>
        <v>0</v>
      </c>
    </row>
    <row r="307" spans="1:9" ht="15.75">
      <c r="A307" s="7" t="s">
        <v>47</v>
      </c>
      <c r="B307" s="160" t="s">
        <v>79</v>
      </c>
      <c r="C307" s="47" t="s">
        <v>167</v>
      </c>
      <c r="D307" s="48" t="s">
        <v>171</v>
      </c>
      <c r="E307" s="47" t="s">
        <v>235</v>
      </c>
      <c r="F307" s="48"/>
      <c r="G307" s="197"/>
      <c r="H307" s="49">
        <f>H308</f>
        <v>14415.1</v>
      </c>
      <c r="I307" s="165"/>
    </row>
    <row r="308" spans="1:9" ht="15.75">
      <c r="A308" s="9" t="s">
        <v>128</v>
      </c>
      <c r="B308" s="160" t="s">
        <v>79</v>
      </c>
      <c r="C308" s="47" t="s">
        <v>167</v>
      </c>
      <c r="D308" s="48" t="s">
        <v>171</v>
      </c>
      <c r="E308" s="47" t="s">
        <v>235</v>
      </c>
      <c r="F308" s="48"/>
      <c r="G308" s="197" t="s">
        <v>234</v>
      </c>
      <c r="H308" s="49">
        <f>15629.1-2064.4+850.4</f>
        <v>14415.1</v>
      </c>
      <c r="I308" s="165"/>
    </row>
    <row r="309" spans="1:9" ht="26.25">
      <c r="A309" s="13" t="s">
        <v>185</v>
      </c>
      <c r="B309" s="147" t="s">
        <v>79</v>
      </c>
      <c r="C309" s="40" t="s">
        <v>167</v>
      </c>
      <c r="D309" s="41" t="s">
        <v>171</v>
      </c>
      <c r="E309" s="40" t="s">
        <v>120</v>
      </c>
      <c r="F309" s="41"/>
      <c r="G309" s="148"/>
      <c r="H309" s="42">
        <f>H310</f>
        <v>2515.4</v>
      </c>
      <c r="I309" s="149">
        <f>I310</f>
        <v>0</v>
      </c>
    </row>
    <row r="310" spans="1:9" ht="15.75">
      <c r="A310" s="8" t="s">
        <v>68</v>
      </c>
      <c r="B310" s="147" t="s">
        <v>79</v>
      </c>
      <c r="C310" s="40" t="s">
        <v>167</v>
      </c>
      <c r="D310" s="41" t="s">
        <v>171</v>
      </c>
      <c r="E310" s="40" t="s">
        <v>184</v>
      </c>
      <c r="F310" s="41"/>
      <c r="G310" s="148"/>
      <c r="H310" s="42">
        <f>H311</f>
        <v>2515.4</v>
      </c>
      <c r="I310" s="149">
        <f>I311</f>
        <v>0</v>
      </c>
    </row>
    <row r="311" spans="1:9" ht="15.75">
      <c r="A311" s="7" t="s">
        <v>128</v>
      </c>
      <c r="B311" s="160" t="s">
        <v>79</v>
      </c>
      <c r="C311" s="47" t="s">
        <v>167</v>
      </c>
      <c r="D311" s="48" t="s">
        <v>171</v>
      </c>
      <c r="E311" s="47" t="s">
        <v>184</v>
      </c>
      <c r="F311" s="48" t="s">
        <v>46</v>
      </c>
      <c r="G311" s="148" t="s">
        <v>234</v>
      </c>
      <c r="H311" s="42">
        <f>2470+663.4-618</f>
        <v>2515.4</v>
      </c>
      <c r="I311" s="159"/>
    </row>
    <row r="312" spans="1:9" ht="15.75">
      <c r="A312" s="29" t="s">
        <v>22</v>
      </c>
      <c r="B312" s="151" t="s">
        <v>79</v>
      </c>
      <c r="C312" s="43" t="s">
        <v>181</v>
      </c>
      <c r="D312" s="44" t="s">
        <v>109</v>
      </c>
      <c r="E312" s="43"/>
      <c r="F312" s="44"/>
      <c r="G312" s="152"/>
      <c r="H312" s="45">
        <f>H313</f>
        <v>2818</v>
      </c>
      <c r="I312" s="153">
        <f>I313</f>
        <v>0</v>
      </c>
    </row>
    <row r="313" spans="1:9" ht="15.75">
      <c r="A313" s="9" t="s">
        <v>61</v>
      </c>
      <c r="B313" s="162" t="s">
        <v>79</v>
      </c>
      <c r="C313" s="58" t="s">
        <v>181</v>
      </c>
      <c r="D313" s="59" t="s">
        <v>167</v>
      </c>
      <c r="E313" s="58"/>
      <c r="F313" s="59"/>
      <c r="G313" s="166"/>
      <c r="H313" s="60">
        <f>H314</f>
        <v>2818</v>
      </c>
      <c r="I313" s="164">
        <f>I314</f>
        <v>0</v>
      </c>
    </row>
    <row r="314" spans="1:9" ht="15.75">
      <c r="A314" s="7" t="s">
        <v>23</v>
      </c>
      <c r="B314" s="147" t="s">
        <v>79</v>
      </c>
      <c r="C314" s="40" t="s">
        <v>181</v>
      </c>
      <c r="D314" s="41" t="s">
        <v>167</v>
      </c>
      <c r="E314" s="40" t="s">
        <v>24</v>
      </c>
      <c r="F314" s="41"/>
      <c r="G314" s="148"/>
      <c r="H314" s="42">
        <f>H315</f>
        <v>2818</v>
      </c>
      <c r="I314" s="149"/>
    </row>
    <row r="315" spans="1:9" ht="15.75">
      <c r="A315" s="13" t="s">
        <v>182</v>
      </c>
      <c r="B315" s="147" t="s">
        <v>79</v>
      </c>
      <c r="C315" s="40" t="s">
        <v>181</v>
      </c>
      <c r="D315" s="41" t="s">
        <v>167</v>
      </c>
      <c r="E315" s="40" t="s">
        <v>183</v>
      </c>
      <c r="F315" s="41"/>
      <c r="G315" s="148"/>
      <c r="H315" s="42">
        <f>H316</f>
        <v>2818</v>
      </c>
      <c r="I315" s="149"/>
    </row>
    <row r="316" spans="1:9" ht="19.5" customHeight="1">
      <c r="A316" s="20" t="s">
        <v>128</v>
      </c>
      <c r="B316" s="147" t="s">
        <v>79</v>
      </c>
      <c r="C316" s="40" t="s">
        <v>181</v>
      </c>
      <c r="D316" s="41" t="s">
        <v>167</v>
      </c>
      <c r="E316" s="40" t="s">
        <v>183</v>
      </c>
      <c r="F316" s="41"/>
      <c r="G316" s="148" t="s">
        <v>234</v>
      </c>
      <c r="H316" s="42">
        <f>400+400+200+618+1200</f>
        <v>2818</v>
      </c>
      <c r="I316" s="149"/>
    </row>
    <row r="317" spans="1:9" ht="14.25" customHeight="1">
      <c r="A317" s="217" t="s">
        <v>5</v>
      </c>
      <c r="B317" s="147" t="s">
        <v>79</v>
      </c>
      <c r="C317" s="40" t="s">
        <v>174</v>
      </c>
      <c r="D317" s="147" t="s">
        <v>109</v>
      </c>
      <c r="E317" s="40"/>
      <c r="F317" s="41"/>
      <c r="G317" s="148"/>
      <c r="H317" s="42">
        <f>H318</f>
        <v>21725.700000000004</v>
      </c>
      <c r="I317" s="149">
        <f>I318</f>
        <v>15463</v>
      </c>
    </row>
    <row r="318" spans="1:9" ht="16.5" customHeight="1">
      <c r="A318" s="223" t="s">
        <v>86</v>
      </c>
      <c r="B318" s="188" t="s">
        <v>79</v>
      </c>
      <c r="C318" s="40" t="s">
        <v>174</v>
      </c>
      <c r="D318" s="188" t="s">
        <v>172</v>
      </c>
      <c r="E318" s="163"/>
      <c r="F318" s="79"/>
      <c r="G318" s="154"/>
      <c r="H318" s="189">
        <f>H322+H319+H326+H331</f>
        <v>21725.700000000004</v>
      </c>
      <c r="I318" s="189">
        <f>I322+I319+I326+I331</f>
        <v>15463</v>
      </c>
    </row>
    <row r="319" spans="1:9" ht="15" customHeight="1">
      <c r="A319" s="13" t="s">
        <v>334</v>
      </c>
      <c r="B319" s="147" t="s">
        <v>79</v>
      </c>
      <c r="C319" s="58" t="s">
        <v>174</v>
      </c>
      <c r="D319" s="41" t="s">
        <v>172</v>
      </c>
      <c r="E319" s="40" t="s">
        <v>335</v>
      </c>
      <c r="F319" s="41"/>
      <c r="G319" s="148"/>
      <c r="H319" s="42">
        <f>H320</f>
        <v>1407</v>
      </c>
      <c r="I319" s="149"/>
    </row>
    <row r="320" spans="1:9" ht="16.5" customHeight="1">
      <c r="A320" s="7" t="s">
        <v>336</v>
      </c>
      <c r="B320" s="147" t="s">
        <v>79</v>
      </c>
      <c r="C320" s="58" t="s">
        <v>174</v>
      </c>
      <c r="D320" s="41" t="s">
        <v>172</v>
      </c>
      <c r="E320" s="40" t="s">
        <v>337</v>
      </c>
      <c r="F320" s="41"/>
      <c r="G320" s="148"/>
      <c r="H320" s="42">
        <f>H321</f>
        <v>1407</v>
      </c>
      <c r="I320" s="149"/>
    </row>
    <row r="321" spans="1:9" ht="13.5" customHeight="1">
      <c r="A321" s="7" t="s">
        <v>150</v>
      </c>
      <c r="B321" s="147" t="s">
        <v>79</v>
      </c>
      <c r="C321" s="58" t="s">
        <v>174</v>
      </c>
      <c r="D321" s="41" t="s">
        <v>172</v>
      </c>
      <c r="E321" s="40" t="s">
        <v>337</v>
      </c>
      <c r="F321" s="41" t="s">
        <v>338</v>
      </c>
      <c r="G321" s="148" t="s">
        <v>48</v>
      </c>
      <c r="H321" s="42">
        <f>603+804</f>
        <v>1407</v>
      </c>
      <c r="I321" s="149"/>
    </row>
    <row r="322" spans="1:9" ht="19.5" customHeight="1">
      <c r="A322" s="86" t="s">
        <v>212</v>
      </c>
      <c r="B322" s="147" t="s">
        <v>79</v>
      </c>
      <c r="C322" s="40" t="s">
        <v>174</v>
      </c>
      <c r="D322" s="147" t="s">
        <v>172</v>
      </c>
      <c r="E322" s="40" t="s">
        <v>80</v>
      </c>
      <c r="F322" s="41"/>
      <c r="G322" s="148"/>
      <c r="H322" s="42">
        <f>H323</f>
        <v>19454.4</v>
      </c>
      <c r="I322" s="149">
        <f>I323</f>
        <v>15463</v>
      </c>
    </row>
    <row r="323" spans="1:9" ht="39" customHeight="1">
      <c r="A323" s="222" t="s">
        <v>327</v>
      </c>
      <c r="B323" s="147" t="s">
        <v>79</v>
      </c>
      <c r="C323" s="40" t="s">
        <v>174</v>
      </c>
      <c r="D323" s="147" t="s">
        <v>172</v>
      </c>
      <c r="E323" s="40" t="s">
        <v>328</v>
      </c>
      <c r="F323" s="41"/>
      <c r="G323" s="148"/>
      <c r="H323" s="42">
        <f>H325+H324</f>
        <v>19454.4</v>
      </c>
      <c r="I323" s="42">
        <f>I325+I324</f>
        <v>15463</v>
      </c>
    </row>
    <row r="324" spans="1:9" ht="39" customHeight="1">
      <c r="A324" s="222" t="s">
        <v>347</v>
      </c>
      <c r="B324" s="147" t="s">
        <v>79</v>
      </c>
      <c r="C324" s="40" t="s">
        <v>174</v>
      </c>
      <c r="D324" s="147" t="s">
        <v>172</v>
      </c>
      <c r="E324" s="40" t="s">
        <v>348</v>
      </c>
      <c r="F324" s="41"/>
      <c r="G324" s="148"/>
      <c r="H324" s="42">
        <f>4639+7731</f>
        <v>12370</v>
      </c>
      <c r="I324" s="149">
        <f>4639+7731</f>
        <v>12370</v>
      </c>
    </row>
    <row r="325" spans="1:9" ht="40.5" customHeight="1">
      <c r="A325" s="222" t="s">
        <v>359</v>
      </c>
      <c r="B325" s="147" t="s">
        <v>79</v>
      </c>
      <c r="C325" s="40" t="s">
        <v>174</v>
      </c>
      <c r="D325" s="147" t="s">
        <v>172</v>
      </c>
      <c r="E325" s="40" t="s">
        <v>329</v>
      </c>
      <c r="F325" s="41"/>
      <c r="G325" s="148" t="s">
        <v>48</v>
      </c>
      <c r="H325" s="42">
        <f>3991.4+3093</f>
        <v>7084.4</v>
      </c>
      <c r="I325" s="149">
        <v>3093</v>
      </c>
    </row>
    <row r="326" spans="1:9" ht="18" customHeight="1">
      <c r="A326" s="7" t="s">
        <v>339</v>
      </c>
      <c r="B326" s="147" t="s">
        <v>79</v>
      </c>
      <c r="C326" s="58" t="s">
        <v>174</v>
      </c>
      <c r="D326" s="41" t="s">
        <v>172</v>
      </c>
      <c r="E326" s="40" t="s">
        <v>340</v>
      </c>
      <c r="F326" s="41"/>
      <c r="G326" s="148"/>
      <c r="H326" s="42">
        <f>H327+H328</f>
        <v>378.9</v>
      </c>
      <c r="I326" s="149"/>
    </row>
    <row r="327" spans="1:9" ht="15.75" customHeight="1">
      <c r="A327" s="7" t="s">
        <v>341</v>
      </c>
      <c r="B327" s="147" t="s">
        <v>79</v>
      </c>
      <c r="C327" s="58" t="s">
        <v>174</v>
      </c>
      <c r="D327" s="41" t="s">
        <v>172</v>
      </c>
      <c r="E327" s="40" t="s">
        <v>342</v>
      </c>
      <c r="F327" s="41"/>
      <c r="G327" s="148" t="s">
        <v>48</v>
      </c>
      <c r="H327" s="42">
        <v>216.5</v>
      </c>
      <c r="I327" s="149"/>
    </row>
    <row r="328" spans="1:9" ht="18.75" customHeight="1">
      <c r="A328" s="7" t="s">
        <v>343</v>
      </c>
      <c r="B328" s="147" t="s">
        <v>79</v>
      </c>
      <c r="C328" s="58" t="s">
        <v>174</v>
      </c>
      <c r="D328" s="41" t="s">
        <v>172</v>
      </c>
      <c r="E328" s="40" t="s">
        <v>344</v>
      </c>
      <c r="F328" s="41"/>
      <c r="G328" s="148"/>
      <c r="H328" s="42">
        <f>H329</f>
        <v>162.4</v>
      </c>
      <c r="I328" s="149"/>
    </row>
    <row r="329" spans="1:9" ht="16.5" customHeight="1">
      <c r="A329" s="7" t="s">
        <v>336</v>
      </c>
      <c r="B329" s="147" t="s">
        <v>79</v>
      </c>
      <c r="C329" s="58" t="s">
        <v>174</v>
      </c>
      <c r="D329" s="41" t="s">
        <v>172</v>
      </c>
      <c r="E329" s="40" t="s">
        <v>345</v>
      </c>
      <c r="F329" s="41"/>
      <c r="G329" s="148"/>
      <c r="H329" s="42">
        <f>H330</f>
        <v>162.4</v>
      </c>
      <c r="I329" s="149"/>
    </row>
    <row r="330" spans="1:9" ht="18.75" customHeight="1">
      <c r="A330" s="7" t="s">
        <v>346</v>
      </c>
      <c r="B330" s="147" t="s">
        <v>79</v>
      </c>
      <c r="C330" s="58" t="s">
        <v>174</v>
      </c>
      <c r="D330" s="41" t="s">
        <v>172</v>
      </c>
      <c r="E330" s="40" t="s">
        <v>345</v>
      </c>
      <c r="F330" s="41" t="s">
        <v>338</v>
      </c>
      <c r="G330" s="148" t="s">
        <v>48</v>
      </c>
      <c r="H330" s="42">
        <f>162.4</f>
        <v>162.4</v>
      </c>
      <c r="I330" s="149"/>
    </row>
    <row r="331" spans="1:9" ht="18.75" customHeight="1">
      <c r="A331" s="7" t="s">
        <v>113</v>
      </c>
      <c r="B331" s="147" t="s">
        <v>79</v>
      </c>
      <c r="C331" s="58" t="s">
        <v>174</v>
      </c>
      <c r="D331" s="41" t="s">
        <v>172</v>
      </c>
      <c r="E331" s="40" t="s">
        <v>114</v>
      </c>
      <c r="F331" s="158"/>
      <c r="G331" s="187"/>
      <c r="H331" s="42">
        <f>H332</f>
        <v>485.4</v>
      </c>
      <c r="I331" s="149"/>
    </row>
    <row r="332" spans="1:9" ht="31.5" customHeight="1">
      <c r="A332" s="13" t="s">
        <v>360</v>
      </c>
      <c r="B332" s="147" t="s">
        <v>79</v>
      </c>
      <c r="C332" s="58" t="s">
        <v>174</v>
      </c>
      <c r="D332" s="41" t="s">
        <v>172</v>
      </c>
      <c r="E332" s="40" t="s">
        <v>247</v>
      </c>
      <c r="F332" s="158"/>
      <c r="G332" s="171"/>
      <c r="H332" s="42">
        <f>H333</f>
        <v>485.4</v>
      </c>
      <c r="I332" s="149"/>
    </row>
    <row r="333" spans="1:9" ht="18.75" customHeight="1" thickBot="1">
      <c r="A333" s="9" t="s">
        <v>128</v>
      </c>
      <c r="B333" s="147" t="s">
        <v>79</v>
      </c>
      <c r="C333" s="58" t="s">
        <v>174</v>
      </c>
      <c r="D333" s="41" t="s">
        <v>172</v>
      </c>
      <c r="E333" s="40" t="s">
        <v>247</v>
      </c>
      <c r="F333" s="158"/>
      <c r="G333" s="187" t="s">
        <v>234</v>
      </c>
      <c r="H333" s="42">
        <v>485.4</v>
      </c>
      <c r="I333" s="149"/>
    </row>
    <row r="334" spans="1:9" ht="38.25" thickBot="1">
      <c r="A334" s="22" t="s">
        <v>239</v>
      </c>
      <c r="B334" s="138" t="s">
        <v>240</v>
      </c>
      <c r="C334" s="50"/>
      <c r="D334" s="51"/>
      <c r="E334" s="50"/>
      <c r="F334" s="204"/>
      <c r="G334" s="139"/>
      <c r="H334" s="52">
        <f aca="true" t="shared" si="15" ref="H334:I336">H335</f>
        <v>16619</v>
      </c>
      <c r="I334" s="202">
        <f t="shared" si="15"/>
        <v>1672</v>
      </c>
    </row>
    <row r="335" spans="1:9" ht="15.75">
      <c r="A335" s="25" t="s">
        <v>100</v>
      </c>
      <c r="B335" s="140" t="s">
        <v>240</v>
      </c>
      <c r="C335" s="65" t="s">
        <v>172</v>
      </c>
      <c r="D335" s="38"/>
      <c r="E335" s="65"/>
      <c r="F335" s="141"/>
      <c r="G335" s="142"/>
      <c r="H335" s="60">
        <f>H336</f>
        <v>16619</v>
      </c>
      <c r="I335" s="164">
        <f>I336</f>
        <v>1672</v>
      </c>
    </row>
    <row r="336" spans="1:9" ht="15.75">
      <c r="A336" s="25" t="s">
        <v>19</v>
      </c>
      <c r="B336" s="140" t="s">
        <v>240</v>
      </c>
      <c r="C336" s="65" t="s">
        <v>172</v>
      </c>
      <c r="D336" s="38" t="s">
        <v>168</v>
      </c>
      <c r="E336" s="65"/>
      <c r="F336" s="38"/>
      <c r="G336" s="169"/>
      <c r="H336" s="42">
        <f t="shared" si="15"/>
        <v>16619</v>
      </c>
      <c r="I336" s="149">
        <f t="shared" si="15"/>
        <v>1672</v>
      </c>
    </row>
    <row r="337" spans="1:9" ht="18.75" customHeight="1">
      <c r="A337" s="7" t="s">
        <v>76</v>
      </c>
      <c r="B337" s="162" t="s">
        <v>240</v>
      </c>
      <c r="C337" s="58" t="s">
        <v>172</v>
      </c>
      <c r="D337" s="41" t="s">
        <v>168</v>
      </c>
      <c r="E337" s="40" t="s">
        <v>49</v>
      </c>
      <c r="F337" s="41"/>
      <c r="G337" s="148"/>
      <c r="H337" s="42">
        <f>H338+H340+H342+H347+H350</f>
        <v>16619</v>
      </c>
      <c r="I337" s="149">
        <f>I338+I340+I342+I345+I347+I350</f>
        <v>1672</v>
      </c>
    </row>
    <row r="338" spans="1:9" ht="39">
      <c r="A338" s="13" t="s">
        <v>135</v>
      </c>
      <c r="B338" s="162" t="s">
        <v>240</v>
      </c>
      <c r="C338" s="58" t="s">
        <v>172</v>
      </c>
      <c r="D338" s="41" t="s">
        <v>168</v>
      </c>
      <c r="E338" s="40" t="s">
        <v>134</v>
      </c>
      <c r="F338" s="41"/>
      <c r="G338" s="171"/>
      <c r="H338" s="42">
        <f>H339</f>
        <v>1672</v>
      </c>
      <c r="I338" s="149">
        <f>I339</f>
        <v>1672</v>
      </c>
    </row>
    <row r="339" spans="1:9" s="6" customFormat="1" ht="26.25">
      <c r="A339" s="13" t="s">
        <v>136</v>
      </c>
      <c r="B339" s="162" t="s">
        <v>240</v>
      </c>
      <c r="C339" s="58" t="s">
        <v>172</v>
      </c>
      <c r="D339" s="41" t="s">
        <v>168</v>
      </c>
      <c r="E339" s="40" t="s">
        <v>134</v>
      </c>
      <c r="F339" s="41"/>
      <c r="G339" s="155" t="s">
        <v>111</v>
      </c>
      <c r="H339" s="42">
        <v>1672</v>
      </c>
      <c r="I339" s="149">
        <v>1672</v>
      </c>
    </row>
    <row r="340" spans="1:9" ht="15.75">
      <c r="A340" s="7" t="s">
        <v>137</v>
      </c>
      <c r="B340" s="162" t="s">
        <v>240</v>
      </c>
      <c r="C340" s="58" t="s">
        <v>172</v>
      </c>
      <c r="D340" s="41" t="s">
        <v>168</v>
      </c>
      <c r="E340" s="40" t="s">
        <v>138</v>
      </c>
      <c r="F340" s="158"/>
      <c r="G340" s="171"/>
      <c r="H340" s="42">
        <f>H341</f>
        <v>12200</v>
      </c>
      <c r="I340" s="149">
        <f>I341</f>
        <v>0</v>
      </c>
    </row>
    <row r="341" spans="1:9" ht="26.25">
      <c r="A341" s="13" t="s">
        <v>136</v>
      </c>
      <c r="B341" s="162" t="s">
        <v>240</v>
      </c>
      <c r="C341" s="58" t="s">
        <v>172</v>
      </c>
      <c r="D341" s="41" t="s">
        <v>168</v>
      </c>
      <c r="E341" s="40" t="s">
        <v>138</v>
      </c>
      <c r="F341" s="158"/>
      <c r="G341" s="155" t="s">
        <v>111</v>
      </c>
      <c r="H341" s="42">
        <v>12200</v>
      </c>
      <c r="I341" s="149"/>
    </row>
    <row r="342" spans="1:9" ht="26.25">
      <c r="A342" s="13" t="s">
        <v>140</v>
      </c>
      <c r="B342" s="162" t="s">
        <v>240</v>
      </c>
      <c r="C342" s="58" t="s">
        <v>172</v>
      </c>
      <c r="D342" s="41" t="s">
        <v>168</v>
      </c>
      <c r="E342" s="40" t="s">
        <v>141</v>
      </c>
      <c r="F342" s="158"/>
      <c r="G342" s="171"/>
      <c r="H342" s="42">
        <f>H343+H345</f>
        <v>2286.5</v>
      </c>
      <c r="I342" s="149">
        <f>I344</f>
        <v>0</v>
      </c>
    </row>
    <row r="343" spans="1:9" ht="15.75">
      <c r="A343" s="13" t="s">
        <v>142</v>
      </c>
      <c r="B343" s="162" t="s">
        <v>240</v>
      </c>
      <c r="C343" s="58" t="s">
        <v>172</v>
      </c>
      <c r="D343" s="41" t="s">
        <v>168</v>
      </c>
      <c r="E343" s="40" t="s">
        <v>143</v>
      </c>
      <c r="F343" s="158"/>
      <c r="G343" s="171"/>
      <c r="H343" s="42">
        <f>H344</f>
        <v>700.5</v>
      </c>
      <c r="I343" s="149"/>
    </row>
    <row r="344" spans="1:9" ht="26.25">
      <c r="A344" s="13" t="s">
        <v>136</v>
      </c>
      <c r="B344" s="162" t="s">
        <v>240</v>
      </c>
      <c r="C344" s="58" t="s">
        <v>172</v>
      </c>
      <c r="D344" s="41" t="s">
        <v>168</v>
      </c>
      <c r="E344" s="40" t="s">
        <v>143</v>
      </c>
      <c r="F344" s="158"/>
      <c r="G344" s="155" t="s">
        <v>111</v>
      </c>
      <c r="H344" s="42">
        <v>700.5</v>
      </c>
      <c r="I344" s="149"/>
    </row>
    <row r="345" spans="1:9" ht="26.25">
      <c r="A345" s="13" t="s">
        <v>145</v>
      </c>
      <c r="B345" s="162" t="s">
        <v>240</v>
      </c>
      <c r="C345" s="40" t="s">
        <v>172</v>
      </c>
      <c r="D345" s="41" t="s">
        <v>168</v>
      </c>
      <c r="E345" s="40" t="s">
        <v>144</v>
      </c>
      <c r="F345" s="158"/>
      <c r="G345" s="171"/>
      <c r="H345" s="42">
        <f>H346</f>
        <v>1586</v>
      </c>
      <c r="I345" s="149">
        <f>I346</f>
        <v>0</v>
      </c>
    </row>
    <row r="346" spans="1:9" ht="26.25">
      <c r="A346" s="13" t="s">
        <v>136</v>
      </c>
      <c r="B346" s="162" t="s">
        <v>240</v>
      </c>
      <c r="C346" s="40" t="s">
        <v>172</v>
      </c>
      <c r="D346" s="41" t="s">
        <v>168</v>
      </c>
      <c r="E346" s="40" t="s">
        <v>144</v>
      </c>
      <c r="F346" s="158"/>
      <c r="G346" s="155" t="s">
        <v>111</v>
      </c>
      <c r="H346" s="42">
        <v>1586</v>
      </c>
      <c r="I346" s="149"/>
    </row>
    <row r="347" spans="1:9" ht="15.75">
      <c r="A347" s="7" t="s">
        <v>50</v>
      </c>
      <c r="B347" s="162" t="s">
        <v>240</v>
      </c>
      <c r="C347" s="40" t="s">
        <v>172</v>
      </c>
      <c r="D347" s="41" t="s">
        <v>168</v>
      </c>
      <c r="E347" s="40" t="s">
        <v>146</v>
      </c>
      <c r="F347" s="158"/>
      <c r="G347" s="171"/>
      <c r="H347" s="42">
        <f>H348</f>
        <v>324.5</v>
      </c>
      <c r="I347" s="149">
        <f>I348</f>
        <v>0</v>
      </c>
    </row>
    <row r="348" spans="1:9" ht="15.75">
      <c r="A348" s="7" t="s">
        <v>147</v>
      </c>
      <c r="B348" s="162" t="s">
        <v>240</v>
      </c>
      <c r="C348" s="40" t="s">
        <v>172</v>
      </c>
      <c r="D348" s="41" t="s">
        <v>168</v>
      </c>
      <c r="E348" s="40" t="s">
        <v>148</v>
      </c>
      <c r="F348" s="158"/>
      <c r="G348" s="171"/>
      <c r="H348" s="42">
        <f>H349</f>
        <v>324.5</v>
      </c>
      <c r="I348" s="149">
        <f>I349</f>
        <v>0</v>
      </c>
    </row>
    <row r="349" spans="1:9" ht="26.25">
      <c r="A349" s="13" t="s">
        <v>136</v>
      </c>
      <c r="B349" s="162" t="s">
        <v>240</v>
      </c>
      <c r="C349" s="40" t="s">
        <v>172</v>
      </c>
      <c r="D349" s="41" t="s">
        <v>168</v>
      </c>
      <c r="E349" s="40" t="s">
        <v>148</v>
      </c>
      <c r="F349" s="158"/>
      <c r="G349" s="155" t="s">
        <v>111</v>
      </c>
      <c r="H349" s="42">
        <v>324.5</v>
      </c>
      <c r="I349" s="149"/>
    </row>
    <row r="350" spans="1:9" ht="26.25">
      <c r="A350" s="13" t="s">
        <v>93</v>
      </c>
      <c r="B350" s="147" t="s">
        <v>240</v>
      </c>
      <c r="C350" s="40" t="s">
        <v>172</v>
      </c>
      <c r="D350" s="41" t="s">
        <v>168</v>
      </c>
      <c r="E350" s="40" t="s">
        <v>149</v>
      </c>
      <c r="F350" s="158"/>
      <c r="G350" s="171"/>
      <c r="H350" s="42">
        <f>H351</f>
        <v>136</v>
      </c>
      <c r="I350" s="149">
        <f>I351</f>
        <v>0</v>
      </c>
    </row>
    <row r="351" spans="1:9" ht="16.5" thickBot="1">
      <c r="A351" s="8" t="s">
        <v>150</v>
      </c>
      <c r="B351" s="160" t="s">
        <v>240</v>
      </c>
      <c r="C351" s="47" t="s">
        <v>172</v>
      </c>
      <c r="D351" s="48" t="s">
        <v>168</v>
      </c>
      <c r="E351" s="47" t="s">
        <v>149</v>
      </c>
      <c r="F351" s="161"/>
      <c r="G351" s="199" t="s">
        <v>111</v>
      </c>
      <c r="H351" s="49">
        <v>136</v>
      </c>
      <c r="I351" s="168"/>
    </row>
    <row r="352" spans="1:9" ht="19.5" thickBot="1">
      <c r="A352" s="119" t="s">
        <v>299</v>
      </c>
      <c r="B352" s="138" t="s">
        <v>300</v>
      </c>
      <c r="C352" s="50"/>
      <c r="D352" s="51"/>
      <c r="E352" s="50"/>
      <c r="F352" s="51"/>
      <c r="G352" s="201"/>
      <c r="H352" s="52">
        <f aca="true" t="shared" si="16" ref="H352:I354">H353</f>
        <v>3272.3</v>
      </c>
      <c r="I352" s="202">
        <f t="shared" si="16"/>
        <v>0</v>
      </c>
    </row>
    <row r="353" spans="1:9" ht="15.75">
      <c r="A353" s="25" t="s">
        <v>16</v>
      </c>
      <c r="B353" s="205" t="s">
        <v>300</v>
      </c>
      <c r="C353" s="65" t="s">
        <v>167</v>
      </c>
      <c r="D353" s="53" t="s">
        <v>109</v>
      </c>
      <c r="E353" s="65"/>
      <c r="F353" s="38"/>
      <c r="G353" s="203"/>
      <c r="H353" s="39">
        <f t="shared" si="16"/>
        <v>3272.3</v>
      </c>
      <c r="I353" s="198">
        <f t="shared" si="16"/>
        <v>0</v>
      </c>
    </row>
    <row r="354" spans="1:9" ht="39">
      <c r="A354" s="32" t="s">
        <v>252</v>
      </c>
      <c r="B354" s="151" t="s">
        <v>300</v>
      </c>
      <c r="C354" s="43" t="s">
        <v>167</v>
      </c>
      <c r="D354" s="44" t="s">
        <v>172</v>
      </c>
      <c r="E354" s="43"/>
      <c r="F354" s="44"/>
      <c r="G354" s="152"/>
      <c r="H354" s="42">
        <f t="shared" si="16"/>
        <v>3272.3</v>
      </c>
      <c r="I354" s="149">
        <f t="shared" si="16"/>
        <v>0</v>
      </c>
    </row>
    <row r="355" spans="1:9" ht="39">
      <c r="A355" s="18" t="s">
        <v>249</v>
      </c>
      <c r="B355" s="147" t="s">
        <v>300</v>
      </c>
      <c r="C355" s="40" t="s">
        <v>167</v>
      </c>
      <c r="D355" s="41" t="s">
        <v>172</v>
      </c>
      <c r="E355" s="40" t="s">
        <v>233</v>
      </c>
      <c r="F355" s="41"/>
      <c r="G355" s="148"/>
      <c r="H355" s="42">
        <f>H358+H356</f>
        <v>3272.3</v>
      </c>
      <c r="I355" s="149">
        <f>I358</f>
        <v>0</v>
      </c>
    </row>
    <row r="356" spans="1:9" ht="15.75">
      <c r="A356" s="7" t="s">
        <v>47</v>
      </c>
      <c r="B356" s="147" t="s">
        <v>300</v>
      </c>
      <c r="C356" s="40" t="s">
        <v>167</v>
      </c>
      <c r="D356" s="41" t="s">
        <v>172</v>
      </c>
      <c r="E356" s="40" t="s">
        <v>235</v>
      </c>
      <c r="F356" s="41"/>
      <c r="G356" s="148"/>
      <c r="H356" s="42">
        <f>H357</f>
        <v>1748.9</v>
      </c>
      <c r="I356" s="149"/>
    </row>
    <row r="357" spans="1:9" ht="15.75">
      <c r="A357" s="9" t="s">
        <v>128</v>
      </c>
      <c r="B357" s="147" t="s">
        <v>300</v>
      </c>
      <c r="C357" s="40" t="s">
        <v>167</v>
      </c>
      <c r="D357" s="41" t="s">
        <v>172</v>
      </c>
      <c r="E357" s="40" t="s">
        <v>235</v>
      </c>
      <c r="F357" s="41"/>
      <c r="G357" s="148" t="s">
        <v>234</v>
      </c>
      <c r="H357" s="42">
        <v>1748.9</v>
      </c>
      <c r="I357" s="149"/>
    </row>
    <row r="358" spans="1:9" ht="15.75">
      <c r="A358" s="117" t="s">
        <v>253</v>
      </c>
      <c r="B358" s="147" t="s">
        <v>300</v>
      </c>
      <c r="C358" s="40" t="s">
        <v>167</v>
      </c>
      <c r="D358" s="41" t="s">
        <v>172</v>
      </c>
      <c r="E358" s="40" t="s">
        <v>254</v>
      </c>
      <c r="F358" s="41"/>
      <c r="G358" s="148"/>
      <c r="H358" s="42">
        <f>H359</f>
        <v>1523.4</v>
      </c>
      <c r="I358" s="149">
        <f>I359</f>
        <v>0</v>
      </c>
    </row>
    <row r="359" spans="1:9" ht="15.75">
      <c r="A359" s="117" t="s">
        <v>128</v>
      </c>
      <c r="B359" s="147" t="s">
        <v>300</v>
      </c>
      <c r="C359" s="40" t="s">
        <v>167</v>
      </c>
      <c r="D359" s="41" t="s">
        <v>172</v>
      </c>
      <c r="E359" s="40" t="s">
        <v>254</v>
      </c>
      <c r="F359" s="41"/>
      <c r="G359" s="148" t="s">
        <v>234</v>
      </c>
      <c r="H359" s="42">
        <v>1523.4</v>
      </c>
      <c r="I359" s="149"/>
    </row>
    <row r="360" spans="1:9" ht="16.5" thickBot="1">
      <c r="A360" s="114" t="s">
        <v>64</v>
      </c>
      <c r="B360" s="206" t="s">
        <v>46</v>
      </c>
      <c r="C360" s="64" t="s">
        <v>45</v>
      </c>
      <c r="D360" s="76" t="s">
        <v>45</v>
      </c>
      <c r="E360" s="64" t="s">
        <v>44</v>
      </c>
      <c r="F360" s="76"/>
      <c r="G360" s="207" t="s">
        <v>46</v>
      </c>
      <c r="H360" s="63">
        <f>H11+H163+H208+H250+H284+H303+H334+H352+H298</f>
        <v>2207615.8</v>
      </c>
      <c r="I360" s="63">
        <f>I11+I163+I208+I250+I284+I303+I334+I352+I298</f>
        <v>449045.19999999995</v>
      </c>
    </row>
    <row r="365" ht="15" customHeight="1"/>
  </sheetData>
  <mergeCells count="11">
    <mergeCell ref="E9:E10"/>
    <mergeCell ref="G9:G10"/>
    <mergeCell ref="E3:I3"/>
    <mergeCell ref="H9:H10"/>
    <mergeCell ref="I9:I10"/>
    <mergeCell ref="G6:I6"/>
    <mergeCell ref="A7:I7"/>
    <mergeCell ref="A9:A10"/>
    <mergeCell ref="B9:B10"/>
    <mergeCell ref="C9:C10"/>
    <mergeCell ref="D9:D10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2010-05-27T12:16:47Z</cp:lastPrinted>
  <dcterms:created xsi:type="dcterms:W3CDTF">2002-11-11T07:39:40Z</dcterms:created>
  <dcterms:modified xsi:type="dcterms:W3CDTF">2010-05-31T06:35:11Z</dcterms:modified>
  <cp:category/>
  <cp:version/>
  <cp:contentType/>
  <cp:contentStatus/>
</cp:coreProperties>
</file>