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680" activeTab="0"/>
  </bookViews>
  <sheets>
    <sheet name="2009" sheetId="1" r:id="rId1"/>
    <sheet name="город" sheetId="2" r:id="rId2"/>
  </sheets>
  <definedNames>
    <definedName name="_xlnm.Print_Area" localSheetId="0">'2009'!$A$1:$L$41</definedName>
    <definedName name="_xlnm.Print_Area" localSheetId="1">'город'!$A$1:$K$41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<sst xmlns="http://schemas.openxmlformats.org/spreadsheetml/2006/main" count="123" uniqueCount="53">
  <si>
    <t>2009 год</t>
  </si>
  <si>
    <t>2010 год</t>
  </si>
  <si>
    <t>2011 год</t>
  </si>
  <si>
    <t>Наименование мероприятий</t>
  </si>
  <si>
    <t>обучающими пособиями</t>
  </si>
  <si>
    <t>Закупка вакцины против гриппа для лиц, подлежащих прививкам.</t>
  </si>
  <si>
    <t>Оснащение оборудованием</t>
  </si>
  <si>
    <t>Закупка вакцины против брюшного тифа для лиц, подлежащих прививкам.</t>
  </si>
  <si>
    <t>Закупка медикаментов для обеспечения больных онкологическим заболеванием</t>
  </si>
  <si>
    <t>областной бюджет</t>
  </si>
  <si>
    <t>муниципальный бюджет</t>
  </si>
  <si>
    <t>Итого</t>
  </si>
  <si>
    <t>средствами самоконтроля для определения уровня сахара в крови</t>
  </si>
  <si>
    <t>Закупка тест-систем для диагностики СПИДа: скриниговые исследования.</t>
  </si>
  <si>
    <t>Раздел 3. «Неотложные меры по предупреждению распространения заболевания, вызываемого вирусом иммунодефицита человека (ВИЧ-инфекции)»</t>
  </si>
  <si>
    <t>Раздел 1. «Сахарный диабет»</t>
  </si>
  <si>
    <t>Раздел 4. «О мерах по развитию  онкологической помощи населению»</t>
  </si>
  <si>
    <t>Раздел 5. «О мерах по предупреждению дальнейшего распространения заболеваний, передаваемых половым путем»</t>
  </si>
  <si>
    <t>Раздел 6.«Вирусные гепатиты»</t>
  </si>
  <si>
    <t>Всего на оснащение школы "сахарного диабета", в том числе:</t>
  </si>
  <si>
    <t>Оснащение станции скорой медицинской помощи глюкометрами и тест-полосками.</t>
  </si>
  <si>
    <t>издание санитарно-просветительных материалов для населения по профилактике онкологических заболеваний</t>
  </si>
  <si>
    <t>издание санитарно-просветительных материалов по пропаганде здорового образа жизни и профилактики туберкулеза для населения г.Долгопрудного (памятки, брошюры, стенды)</t>
  </si>
  <si>
    <t>Оснащение дерматовенерологического отделения современным оборудованием и аппаратурой</t>
  </si>
  <si>
    <t>Закупка вакцины</t>
  </si>
  <si>
    <t>Раздел 8. «Профилактика и лечение артериальной гипертонии»</t>
  </si>
  <si>
    <t>Создание информационно-пропагандисткой системы с целью профилактики артериальной гипертонии и ее осложнений среди населения г.Долгопрудного.</t>
  </si>
  <si>
    <t>Оснащение средствами самоконтроля для определения уровня холестерина.</t>
  </si>
  <si>
    <t>в том числе:</t>
  </si>
  <si>
    <t xml:space="preserve">Приложение №1 </t>
  </si>
  <si>
    <t>ВСЕГО по программе«Предупреждение и борьба с заболеваниями социального характера в г.Долгопрудном на 2009-2011 годы»)</t>
  </si>
  <si>
    <t>Всего 2009-2011г.г.</t>
  </si>
  <si>
    <t>К Муниципальной долгосрочной целевой программе 
"Предупреждение и борьба с заболеваниями социального
характера в городе Долгопрудном на период 2009-2011 годов»</t>
  </si>
  <si>
    <t>утвержденной _____________________________________                                                                                                                                от "___"_________2008г. №______</t>
  </si>
  <si>
    <r>
      <t>Раздел 2. «</t>
    </r>
    <r>
      <rPr>
        <b/>
        <i/>
        <sz val="10"/>
        <rFont val="Arial"/>
        <family val="2"/>
      </rPr>
      <t>Неотложные меры борьбы с туберкулезом»</t>
    </r>
  </si>
  <si>
    <r>
      <t>Раздел 7. «</t>
    </r>
    <r>
      <rPr>
        <b/>
        <i/>
        <sz val="10"/>
        <rFont val="Arial"/>
        <family val="2"/>
      </rPr>
      <t>Вакцинопрофилактика»</t>
    </r>
  </si>
  <si>
    <t>Приобретение высокоэффективных, современных лекарственных препаратов для лечения больных туберкулезом в противотуберкулезном отделении со стационаром.</t>
  </si>
  <si>
    <t>Приобретение современного медицинского оборудования</t>
  </si>
  <si>
    <t>Проведение дезинфекционных работ</t>
  </si>
  <si>
    <t>Оснащение медицинским оборудованием</t>
  </si>
  <si>
    <t>Приобретение оборудования для отделения функциональной диагностики амбулаторной стационарной службы за счет субсидии.</t>
  </si>
  <si>
    <t>Приобретение современных лекарственных препаратов для лечения больных артериальной гипертонией в МУЗ "ДЦГБ"</t>
  </si>
  <si>
    <t>Наименование разделов</t>
  </si>
  <si>
    <t>Оснащение оборудованием школы артериальной гипертонии, отделения функциональной диагностики.</t>
  </si>
  <si>
    <t>Перечень мероприятий Программы по разделам и объемы их финансирования в 2009-2011гг.</t>
  </si>
  <si>
    <t>Тест-ситемы для диагностики ЗППП методом полимеразной реакции</t>
  </si>
  <si>
    <t>Проведение просветительных мероприятий в средствах массовой информации, приобретение и издание санитарно-просветительной литературы.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</si>
  <si>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</si>
  <si>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приложение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</si>
  <si>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</si>
  <si>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г.Долгопрудного</t>
  </si>
  <si>
    <t>в том числе по годам (тыс.руб):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</si>
  <si>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от 23 октября 2009г. №67-нр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</si>
</sst>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0.000"/>
    <numFmt numFmtId="167" formatCode="_-* #,##0.0_р_._-;\-* #,##0.0_р_._-;_-* &quot;-&quot;?_р_._-;_-@_-"/>
    <numFmt numFmtId="168" formatCode="0.000000"/>
    <numFmt numFmtId="169" formatCode="0.00000"/>
    <numFmt numFmtId="170" formatCode="0.0000"/>
    <numFmt numFmtId="171" formatCode="_-* #,##0.00_р_._-;\-* #,##0.00_р_._-;_-* &quot;-&quot;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2" xfId="0" applyNumberFormat="1" applyFont="1" applyFill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171" fontId="9" fillId="0" borderId="4" xfId="0" applyNumberFormat="1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horizontal="right" vertical="top" wrapText="1"/>
    </xf>
    <xf numFmtId="4" fontId="9" fillId="2" borderId="4" xfId="0" applyNumberFormat="1" applyFont="1" applyFill="1" applyBorder="1" applyAlignment="1">
      <alignment horizontal="right" vertical="top" wrapText="1"/>
    </xf>
    <xf numFmtId="4" fontId="9" fillId="2" borderId="4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/>
    </xf>
    <xf numFmtId="2" fontId="2" fillId="0" borderId="5" xfId="0" applyNumberFormat="1" applyFont="1" applyFill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171" fontId="2" fillId="0" borderId="5" xfId="0" applyNumberFormat="1" applyFont="1" applyFill="1" applyBorder="1" applyAlignment="1">
      <alignment horizontal="left" vertical="top" wrapText="1"/>
    </xf>
    <xf numFmtId="4" fontId="9" fillId="0" borderId="6" xfId="0" applyNumberFormat="1" applyFon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Fill="1" applyBorder="1" applyAlignment="1">
      <alignment horizontal="right"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171" fontId="2" fillId="0" borderId="2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9" fillId="2" borderId="8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4" fontId="2" fillId="0" borderId="6" xfId="0" applyNumberFormat="1" applyFont="1" applyBorder="1" applyAlignment="1">
      <alignment/>
    </xf>
    <xf numFmtId="4" fontId="2" fillId="2" borderId="6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71" fontId="2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/>
    </xf>
    <xf numFmtId="172" fontId="2" fillId="0" borderId="2" xfId="0" applyNumberFormat="1" applyFont="1" applyBorder="1" applyAlignment="1">
      <alignment horizontal="right" vertical="center"/>
    </xf>
    <xf numFmtId="172" fontId="2" fillId="0" borderId="2" xfId="0" applyNumberFormat="1" applyFont="1" applyBorder="1" applyAlignment="1">
      <alignment horizontal="right" vertical="center" wrapText="1"/>
    </xf>
    <xf numFmtId="172" fontId="9" fillId="0" borderId="4" xfId="0" applyNumberFormat="1" applyFont="1" applyFill="1" applyBorder="1" applyAlignment="1">
      <alignment horizontal="right" vertical="top" wrapText="1"/>
    </xf>
    <xf numFmtId="172" fontId="9" fillId="2" borderId="4" xfId="0" applyNumberFormat="1" applyFont="1" applyFill="1" applyBorder="1" applyAlignment="1">
      <alignment horizontal="right" vertical="center"/>
    </xf>
    <xf numFmtId="172" fontId="2" fillId="0" borderId="5" xfId="0" applyNumberFormat="1" applyFont="1" applyBorder="1" applyAlignment="1">
      <alignment horizontal="right" vertical="center" wrapText="1"/>
    </xf>
    <xf numFmtId="172" fontId="2" fillId="0" borderId="5" xfId="0" applyNumberFormat="1" applyFont="1" applyBorder="1" applyAlignment="1">
      <alignment horizontal="right" vertical="center"/>
    </xf>
    <xf numFmtId="172" fontId="9" fillId="0" borderId="4" xfId="0" applyNumberFormat="1" applyFont="1" applyFill="1" applyBorder="1" applyAlignment="1">
      <alignment horizontal="right" vertical="center" wrapText="1"/>
    </xf>
    <xf numFmtId="172" fontId="9" fillId="0" borderId="6" xfId="0" applyNumberFormat="1" applyFont="1" applyFill="1" applyBorder="1" applyAlignment="1">
      <alignment horizontal="right" vertical="top" wrapText="1"/>
    </xf>
    <xf numFmtId="172" fontId="2" fillId="0" borderId="6" xfId="0" applyNumberFormat="1" applyFont="1" applyFill="1" applyBorder="1" applyAlignment="1">
      <alignment horizontal="right" vertical="center" wrapText="1"/>
    </xf>
    <xf numFmtId="172" fontId="9" fillId="0" borderId="7" xfId="0" applyNumberFormat="1" applyFont="1" applyFill="1" applyBorder="1" applyAlignment="1">
      <alignment horizontal="right" vertical="top" wrapText="1"/>
    </xf>
    <xf numFmtId="172" fontId="2" fillId="0" borderId="7" xfId="0" applyNumberFormat="1" applyFont="1" applyFill="1" applyBorder="1" applyAlignment="1">
      <alignment horizontal="right" vertical="center" wrapText="1"/>
    </xf>
    <xf numFmtId="172" fontId="9" fillId="0" borderId="8" xfId="0" applyNumberFormat="1" applyFont="1" applyFill="1" applyBorder="1" applyAlignment="1">
      <alignment horizontal="right" vertical="top" wrapText="1"/>
    </xf>
    <xf numFmtId="172" fontId="2" fillId="0" borderId="6" xfId="0" applyNumberFormat="1" applyFont="1" applyBorder="1" applyAlignment="1">
      <alignment/>
    </xf>
    <xf numFmtId="0" fontId="7" fillId="0" borderId="5" xfId="0" applyFont="1" applyBorder="1" applyAlignment="1">
      <alignment vertical="top" wrapText="1"/>
    </xf>
    <xf numFmtId="172" fontId="9" fillId="0" borderId="5" xfId="0" applyNumberFormat="1" applyFont="1" applyBorder="1" applyAlignment="1">
      <alignment horizontal="right" vertical="center" wrapText="1"/>
    </xf>
    <xf numFmtId="172" fontId="9" fillId="2" borderId="5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172" fontId="9" fillId="2" borderId="8" xfId="0" applyNumberFormat="1" applyFont="1" applyFill="1" applyBorder="1" applyAlignment="1">
      <alignment horizontal="right" vertical="center"/>
    </xf>
    <xf numFmtId="172" fontId="2" fillId="2" borderId="2" xfId="0" applyNumberFormat="1" applyFont="1" applyFill="1" applyBorder="1" applyAlignment="1">
      <alignment/>
    </xf>
    <xf numFmtId="0" fontId="2" fillId="3" borderId="9" xfId="0" applyFont="1" applyFill="1" applyBorder="1" applyAlignment="1">
      <alignment horizontal="center" vertical="top" wrapText="1"/>
    </xf>
    <xf numFmtId="172" fontId="9" fillId="3" borderId="5" xfId="0" applyNumberFormat="1" applyFont="1" applyFill="1" applyBorder="1" applyAlignment="1">
      <alignment horizontal="right" vertical="center" wrapText="1"/>
    </xf>
    <xf numFmtId="172" fontId="2" fillId="3" borderId="2" xfId="0" applyNumberFormat="1" applyFont="1" applyFill="1" applyBorder="1" applyAlignment="1">
      <alignment horizontal="right" vertical="center" wrapText="1"/>
    </xf>
    <xf numFmtId="172" fontId="2" fillId="3" borderId="2" xfId="0" applyNumberFormat="1" applyFont="1" applyFill="1" applyBorder="1" applyAlignment="1">
      <alignment horizontal="right" vertical="center"/>
    </xf>
    <xf numFmtId="172" fontId="9" fillId="3" borderId="4" xfId="0" applyNumberFormat="1" applyFont="1" applyFill="1" applyBorder="1" applyAlignment="1">
      <alignment horizontal="right" vertical="top" wrapText="1"/>
    </xf>
    <xf numFmtId="172" fontId="9" fillId="3" borderId="4" xfId="0" applyNumberFormat="1" applyFont="1" applyFill="1" applyBorder="1" applyAlignment="1">
      <alignment horizontal="right" vertical="center"/>
    </xf>
    <xf numFmtId="172" fontId="2" fillId="3" borderId="5" xfId="0" applyNumberFormat="1" applyFont="1" applyFill="1" applyBorder="1" applyAlignment="1">
      <alignment horizontal="right" vertical="center"/>
    </xf>
    <xf numFmtId="172" fontId="2" fillId="3" borderId="5" xfId="0" applyNumberFormat="1" applyFont="1" applyFill="1" applyBorder="1" applyAlignment="1">
      <alignment horizontal="right" vertical="center" wrapText="1"/>
    </xf>
    <xf numFmtId="172" fontId="9" fillId="3" borderId="4" xfId="0" applyNumberFormat="1" applyFont="1" applyFill="1" applyBorder="1" applyAlignment="1">
      <alignment horizontal="right" vertical="center" wrapText="1"/>
    </xf>
    <xf numFmtId="172" fontId="2" fillId="3" borderId="6" xfId="0" applyNumberFormat="1" applyFont="1" applyFill="1" applyBorder="1" applyAlignment="1">
      <alignment horizontal="right" vertical="center" wrapText="1"/>
    </xf>
    <xf numFmtId="172" fontId="2" fillId="3" borderId="7" xfId="0" applyNumberFormat="1" applyFont="1" applyFill="1" applyBorder="1" applyAlignment="1">
      <alignment horizontal="right" vertical="center" wrapText="1"/>
    </xf>
    <xf numFmtId="172" fontId="9" fillId="3" borderId="8" xfId="0" applyNumberFormat="1" applyFont="1" applyFill="1" applyBorder="1" applyAlignment="1">
      <alignment horizontal="right" vertical="top" wrapText="1"/>
    </xf>
    <xf numFmtId="172" fontId="2" fillId="3" borderId="6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6" fillId="0" borderId="9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5"/>
    </xf>
    <xf numFmtId="0" fontId="7" fillId="0" borderId="11" xfId="0" applyFont="1" applyBorder="1" applyAlignment="1">
      <alignment horizontal="left" vertical="top" wrapText="1" indent="5"/>
    </xf>
    <xf numFmtId="0" fontId="7" fillId="0" borderId="12" xfId="0" applyFont="1" applyBorder="1" applyAlignment="1">
      <alignment horizontal="left" vertical="top" wrapText="1" indent="5"/>
    </xf>
    <xf numFmtId="0" fontId="10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2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75" zoomScaleSheetLayoutView="75" workbookViewId="0" topLeftCell="A1">
      <selection activeCell="O4" sqref="O4"/>
    </sheetView>
  </sheetViews>
  <sheetFormatPr defaultColWidth="9.00390625" defaultRowHeight="12.75"/>
  <cols>
    <col min="1" max="1" width="4.75390625" style="1" customWidth="1"/>
    <col min="2" max="2" width="26.125" style="2" customWidth="1"/>
    <col min="3" max="3" width="50.125" style="1" bestFit="1" customWidth="1"/>
    <col min="4" max="4" width="9.25390625" style="1" customWidth="1"/>
    <col min="5" max="5" width="11.25390625" style="1" customWidth="1"/>
    <col min="6" max="6" width="9.625" style="1" customWidth="1"/>
    <col min="7" max="7" width="11.25390625" style="1" customWidth="1"/>
    <col min="8" max="8" width="9.75390625" style="1" customWidth="1"/>
    <col min="9" max="9" width="11.375" style="1" customWidth="1"/>
    <col min="10" max="10" width="9.875" style="81" customWidth="1"/>
    <col min="11" max="11" width="11.625" style="81" customWidth="1"/>
    <col min="12" max="12" width="12.25390625" style="48" customWidth="1"/>
    <col min="13" max="16384" width="9.125" style="1" customWidth="1"/>
  </cols>
  <sheetData>
    <row r="1" spans="1:12" ht="18.75" customHeight="1">
      <c r="A1" s="1" t="s">
        <v>48</v>
      </c>
      <c r="B1" s="107" t="s">
        <v>49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ht="18.75" customHeight="1">
      <c r="B2" s="107" t="s">
        <v>50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8.75" customHeight="1">
      <c r="B3" s="107" t="s">
        <v>52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29.25" customHeight="1" thickBot="1">
      <c r="A4" s="109" t="s">
        <v>44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6.5" customHeight="1" thickBot="1" thickTop="1">
      <c r="A5" s="110"/>
      <c r="B5" s="110" t="s">
        <v>42</v>
      </c>
      <c r="C5" s="111" t="s">
        <v>3</v>
      </c>
      <c r="D5" s="112" t="s">
        <v>51</v>
      </c>
      <c r="E5" s="112"/>
      <c r="F5" s="112"/>
      <c r="G5" s="112"/>
      <c r="H5" s="112"/>
      <c r="I5" s="112"/>
      <c r="J5" s="112"/>
      <c r="K5" s="112"/>
      <c r="L5" s="84" t="s">
        <v>47</v>
      </c>
    </row>
    <row r="6" spans="1:12" ht="31.5" customHeight="1" thickBot="1" thickTop="1">
      <c r="A6" s="110"/>
      <c r="B6" s="110"/>
      <c r="C6" s="111"/>
      <c r="D6" s="82" t="s">
        <v>0</v>
      </c>
      <c r="E6" s="82"/>
      <c r="F6" s="82" t="s">
        <v>1</v>
      </c>
      <c r="G6" s="82"/>
      <c r="H6" s="82" t="s">
        <v>2</v>
      </c>
      <c r="I6" s="82"/>
      <c r="J6" s="83" t="s">
        <v>31</v>
      </c>
      <c r="K6" s="83"/>
      <c r="L6" s="84"/>
    </row>
    <row r="7" spans="1:12" ht="39.75" thickBot="1" thickTop="1">
      <c r="A7" s="110"/>
      <c r="B7" s="110"/>
      <c r="C7" s="111"/>
      <c r="D7" s="65" t="s">
        <v>9</v>
      </c>
      <c r="E7" s="65" t="s">
        <v>10</v>
      </c>
      <c r="F7" s="65" t="s">
        <v>9</v>
      </c>
      <c r="G7" s="65" t="s">
        <v>10</v>
      </c>
      <c r="H7" s="65" t="s">
        <v>9</v>
      </c>
      <c r="I7" s="65" t="s">
        <v>10</v>
      </c>
      <c r="J7" s="68" t="s">
        <v>9</v>
      </c>
      <c r="K7" s="68" t="s">
        <v>10</v>
      </c>
      <c r="L7" s="84"/>
    </row>
    <row r="8" spans="1:12" s="9" customFormat="1" ht="26.25" customHeight="1" thickBot="1" thickTop="1">
      <c r="A8" s="62"/>
      <c r="B8" s="92" t="s">
        <v>30</v>
      </c>
      <c r="C8" s="92"/>
      <c r="D8" s="63"/>
      <c r="E8" s="63">
        <f>SUM(E14,E19,E22,E26,E29,E31,E35,E41)</f>
        <v>14.2</v>
      </c>
      <c r="F8" s="63"/>
      <c r="G8" s="63">
        <f>SUM(G14,G19,G22,G26,G29,G31,G35,G41)</f>
        <v>5585.5</v>
      </c>
      <c r="H8" s="63">
        <f>SUM(H14,H19,H22,H26,H29,H31,H35,H41)</f>
        <v>360</v>
      </c>
      <c r="I8" s="63">
        <f>SUM(I14,I19,I22,I26,I29,I31,I35,I41)</f>
        <v>6122.4</v>
      </c>
      <c r="J8" s="69">
        <f>H8+F8+D8</f>
        <v>360</v>
      </c>
      <c r="K8" s="69">
        <f>I8+G8+E8</f>
        <v>11722.1</v>
      </c>
      <c r="L8" s="64">
        <f>L14+L19+L22+L26+L29+L31+L35+L41</f>
        <v>12082.1</v>
      </c>
    </row>
    <row r="9" spans="1:12" s="10" customFormat="1" ht="26.25" customHeight="1">
      <c r="A9" s="93" t="s">
        <v>28</v>
      </c>
      <c r="B9" s="94"/>
      <c r="C9" s="94"/>
      <c r="D9" s="94"/>
      <c r="E9" s="94"/>
      <c r="F9" s="94"/>
      <c r="G9" s="94"/>
      <c r="H9" s="94"/>
      <c r="I9" s="94"/>
      <c r="J9" s="94"/>
      <c r="K9" s="95"/>
      <c r="L9" s="67"/>
    </row>
    <row r="10" spans="1:12" ht="25.5">
      <c r="A10" s="90">
        <v>1</v>
      </c>
      <c r="B10" s="96" t="s">
        <v>15</v>
      </c>
      <c r="C10" s="11" t="s">
        <v>19</v>
      </c>
      <c r="D10" s="49"/>
      <c r="E10" s="50"/>
      <c r="F10" s="50"/>
      <c r="G10" s="50"/>
      <c r="H10" s="50"/>
      <c r="I10" s="50"/>
      <c r="J10" s="70"/>
      <c r="K10" s="71"/>
      <c r="L10" s="67"/>
    </row>
    <row r="11" spans="1:12" ht="25.5">
      <c r="A11" s="90"/>
      <c r="B11" s="96"/>
      <c r="C11" s="11" t="s">
        <v>12</v>
      </c>
      <c r="D11" s="49"/>
      <c r="E11" s="50"/>
      <c r="F11" s="50"/>
      <c r="G11" s="50">
        <v>300</v>
      </c>
      <c r="H11" s="50"/>
      <c r="I11" s="50">
        <v>321</v>
      </c>
      <c r="J11" s="70"/>
      <c r="K11" s="71">
        <f aca="true" t="shared" si="0" ref="K11:K18">E11+G11+I11</f>
        <v>621</v>
      </c>
      <c r="L11" s="67">
        <f aca="true" t="shared" si="1" ref="L11:L40">K11+J11</f>
        <v>621</v>
      </c>
    </row>
    <row r="12" spans="1:12" ht="12.75" customHeight="1">
      <c r="A12" s="90"/>
      <c r="B12" s="97"/>
      <c r="C12" s="11" t="s">
        <v>4</v>
      </c>
      <c r="D12" s="49"/>
      <c r="E12" s="50"/>
      <c r="F12" s="50"/>
      <c r="G12" s="50">
        <v>11.1</v>
      </c>
      <c r="H12" s="50"/>
      <c r="I12" s="50">
        <f>11.9+4.1</f>
        <v>16</v>
      </c>
      <c r="J12" s="70"/>
      <c r="K12" s="71">
        <f t="shared" si="0"/>
        <v>27.1</v>
      </c>
      <c r="L12" s="67">
        <f t="shared" si="1"/>
        <v>27.1</v>
      </c>
    </row>
    <row r="13" spans="1:12" ht="25.5">
      <c r="A13" s="90"/>
      <c r="B13" s="97"/>
      <c r="C13" s="11" t="s">
        <v>20</v>
      </c>
      <c r="D13" s="49"/>
      <c r="E13" s="50"/>
      <c r="F13" s="50"/>
      <c r="G13" s="50">
        <v>56.5</v>
      </c>
      <c r="H13" s="50"/>
      <c r="I13" s="50">
        <v>60.4</v>
      </c>
      <c r="J13" s="70"/>
      <c r="K13" s="71">
        <f t="shared" si="0"/>
        <v>116.9</v>
      </c>
      <c r="L13" s="67">
        <f t="shared" si="1"/>
        <v>116.9</v>
      </c>
    </row>
    <row r="14" spans="1:12" s="20" customFormat="1" ht="13.5" customHeight="1" thickBot="1">
      <c r="A14" s="91"/>
      <c r="B14" s="98"/>
      <c r="C14" s="16" t="s">
        <v>11</v>
      </c>
      <c r="D14" s="51"/>
      <c r="E14" s="51"/>
      <c r="F14" s="51"/>
      <c r="G14" s="51">
        <f>SUM(G11:G13)</f>
        <v>367.6</v>
      </c>
      <c r="H14" s="51"/>
      <c r="I14" s="51">
        <f>SUM(I11:I13)</f>
        <v>397.4</v>
      </c>
      <c r="J14" s="72"/>
      <c r="K14" s="73">
        <f t="shared" si="0"/>
        <v>765</v>
      </c>
      <c r="L14" s="52">
        <f>SUM(L10:L13)</f>
        <v>765</v>
      </c>
    </row>
    <row r="15" spans="1:12" ht="50.25" customHeight="1">
      <c r="A15" s="89">
        <v>2</v>
      </c>
      <c r="B15" s="99" t="s">
        <v>34</v>
      </c>
      <c r="C15" s="21" t="s">
        <v>36</v>
      </c>
      <c r="D15" s="53"/>
      <c r="E15" s="53"/>
      <c r="F15" s="53"/>
      <c r="G15" s="53">
        <v>1174.5</v>
      </c>
      <c r="H15" s="53"/>
      <c r="I15" s="54">
        <v>1350</v>
      </c>
      <c r="J15" s="74"/>
      <c r="K15" s="71">
        <f t="shared" si="0"/>
        <v>2524.5</v>
      </c>
      <c r="L15" s="67">
        <f t="shared" si="1"/>
        <v>2524.5</v>
      </c>
    </row>
    <row r="16" spans="1:12" ht="25.5" hidden="1">
      <c r="A16" s="90"/>
      <c r="B16" s="100"/>
      <c r="C16" s="25" t="s">
        <v>37</v>
      </c>
      <c r="D16" s="53"/>
      <c r="E16" s="53">
        <v>0</v>
      </c>
      <c r="F16" s="53"/>
      <c r="G16" s="53"/>
      <c r="H16" s="53"/>
      <c r="I16" s="54"/>
      <c r="J16" s="74"/>
      <c r="K16" s="71">
        <f t="shared" si="0"/>
        <v>0</v>
      </c>
      <c r="L16" s="67">
        <f t="shared" si="1"/>
        <v>0</v>
      </c>
    </row>
    <row r="17" spans="1:12" ht="12.75">
      <c r="A17" s="90"/>
      <c r="B17" s="100"/>
      <c r="C17" s="25" t="s">
        <v>38</v>
      </c>
      <c r="D17" s="50"/>
      <c r="E17" s="50"/>
      <c r="F17" s="50"/>
      <c r="G17" s="50">
        <f>225+65.3</f>
        <v>290.3</v>
      </c>
      <c r="H17" s="50"/>
      <c r="I17" s="49">
        <f>240.4+74</f>
        <v>314.4</v>
      </c>
      <c r="J17" s="71"/>
      <c r="K17" s="71">
        <f t="shared" si="0"/>
        <v>604.7</v>
      </c>
      <c r="L17" s="67">
        <f t="shared" si="1"/>
        <v>604.7</v>
      </c>
    </row>
    <row r="18" spans="1:12" ht="51">
      <c r="A18" s="90"/>
      <c r="B18" s="100"/>
      <c r="C18" s="11" t="s">
        <v>22</v>
      </c>
      <c r="D18" s="50"/>
      <c r="E18" s="50"/>
      <c r="F18" s="50"/>
      <c r="G18" s="50">
        <v>64</v>
      </c>
      <c r="H18" s="50"/>
      <c r="I18" s="49">
        <v>68.4</v>
      </c>
      <c r="J18" s="71"/>
      <c r="K18" s="71">
        <f t="shared" si="0"/>
        <v>132.4</v>
      </c>
      <c r="L18" s="67">
        <f t="shared" si="1"/>
        <v>132.4</v>
      </c>
    </row>
    <row r="19" spans="1:12" s="20" customFormat="1" ht="13.5" thickBot="1">
      <c r="A19" s="91"/>
      <c r="B19" s="101"/>
      <c r="C19" s="16" t="s">
        <v>11</v>
      </c>
      <c r="D19" s="51"/>
      <c r="E19" s="51"/>
      <c r="F19" s="51"/>
      <c r="G19" s="51">
        <f>SUM(G15:G18)</f>
        <v>1528.8</v>
      </c>
      <c r="H19" s="51"/>
      <c r="I19" s="51">
        <f>SUM(I15:I18)</f>
        <v>1732.8000000000002</v>
      </c>
      <c r="J19" s="72"/>
      <c r="K19" s="73">
        <f aca="true" t="shared" si="2" ref="K19:K41">E19+G19+I19</f>
        <v>3261.6000000000004</v>
      </c>
      <c r="L19" s="52">
        <f>SUM(L15:L18)</f>
        <v>3261.6</v>
      </c>
    </row>
    <row r="20" spans="1:12" ht="24" customHeight="1" hidden="1">
      <c r="A20" s="102">
        <v>3</v>
      </c>
      <c r="B20" s="105" t="s">
        <v>14</v>
      </c>
      <c r="C20" s="21" t="s">
        <v>6</v>
      </c>
      <c r="D20" s="53"/>
      <c r="E20" s="53">
        <v>0</v>
      </c>
      <c r="F20" s="53"/>
      <c r="G20" s="53"/>
      <c r="H20" s="53"/>
      <c r="I20" s="53"/>
      <c r="J20" s="75"/>
      <c r="K20" s="74">
        <f t="shared" si="2"/>
        <v>0</v>
      </c>
      <c r="L20" s="67">
        <f t="shared" si="1"/>
        <v>0</v>
      </c>
    </row>
    <row r="21" spans="1:12" ht="71.25" customHeight="1">
      <c r="A21" s="103"/>
      <c r="B21" s="96"/>
      <c r="C21" s="25" t="s">
        <v>13</v>
      </c>
      <c r="D21" s="50"/>
      <c r="E21" s="50"/>
      <c r="F21" s="50"/>
      <c r="G21" s="50">
        <v>230.4</v>
      </c>
      <c r="H21" s="50"/>
      <c r="I21" s="50">
        <v>275.6</v>
      </c>
      <c r="J21" s="70"/>
      <c r="K21" s="71">
        <f t="shared" si="2"/>
        <v>506</v>
      </c>
      <c r="L21" s="67">
        <f t="shared" si="1"/>
        <v>506</v>
      </c>
    </row>
    <row r="22" spans="1:12" s="20" customFormat="1" ht="50.25" customHeight="1" thickBot="1">
      <c r="A22" s="104"/>
      <c r="B22" s="106"/>
      <c r="C22" s="16" t="s">
        <v>11</v>
      </c>
      <c r="D22" s="55"/>
      <c r="E22" s="55"/>
      <c r="F22" s="55"/>
      <c r="G22" s="55">
        <f>SUM(G20:G21)</f>
        <v>230.4</v>
      </c>
      <c r="H22" s="55"/>
      <c r="I22" s="55">
        <f>SUM(I20:I21)</f>
        <v>275.6</v>
      </c>
      <c r="J22" s="76"/>
      <c r="K22" s="73">
        <f t="shared" si="2"/>
        <v>506</v>
      </c>
      <c r="L22" s="52">
        <f>SUM(L20:L21)</f>
        <v>506</v>
      </c>
    </row>
    <row r="23" spans="1:12" s="10" customFormat="1" ht="33.75" customHeight="1">
      <c r="A23" s="85">
        <v>4</v>
      </c>
      <c r="B23" s="87" t="s">
        <v>16</v>
      </c>
      <c r="C23" s="29" t="s">
        <v>8</v>
      </c>
      <c r="D23" s="56"/>
      <c r="E23" s="57"/>
      <c r="F23" s="57"/>
      <c r="G23" s="57">
        <v>2250</v>
      </c>
      <c r="H23" s="57"/>
      <c r="I23" s="57">
        <v>2405</v>
      </c>
      <c r="J23" s="77"/>
      <c r="K23" s="74">
        <f t="shared" si="2"/>
        <v>4655</v>
      </c>
      <c r="L23" s="67">
        <f t="shared" si="1"/>
        <v>4655</v>
      </c>
    </row>
    <row r="24" spans="1:12" s="10" customFormat="1" ht="13.5" customHeight="1" hidden="1">
      <c r="A24" s="85"/>
      <c r="B24" s="87"/>
      <c r="C24" s="11" t="s">
        <v>39</v>
      </c>
      <c r="D24" s="58"/>
      <c r="E24" s="59"/>
      <c r="F24" s="59"/>
      <c r="G24" s="59"/>
      <c r="H24" s="59"/>
      <c r="I24" s="59"/>
      <c r="J24" s="78"/>
      <c r="K24" s="71">
        <f t="shared" si="2"/>
        <v>0</v>
      </c>
      <c r="L24" s="67">
        <f t="shared" si="1"/>
        <v>0</v>
      </c>
    </row>
    <row r="25" spans="1:12" ht="25.5" customHeight="1">
      <c r="A25" s="85"/>
      <c r="B25" s="87"/>
      <c r="C25" s="36" t="s">
        <v>21</v>
      </c>
      <c r="D25" s="50"/>
      <c r="E25" s="50"/>
      <c r="F25" s="50"/>
      <c r="G25" s="50">
        <v>11.3</v>
      </c>
      <c r="H25" s="50"/>
      <c r="I25" s="50">
        <v>12.3</v>
      </c>
      <c r="J25" s="70"/>
      <c r="K25" s="71">
        <f t="shared" si="2"/>
        <v>23.6</v>
      </c>
      <c r="L25" s="67">
        <f t="shared" si="1"/>
        <v>23.6</v>
      </c>
    </row>
    <row r="26" spans="1:12" s="20" customFormat="1" ht="14.25" customHeight="1" thickBot="1">
      <c r="A26" s="86"/>
      <c r="B26" s="88"/>
      <c r="C26" s="16" t="s">
        <v>11</v>
      </c>
      <c r="D26" s="60"/>
      <c r="E26" s="60"/>
      <c r="F26" s="60"/>
      <c r="G26" s="60">
        <f>SUM(G23:G25)</f>
        <v>2261.3</v>
      </c>
      <c r="H26" s="60"/>
      <c r="I26" s="60">
        <f>SUM(I23:I25)</f>
        <v>2417.3</v>
      </c>
      <c r="J26" s="79"/>
      <c r="K26" s="73">
        <f t="shared" si="2"/>
        <v>4678.6</v>
      </c>
      <c r="L26" s="52">
        <f>SUM(L23:L25)</f>
        <v>4678.6</v>
      </c>
    </row>
    <row r="27" spans="1:12" ht="37.5" customHeight="1">
      <c r="A27" s="89">
        <v>5</v>
      </c>
      <c r="B27" s="105" t="s">
        <v>17</v>
      </c>
      <c r="C27" s="39" t="s">
        <v>45</v>
      </c>
      <c r="D27" s="61"/>
      <c r="E27" s="61"/>
      <c r="F27" s="61"/>
      <c r="G27" s="61">
        <v>684.2</v>
      </c>
      <c r="H27" s="61"/>
      <c r="I27" s="61">
        <v>805.7</v>
      </c>
      <c r="J27" s="80"/>
      <c r="K27" s="74">
        <f t="shared" si="2"/>
        <v>1489.9</v>
      </c>
      <c r="L27" s="67">
        <f t="shared" si="1"/>
        <v>1489.9</v>
      </c>
    </row>
    <row r="28" spans="1:12" ht="39.75" customHeight="1">
      <c r="A28" s="90"/>
      <c r="B28" s="96"/>
      <c r="C28" s="42" t="s">
        <v>23</v>
      </c>
      <c r="D28" s="50"/>
      <c r="E28" s="50"/>
      <c r="F28" s="50"/>
      <c r="G28" s="50">
        <f>70.2+90</f>
        <v>160.2</v>
      </c>
      <c r="H28" s="50"/>
      <c r="I28" s="50">
        <v>113</v>
      </c>
      <c r="J28" s="70"/>
      <c r="K28" s="71">
        <f t="shared" si="2"/>
        <v>273.2</v>
      </c>
      <c r="L28" s="67">
        <f t="shared" si="1"/>
        <v>273.2</v>
      </c>
    </row>
    <row r="29" spans="1:12" s="20" customFormat="1" ht="18" customHeight="1" thickBot="1">
      <c r="A29" s="91"/>
      <c r="B29" s="106"/>
      <c r="C29" s="16" t="s">
        <v>11</v>
      </c>
      <c r="D29" s="55"/>
      <c r="E29" s="55"/>
      <c r="F29" s="55"/>
      <c r="G29" s="55">
        <f>SUM(G27:G28)</f>
        <v>844.4000000000001</v>
      </c>
      <c r="H29" s="55"/>
      <c r="I29" s="55">
        <f>SUM(I27:I28)</f>
        <v>918.7</v>
      </c>
      <c r="J29" s="76"/>
      <c r="K29" s="73">
        <f t="shared" si="2"/>
        <v>1763.1000000000001</v>
      </c>
      <c r="L29" s="52">
        <f>SUM(L27:L28)</f>
        <v>1763.1000000000001</v>
      </c>
    </row>
    <row r="30" spans="1:12" ht="21" customHeight="1">
      <c r="A30" s="102">
        <v>6</v>
      </c>
      <c r="B30" s="105" t="s">
        <v>18</v>
      </c>
      <c r="C30" s="42" t="s">
        <v>24</v>
      </c>
      <c r="D30" s="53"/>
      <c r="E30" s="50"/>
      <c r="F30" s="50"/>
      <c r="G30" s="50">
        <v>32.1</v>
      </c>
      <c r="H30" s="50"/>
      <c r="I30" s="50">
        <v>34.3</v>
      </c>
      <c r="J30" s="75"/>
      <c r="K30" s="74">
        <f t="shared" si="2"/>
        <v>66.4</v>
      </c>
      <c r="L30" s="67">
        <f t="shared" si="1"/>
        <v>66.4</v>
      </c>
    </row>
    <row r="31" spans="1:12" s="20" customFormat="1" ht="13.5" thickBot="1">
      <c r="A31" s="104"/>
      <c r="B31" s="106"/>
      <c r="C31" s="16" t="s">
        <v>11</v>
      </c>
      <c r="D31" s="51"/>
      <c r="E31" s="51"/>
      <c r="F31" s="51"/>
      <c r="G31" s="51">
        <f>SUM(G30:G30)</f>
        <v>32.1</v>
      </c>
      <c r="H31" s="51"/>
      <c r="I31" s="51">
        <f>SUM(I30:I30)</f>
        <v>34.3</v>
      </c>
      <c r="J31" s="72"/>
      <c r="K31" s="73">
        <f t="shared" si="2"/>
        <v>66.4</v>
      </c>
      <c r="L31" s="52">
        <f>SUM(L30)</f>
        <v>66.4</v>
      </c>
    </row>
    <row r="32" spans="1:12" s="10" customFormat="1" ht="25.5">
      <c r="A32" s="90">
        <v>7</v>
      </c>
      <c r="B32" s="100" t="s">
        <v>35</v>
      </c>
      <c r="C32" s="43" t="s">
        <v>5</v>
      </c>
      <c r="D32" s="53"/>
      <c r="E32" s="53"/>
      <c r="F32" s="53"/>
      <c r="G32" s="53">
        <v>85.6</v>
      </c>
      <c r="H32" s="53"/>
      <c r="I32" s="53">
        <v>92.5</v>
      </c>
      <c r="J32" s="75"/>
      <c r="K32" s="71">
        <f t="shared" si="2"/>
        <v>178.1</v>
      </c>
      <c r="L32" s="67">
        <f t="shared" si="1"/>
        <v>178.1</v>
      </c>
    </row>
    <row r="33" spans="1:12" s="10" customFormat="1" ht="25.5">
      <c r="A33" s="90"/>
      <c r="B33" s="100"/>
      <c r="C33" s="43" t="s">
        <v>7</v>
      </c>
      <c r="D33" s="50"/>
      <c r="E33" s="50">
        <v>14.2</v>
      </c>
      <c r="F33" s="50"/>
      <c r="G33" s="50">
        <v>15.1</v>
      </c>
      <c r="H33" s="50"/>
      <c r="I33" s="50">
        <v>16.1</v>
      </c>
      <c r="J33" s="70"/>
      <c r="K33" s="71">
        <f t="shared" si="2"/>
        <v>45.4</v>
      </c>
      <c r="L33" s="67">
        <f t="shared" si="1"/>
        <v>45.4</v>
      </c>
    </row>
    <row r="34" spans="1:12" s="10" customFormat="1" ht="38.25">
      <c r="A34" s="90"/>
      <c r="B34" s="100"/>
      <c r="C34" s="44" t="s">
        <v>46</v>
      </c>
      <c r="D34" s="50"/>
      <c r="E34" s="50"/>
      <c r="F34" s="50"/>
      <c r="G34" s="50">
        <v>195</v>
      </c>
      <c r="H34" s="50"/>
      <c r="I34" s="50">
        <v>207.8</v>
      </c>
      <c r="J34" s="70"/>
      <c r="K34" s="71">
        <f t="shared" si="2"/>
        <v>402.8</v>
      </c>
      <c r="L34" s="67">
        <f t="shared" si="1"/>
        <v>402.8</v>
      </c>
    </row>
    <row r="35" spans="1:12" s="45" customFormat="1" ht="13.5" thickBot="1">
      <c r="A35" s="91"/>
      <c r="B35" s="101"/>
      <c r="C35" s="16" t="s">
        <v>11</v>
      </c>
      <c r="D35" s="60"/>
      <c r="E35" s="60">
        <f>SUM(E32:E34)</f>
        <v>14.2</v>
      </c>
      <c r="F35" s="60"/>
      <c r="G35" s="60">
        <f>SUM(G32:G34)</f>
        <v>295.7</v>
      </c>
      <c r="H35" s="60"/>
      <c r="I35" s="60">
        <f>SUM(I32:I34)</f>
        <v>316.4</v>
      </c>
      <c r="J35" s="79"/>
      <c r="K35" s="73">
        <f t="shared" si="2"/>
        <v>626.3</v>
      </c>
      <c r="L35" s="52">
        <f>SUM(L32:L34)</f>
        <v>626.3</v>
      </c>
    </row>
    <row r="36" spans="1:12" ht="29.25" customHeight="1" hidden="1">
      <c r="A36" s="89">
        <v>8</v>
      </c>
      <c r="B36" s="105" t="s">
        <v>25</v>
      </c>
      <c r="C36" s="46" t="s">
        <v>43</v>
      </c>
      <c r="D36" s="53"/>
      <c r="E36" s="53"/>
      <c r="F36" s="53"/>
      <c r="G36" s="53"/>
      <c r="H36" s="53"/>
      <c r="I36" s="53"/>
      <c r="J36" s="75"/>
      <c r="K36" s="74">
        <f t="shared" si="2"/>
        <v>0</v>
      </c>
      <c r="L36" s="67">
        <f t="shared" si="1"/>
        <v>0</v>
      </c>
    </row>
    <row r="37" spans="1:12" ht="38.25" hidden="1">
      <c r="A37" s="89"/>
      <c r="B37" s="105"/>
      <c r="C37" s="46" t="s">
        <v>41</v>
      </c>
      <c r="D37" s="53"/>
      <c r="E37" s="53"/>
      <c r="F37" s="53"/>
      <c r="G37" s="53"/>
      <c r="H37" s="53"/>
      <c r="I37" s="53"/>
      <c r="J37" s="75"/>
      <c r="K37" s="74">
        <f t="shared" si="2"/>
        <v>0</v>
      </c>
      <c r="L37" s="67">
        <f t="shared" si="1"/>
        <v>0</v>
      </c>
    </row>
    <row r="38" spans="1:12" ht="38.25">
      <c r="A38" s="90"/>
      <c r="B38" s="96"/>
      <c r="C38" s="36" t="s">
        <v>26</v>
      </c>
      <c r="D38" s="53"/>
      <c r="E38" s="53"/>
      <c r="F38" s="53"/>
      <c r="G38" s="53">
        <v>11.3</v>
      </c>
      <c r="H38" s="53"/>
      <c r="I38" s="53">
        <f>2+13</f>
        <v>15</v>
      </c>
      <c r="J38" s="75"/>
      <c r="K38" s="74">
        <f t="shared" si="2"/>
        <v>26.3</v>
      </c>
      <c r="L38" s="67">
        <f t="shared" si="1"/>
        <v>26.3</v>
      </c>
    </row>
    <row r="39" spans="1:12" ht="25.5">
      <c r="A39" s="90"/>
      <c r="B39" s="96"/>
      <c r="C39" s="36" t="s">
        <v>27</v>
      </c>
      <c r="D39" s="53"/>
      <c r="E39" s="53"/>
      <c r="F39" s="53"/>
      <c r="G39" s="53">
        <f>7+6.9</f>
        <v>13.9</v>
      </c>
      <c r="H39" s="53"/>
      <c r="I39" s="53">
        <f>7.5+7.4</f>
        <v>14.9</v>
      </c>
      <c r="J39" s="75"/>
      <c r="K39" s="71">
        <f t="shared" si="2"/>
        <v>28.8</v>
      </c>
      <c r="L39" s="67">
        <f t="shared" si="1"/>
        <v>28.8</v>
      </c>
    </row>
    <row r="40" spans="1:12" ht="42" customHeight="1">
      <c r="A40" s="90"/>
      <c r="B40" s="96"/>
      <c r="C40" s="47" t="s">
        <v>40</v>
      </c>
      <c r="D40" s="53"/>
      <c r="E40" s="53"/>
      <c r="F40" s="53"/>
      <c r="G40" s="53"/>
      <c r="H40" s="53">
        <v>360</v>
      </c>
      <c r="I40" s="53"/>
      <c r="J40" s="71">
        <v>360</v>
      </c>
      <c r="K40" s="71"/>
      <c r="L40" s="67">
        <f t="shared" si="1"/>
        <v>360</v>
      </c>
    </row>
    <row r="41" spans="1:12" s="20" customFormat="1" ht="13.5" thickBot="1">
      <c r="A41" s="91"/>
      <c r="B41" s="106"/>
      <c r="C41" s="16" t="s">
        <v>11</v>
      </c>
      <c r="D41" s="60"/>
      <c r="E41" s="60"/>
      <c r="F41" s="60"/>
      <c r="G41" s="60">
        <f>SUM(G36:G40)</f>
        <v>25.200000000000003</v>
      </c>
      <c r="H41" s="60">
        <f>SUM(H36:H40)</f>
        <v>360</v>
      </c>
      <c r="I41" s="60">
        <f>SUM(I36:I40)</f>
        <v>29.9</v>
      </c>
      <c r="J41" s="73">
        <f>D41+F41+H41</f>
        <v>360</v>
      </c>
      <c r="K41" s="73">
        <f t="shared" si="2"/>
        <v>55.1</v>
      </c>
      <c r="L41" s="66">
        <f>SUM(L36:L40)</f>
        <v>415.1</v>
      </c>
    </row>
  </sheetData>
  <mergeCells count="31">
    <mergeCell ref="B27:B29"/>
    <mergeCell ref="A36:A41"/>
    <mergeCell ref="B36:B41"/>
    <mergeCell ref="A30:A31"/>
    <mergeCell ref="B30:B31"/>
    <mergeCell ref="A32:A35"/>
    <mergeCell ref="B32:B35"/>
    <mergeCell ref="B20:B22"/>
    <mergeCell ref="B1:L1"/>
    <mergeCell ref="B2:L2"/>
    <mergeCell ref="B3:L3"/>
    <mergeCell ref="A4:L4"/>
    <mergeCell ref="A5:A7"/>
    <mergeCell ref="B5:B7"/>
    <mergeCell ref="C5:C7"/>
    <mergeCell ref="D5:K5"/>
    <mergeCell ref="D6:E6"/>
    <mergeCell ref="A23:A26"/>
    <mergeCell ref="B23:B26"/>
    <mergeCell ref="A27:A29"/>
    <mergeCell ref="B8:C8"/>
    <mergeCell ref="A9:K9"/>
    <mergeCell ref="A10:A14"/>
    <mergeCell ref="B10:B14"/>
    <mergeCell ref="A15:A19"/>
    <mergeCell ref="B15:B19"/>
    <mergeCell ref="A20:A22"/>
    <mergeCell ref="F6:G6"/>
    <mergeCell ref="H6:I6"/>
    <mergeCell ref="J6:K6"/>
    <mergeCell ref="L5:L7"/>
  </mergeCells>
  <printOptions/>
  <pageMargins left="0.33" right="0.5" top="0.72" bottom="0.29" header="0.28" footer="0.4"/>
  <pageSetup fitToHeight="2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zoomScaleSheetLayoutView="100" workbookViewId="0" topLeftCell="D4">
      <selection activeCell="C14" sqref="C14"/>
    </sheetView>
  </sheetViews>
  <sheetFormatPr defaultColWidth="9.00390625" defaultRowHeight="12.75"/>
  <cols>
    <col min="1" max="1" width="4.75390625" style="1" customWidth="1"/>
    <col min="2" max="2" width="26.125" style="2" customWidth="1"/>
    <col min="3" max="3" width="50.125" style="1" bestFit="1" customWidth="1"/>
    <col min="4" max="4" width="10.875" style="1" customWidth="1"/>
    <col min="5" max="8" width="11.25390625" style="1" customWidth="1"/>
    <col min="9" max="10" width="11.375" style="1" customWidth="1"/>
    <col min="11" max="11" width="11.625" style="48" customWidth="1"/>
    <col min="12" max="16384" width="9.125" style="1" customWidth="1"/>
  </cols>
  <sheetData>
    <row r="1" spans="6:11" ht="12.75">
      <c r="F1" s="3"/>
      <c r="G1" s="113" t="s">
        <v>29</v>
      </c>
      <c r="H1" s="113"/>
      <c r="I1" s="113"/>
      <c r="J1" s="113"/>
      <c r="K1" s="113"/>
    </row>
    <row r="2" spans="6:11" ht="36.75" customHeight="1">
      <c r="F2" s="116" t="s">
        <v>32</v>
      </c>
      <c r="G2" s="116"/>
      <c r="H2" s="116"/>
      <c r="I2" s="116"/>
      <c r="J2" s="116"/>
      <c r="K2" s="116"/>
    </row>
    <row r="3" spans="6:11" ht="29.25" customHeight="1">
      <c r="F3" s="116" t="s">
        <v>33</v>
      </c>
      <c r="G3" s="116"/>
      <c r="H3" s="116"/>
      <c r="I3" s="116"/>
      <c r="J3" s="116"/>
      <c r="K3" s="116"/>
    </row>
    <row r="4" spans="1:11" ht="25.5" customHeight="1" thickBot="1">
      <c r="A4" s="117" t="s">
        <v>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6.5" customHeight="1" thickBot="1" thickTop="1">
      <c r="A5" s="110"/>
      <c r="B5" s="110" t="s">
        <v>42</v>
      </c>
      <c r="C5" s="119" t="s">
        <v>3</v>
      </c>
      <c r="D5" s="122"/>
      <c r="E5" s="122"/>
      <c r="F5" s="122"/>
      <c r="G5" s="122"/>
      <c r="H5" s="122"/>
      <c r="I5" s="122"/>
      <c r="J5" s="122"/>
      <c r="K5" s="123"/>
    </row>
    <row r="6" spans="1:11" ht="31.5" customHeight="1" thickBot="1" thickTop="1">
      <c r="A6" s="110"/>
      <c r="B6" s="110"/>
      <c r="C6" s="120"/>
      <c r="D6" s="82" t="s">
        <v>0</v>
      </c>
      <c r="E6" s="82"/>
      <c r="F6" s="82" t="s">
        <v>1</v>
      </c>
      <c r="G6" s="82"/>
      <c r="H6" s="82" t="s">
        <v>2</v>
      </c>
      <c r="I6" s="82"/>
      <c r="J6" s="114" t="s">
        <v>31</v>
      </c>
      <c r="K6" s="114"/>
    </row>
    <row r="7" spans="1:11" ht="39" thickTop="1">
      <c r="A7" s="118"/>
      <c r="B7" s="118"/>
      <c r="C7" s="121"/>
      <c r="D7" s="4" t="s">
        <v>9</v>
      </c>
      <c r="E7" s="4" t="s">
        <v>10</v>
      </c>
      <c r="F7" s="4" t="s">
        <v>9</v>
      </c>
      <c r="G7" s="4" t="s">
        <v>10</v>
      </c>
      <c r="H7" s="4" t="s">
        <v>9</v>
      </c>
      <c r="I7" s="4" t="s">
        <v>10</v>
      </c>
      <c r="J7" s="4" t="s">
        <v>9</v>
      </c>
      <c r="K7" s="4" t="s">
        <v>10</v>
      </c>
    </row>
    <row r="8" spans="1:11" s="9" customFormat="1" ht="26.25" customHeight="1" thickBot="1">
      <c r="A8" s="5"/>
      <c r="B8" s="115" t="s">
        <v>30</v>
      </c>
      <c r="C8" s="115"/>
      <c r="D8" s="6">
        <f aca="true" t="shared" si="0" ref="D8:I8">SUM(D14,D19,D22,D26,D29,D31,D35,D41)</f>
        <v>360</v>
      </c>
      <c r="E8" s="6">
        <f t="shared" si="0"/>
        <v>8187.409999999999</v>
      </c>
      <c r="F8" s="6">
        <f t="shared" si="0"/>
        <v>0</v>
      </c>
      <c r="G8" s="6">
        <f t="shared" si="0"/>
        <v>5585.510000000001</v>
      </c>
      <c r="H8" s="6">
        <f t="shared" si="0"/>
        <v>97</v>
      </c>
      <c r="I8" s="6">
        <f t="shared" si="0"/>
        <v>6122.370000000001</v>
      </c>
      <c r="J8" s="7">
        <f>H8+F8+D8</f>
        <v>457</v>
      </c>
      <c r="K8" s="8">
        <f>E8+G8+I8</f>
        <v>19895.29</v>
      </c>
    </row>
    <row r="9" spans="1:11" s="10" customFormat="1" ht="26.25" customHeight="1">
      <c r="A9" s="93" t="s">
        <v>28</v>
      </c>
      <c r="B9" s="94"/>
      <c r="C9" s="94"/>
      <c r="D9" s="94"/>
      <c r="E9" s="94"/>
      <c r="F9" s="94"/>
      <c r="G9" s="94"/>
      <c r="H9" s="94"/>
      <c r="I9" s="94"/>
      <c r="J9" s="94"/>
      <c r="K9" s="95"/>
    </row>
    <row r="10" spans="1:11" ht="25.5">
      <c r="A10" s="90">
        <v>1</v>
      </c>
      <c r="B10" s="96" t="s">
        <v>15</v>
      </c>
      <c r="C10" s="11" t="s">
        <v>19</v>
      </c>
      <c r="D10" s="12"/>
      <c r="E10" s="13"/>
      <c r="F10" s="13"/>
      <c r="G10" s="13"/>
      <c r="H10" s="13"/>
      <c r="I10" s="13"/>
      <c r="J10" s="14"/>
      <c r="K10" s="15"/>
    </row>
    <row r="11" spans="1:11" ht="25.5">
      <c r="A11" s="90"/>
      <c r="B11" s="96"/>
      <c r="C11" s="11" t="s">
        <v>12</v>
      </c>
      <c r="D11" s="12"/>
      <c r="E11" s="13">
        <v>280.35</v>
      </c>
      <c r="F11" s="13"/>
      <c r="G11" s="13">
        <v>300</v>
      </c>
      <c r="H11" s="13"/>
      <c r="I11" s="13">
        <v>321</v>
      </c>
      <c r="J11" s="14"/>
      <c r="K11" s="15">
        <f>E11+G11+I11</f>
        <v>901.35</v>
      </c>
    </row>
    <row r="12" spans="1:11" ht="12.75" customHeight="1">
      <c r="A12" s="90"/>
      <c r="B12" s="97"/>
      <c r="C12" s="11" t="s">
        <v>4</v>
      </c>
      <c r="D12" s="12"/>
      <c r="E12" s="13">
        <v>10.4</v>
      </c>
      <c r="F12" s="13"/>
      <c r="G12" s="13">
        <v>11.13</v>
      </c>
      <c r="H12" s="13"/>
      <c r="I12" s="13">
        <f>11.91+4.15</f>
        <v>16.060000000000002</v>
      </c>
      <c r="J12" s="14"/>
      <c r="K12" s="15">
        <f aca="true" t="shared" si="1" ref="K12:K35">E12+G12+I12</f>
        <v>37.59</v>
      </c>
    </row>
    <row r="13" spans="1:11" ht="25.5">
      <c r="A13" s="90"/>
      <c r="B13" s="97"/>
      <c r="C13" s="11" t="s">
        <v>20</v>
      </c>
      <c r="D13" s="12"/>
      <c r="E13" s="13">
        <v>52.75</v>
      </c>
      <c r="F13" s="13"/>
      <c r="G13" s="13">
        <v>56.44</v>
      </c>
      <c r="H13" s="13"/>
      <c r="I13" s="13">
        <v>60.39</v>
      </c>
      <c r="J13" s="14"/>
      <c r="K13" s="15">
        <f t="shared" si="1"/>
        <v>169.57999999999998</v>
      </c>
    </row>
    <row r="14" spans="1:11" s="20" customFormat="1" ht="13.5" customHeight="1" thickBot="1">
      <c r="A14" s="91"/>
      <c r="B14" s="98"/>
      <c r="C14" s="16" t="s">
        <v>11</v>
      </c>
      <c r="D14" s="17">
        <f>SUM(D11:D13)</f>
        <v>0</v>
      </c>
      <c r="E14" s="17">
        <f>SUM(E11:E13)</f>
        <v>343.5</v>
      </c>
      <c r="F14" s="17"/>
      <c r="G14" s="17">
        <f>SUM(G11:G13)</f>
        <v>367.57</v>
      </c>
      <c r="H14" s="17"/>
      <c r="I14" s="17">
        <f>SUM(I11:I13)</f>
        <v>397.45</v>
      </c>
      <c r="J14" s="18"/>
      <c r="K14" s="19">
        <f t="shared" si="1"/>
        <v>1108.52</v>
      </c>
    </row>
    <row r="15" spans="1:11" ht="51">
      <c r="A15" s="89">
        <v>2</v>
      </c>
      <c r="B15" s="99" t="s">
        <v>34</v>
      </c>
      <c r="C15" s="21" t="s">
        <v>36</v>
      </c>
      <c r="D15" s="22"/>
      <c r="E15" s="22">
        <v>1050</v>
      </c>
      <c r="F15" s="22"/>
      <c r="G15" s="22">
        <v>1174.5</v>
      </c>
      <c r="H15" s="22"/>
      <c r="I15" s="23">
        <v>1350</v>
      </c>
      <c r="J15" s="24"/>
      <c r="K15" s="24">
        <f t="shared" si="1"/>
        <v>3574.5</v>
      </c>
    </row>
    <row r="16" spans="1:11" ht="25.5">
      <c r="A16" s="90"/>
      <c r="B16" s="100"/>
      <c r="C16" s="25" t="s">
        <v>37</v>
      </c>
      <c r="D16" s="22"/>
      <c r="E16" s="22">
        <v>170</v>
      </c>
      <c r="F16" s="22"/>
      <c r="G16" s="22"/>
      <c r="H16" s="22"/>
      <c r="I16" s="23"/>
      <c r="J16" s="24"/>
      <c r="K16" s="15">
        <f t="shared" si="1"/>
        <v>170</v>
      </c>
    </row>
    <row r="17" spans="1:11" ht="12.75">
      <c r="A17" s="90"/>
      <c r="B17" s="100"/>
      <c r="C17" s="25" t="s">
        <v>38</v>
      </c>
      <c r="D17" s="13"/>
      <c r="E17" s="13">
        <f>210+58.3</f>
        <v>268.3</v>
      </c>
      <c r="F17" s="13"/>
      <c r="G17" s="13">
        <f>225+65.3</f>
        <v>290.3</v>
      </c>
      <c r="H17" s="13"/>
      <c r="I17" s="12">
        <f>240.4+74</f>
        <v>314.4</v>
      </c>
      <c r="J17" s="15"/>
      <c r="K17" s="15">
        <f t="shared" si="1"/>
        <v>873</v>
      </c>
    </row>
    <row r="18" spans="1:11" ht="51">
      <c r="A18" s="90"/>
      <c r="B18" s="100"/>
      <c r="C18" s="11" t="s">
        <v>22</v>
      </c>
      <c r="D18" s="13"/>
      <c r="E18" s="13">
        <v>59.87</v>
      </c>
      <c r="F18" s="13"/>
      <c r="G18" s="13">
        <v>64</v>
      </c>
      <c r="H18" s="13"/>
      <c r="I18" s="12">
        <v>68.4</v>
      </c>
      <c r="J18" s="15"/>
      <c r="K18" s="15">
        <f t="shared" si="1"/>
        <v>192.27</v>
      </c>
    </row>
    <row r="19" spans="1:11" s="20" customFormat="1" ht="13.5" thickBot="1">
      <c r="A19" s="91"/>
      <c r="B19" s="101"/>
      <c r="C19" s="16" t="s">
        <v>11</v>
      </c>
      <c r="D19" s="17"/>
      <c r="E19" s="17">
        <f>SUM(E15:E18)</f>
        <v>1548.1699999999998</v>
      </c>
      <c r="F19" s="17"/>
      <c r="G19" s="17">
        <f>SUM(G15:G18)</f>
        <v>1528.8</v>
      </c>
      <c r="H19" s="17"/>
      <c r="I19" s="17">
        <f>SUM(I15:I18)</f>
        <v>1732.8000000000002</v>
      </c>
      <c r="J19" s="18"/>
      <c r="K19" s="19">
        <f t="shared" si="1"/>
        <v>4809.77</v>
      </c>
    </row>
    <row r="20" spans="1:11" ht="24" customHeight="1">
      <c r="A20" s="102">
        <v>3</v>
      </c>
      <c r="B20" s="105" t="s">
        <v>14</v>
      </c>
      <c r="C20" s="21" t="s">
        <v>6</v>
      </c>
      <c r="D20" s="22"/>
      <c r="E20" s="22">
        <f>96+530+320</f>
        <v>946</v>
      </c>
      <c r="F20" s="22"/>
      <c r="G20" s="22"/>
      <c r="H20" s="22"/>
      <c r="I20" s="22"/>
      <c r="J20" s="26"/>
      <c r="K20" s="24">
        <f t="shared" si="1"/>
        <v>946</v>
      </c>
    </row>
    <row r="21" spans="1:11" ht="27.75" customHeight="1">
      <c r="A21" s="103"/>
      <c r="B21" s="96"/>
      <c r="C21" s="25" t="s">
        <v>13</v>
      </c>
      <c r="D21" s="13"/>
      <c r="E21" s="13">
        <v>193.6</v>
      </c>
      <c r="F21" s="13"/>
      <c r="G21" s="13">
        <v>230.4</v>
      </c>
      <c r="H21" s="13"/>
      <c r="I21" s="13">
        <v>275.6</v>
      </c>
      <c r="J21" s="14"/>
      <c r="K21" s="15">
        <f t="shared" si="1"/>
        <v>699.6</v>
      </c>
    </row>
    <row r="22" spans="1:11" s="20" customFormat="1" ht="50.25" customHeight="1" thickBot="1">
      <c r="A22" s="104"/>
      <c r="B22" s="106"/>
      <c r="C22" s="16" t="s">
        <v>11</v>
      </c>
      <c r="D22" s="27"/>
      <c r="E22" s="27">
        <f>SUM(E20:E21)</f>
        <v>1139.6</v>
      </c>
      <c r="F22" s="27"/>
      <c r="G22" s="27">
        <f>SUM(G20:G21)</f>
        <v>230.4</v>
      </c>
      <c r="H22" s="27"/>
      <c r="I22" s="27">
        <f>SUM(I20:I21)</f>
        <v>275.6</v>
      </c>
      <c r="J22" s="28"/>
      <c r="K22" s="19">
        <f t="shared" si="1"/>
        <v>1645.6</v>
      </c>
    </row>
    <row r="23" spans="1:11" s="10" customFormat="1" ht="34.5" customHeight="1">
      <c r="A23" s="85">
        <v>4</v>
      </c>
      <c r="B23" s="87" t="s">
        <v>16</v>
      </c>
      <c r="C23" s="29" t="s">
        <v>8</v>
      </c>
      <c r="D23" s="30"/>
      <c r="E23" s="31">
        <v>2100</v>
      </c>
      <c r="F23" s="31"/>
      <c r="G23" s="31">
        <v>2250</v>
      </c>
      <c r="H23" s="31"/>
      <c r="I23" s="31">
        <v>2405</v>
      </c>
      <c r="J23" s="32"/>
      <c r="K23" s="24">
        <f t="shared" si="1"/>
        <v>6755</v>
      </c>
    </row>
    <row r="24" spans="1:11" s="10" customFormat="1" ht="13.5" customHeight="1">
      <c r="A24" s="85"/>
      <c r="B24" s="87"/>
      <c r="C24" s="11" t="s">
        <v>39</v>
      </c>
      <c r="D24" s="33"/>
      <c r="E24" s="34">
        <v>550</v>
      </c>
      <c r="F24" s="34"/>
      <c r="G24" s="34"/>
      <c r="H24" s="34"/>
      <c r="I24" s="34"/>
      <c r="J24" s="35"/>
      <c r="K24" s="15">
        <f t="shared" si="1"/>
        <v>550</v>
      </c>
    </row>
    <row r="25" spans="1:11" ht="25.5" customHeight="1">
      <c r="A25" s="85"/>
      <c r="B25" s="87"/>
      <c r="C25" s="36" t="s">
        <v>21</v>
      </c>
      <c r="D25" s="13"/>
      <c r="E25" s="13">
        <v>10.6</v>
      </c>
      <c r="F25" s="13"/>
      <c r="G25" s="13">
        <v>11.34</v>
      </c>
      <c r="H25" s="13"/>
      <c r="I25" s="13">
        <v>12.25</v>
      </c>
      <c r="J25" s="14"/>
      <c r="K25" s="15">
        <f t="shared" si="1"/>
        <v>34.19</v>
      </c>
    </row>
    <row r="26" spans="1:11" s="20" customFormat="1" ht="25.5" customHeight="1" thickBot="1">
      <c r="A26" s="86"/>
      <c r="B26" s="88"/>
      <c r="C26" s="16" t="s">
        <v>11</v>
      </c>
      <c r="D26" s="37"/>
      <c r="E26" s="37">
        <f>SUM(E23:E25)</f>
        <v>2660.6</v>
      </c>
      <c r="F26" s="37"/>
      <c r="G26" s="37">
        <f>SUM(G23:G25)</f>
        <v>2261.34</v>
      </c>
      <c r="H26" s="37"/>
      <c r="I26" s="37">
        <f>SUM(I23:I25)</f>
        <v>2417.25</v>
      </c>
      <c r="J26" s="38"/>
      <c r="K26" s="19">
        <f t="shared" si="1"/>
        <v>7339.1900000000005</v>
      </c>
    </row>
    <row r="27" spans="1:11" ht="37.5" customHeight="1">
      <c r="A27" s="89">
        <v>5</v>
      </c>
      <c r="B27" s="105" t="s">
        <v>17</v>
      </c>
      <c r="C27" s="39" t="s">
        <v>45</v>
      </c>
      <c r="D27" s="40"/>
      <c r="E27" s="40">
        <v>583</v>
      </c>
      <c r="F27" s="40"/>
      <c r="G27" s="40">
        <v>684.16</v>
      </c>
      <c r="H27" s="40"/>
      <c r="I27" s="40">
        <v>805.67</v>
      </c>
      <c r="J27" s="41"/>
      <c r="K27" s="24">
        <f t="shared" si="1"/>
        <v>2072.83</v>
      </c>
    </row>
    <row r="28" spans="1:11" ht="39.75" customHeight="1">
      <c r="A28" s="90"/>
      <c r="B28" s="96"/>
      <c r="C28" s="42" t="s">
        <v>23</v>
      </c>
      <c r="D28" s="13"/>
      <c r="E28" s="13">
        <v>587.4</v>
      </c>
      <c r="F28" s="13"/>
      <c r="G28" s="13">
        <f>70.2+90.06</f>
        <v>160.26</v>
      </c>
      <c r="H28" s="13"/>
      <c r="I28" s="13">
        <v>113.01</v>
      </c>
      <c r="J28" s="14"/>
      <c r="K28" s="15">
        <f t="shared" si="1"/>
        <v>860.67</v>
      </c>
    </row>
    <row r="29" spans="1:11" s="20" customFormat="1" ht="18" customHeight="1" thickBot="1">
      <c r="A29" s="91"/>
      <c r="B29" s="106"/>
      <c r="C29" s="16" t="s">
        <v>11</v>
      </c>
      <c r="D29" s="27"/>
      <c r="E29" s="27">
        <f>SUM(E27:E28)</f>
        <v>1170.4</v>
      </c>
      <c r="F29" s="27"/>
      <c r="G29" s="27">
        <f>SUM(G27:G28)</f>
        <v>844.42</v>
      </c>
      <c r="H29" s="27"/>
      <c r="I29" s="27">
        <f>SUM(I27:I28)</f>
        <v>918.68</v>
      </c>
      <c r="J29" s="28"/>
      <c r="K29" s="19">
        <f t="shared" si="1"/>
        <v>2933.5</v>
      </c>
    </row>
    <row r="30" spans="1:11" ht="21" customHeight="1">
      <c r="A30" s="102">
        <v>6</v>
      </c>
      <c r="B30" s="105" t="s">
        <v>18</v>
      </c>
      <c r="C30" s="42" t="s">
        <v>24</v>
      </c>
      <c r="D30" s="22"/>
      <c r="E30" s="13">
        <v>30</v>
      </c>
      <c r="F30" s="13"/>
      <c r="G30" s="13">
        <v>32.1</v>
      </c>
      <c r="H30" s="13"/>
      <c r="I30" s="13">
        <v>34.35</v>
      </c>
      <c r="J30" s="26"/>
      <c r="K30" s="24">
        <f t="shared" si="1"/>
        <v>96.45</v>
      </c>
    </row>
    <row r="31" spans="1:11" s="20" customFormat="1" ht="13.5" thickBot="1">
      <c r="A31" s="104"/>
      <c r="B31" s="106"/>
      <c r="C31" s="16" t="s">
        <v>11</v>
      </c>
      <c r="D31" s="17"/>
      <c r="E31" s="17">
        <f>SUM(E30:E30)</f>
        <v>30</v>
      </c>
      <c r="F31" s="17"/>
      <c r="G31" s="17">
        <f>SUM(G30:G30)</f>
        <v>32.1</v>
      </c>
      <c r="H31" s="17"/>
      <c r="I31" s="17">
        <f>SUM(I30:I30)</f>
        <v>34.35</v>
      </c>
      <c r="J31" s="18"/>
      <c r="K31" s="19">
        <f t="shared" si="1"/>
        <v>96.45</v>
      </c>
    </row>
    <row r="32" spans="1:11" s="10" customFormat="1" ht="25.5">
      <c r="A32" s="90">
        <v>7</v>
      </c>
      <c r="B32" s="100" t="s">
        <v>35</v>
      </c>
      <c r="C32" s="43" t="s">
        <v>5</v>
      </c>
      <c r="D32" s="22"/>
      <c r="E32" s="22">
        <v>80</v>
      </c>
      <c r="F32" s="22"/>
      <c r="G32" s="22">
        <v>85.6</v>
      </c>
      <c r="H32" s="22"/>
      <c r="I32" s="22">
        <v>92.5</v>
      </c>
      <c r="J32" s="26"/>
      <c r="K32" s="15">
        <f t="shared" si="1"/>
        <v>258.1</v>
      </c>
    </row>
    <row r="33" spans="1:11" s="10" customFormat="1" ht="25.5">
      <c r="A33" s="90"/>
      <c r="B33" s="100"/>
      <c r="C33" s="43" t="s">
        <v>7</v>
      </c>
      <c r="D33" s="13"/>
      <c r="E33" s="13">
        <v>14.12</v>
      </c>
      <c r="F33" s="13"/>
      <c r="G33" s="13">
        <v>15.11</v>
      </c>
      <c r="H33" s="13"/>
      <c r="I33" s="13">
        <v>16.17</v>
      </c>
      <c r="J33" s="14"/>
      <c r="K33" s="15">
        <f t="shared" si="1"/>
        <v>45.4</v>
      </c>
    </row>
    <row r="34" spans="1:11" s="10" customFormat="1" ht="38.25">
      <c r="A34" s="90"/>
      <c r="B34" s="100"/>
      <c r="C34" s="44" t="s">
        <v>46</v>
      </c>
      <c r="D34" s="13"/>
      <c r="E34" s="13">
        <v>180</v>
      </c>
      <c r="F34" s="13"/>
      <c r="G34" s="13">
        <v>195</v>
      </c>
      <c r="H34" s="13"/>
      <c r="I34" s="13">
        <v>207.77</v>
      </c>
      <c r="J34" s="14"/>
      <c r="K34" s="15">
        <f t="shared" si="1"/>
        <v>582.77</v>
      </c>
    </row>
    <row r="35" spans="1:11" s="45" customFormat="1" ht="13.5" thickBot="1">
      <c r="A35" s="91"/>
      <c r="B35" s="101"/>
      <c r="C35" s="16" t="s">
        <v>11</v>
      </c>
      <c r="D35" s="37"/>
      <c r="E35" s="37">
        <f>SUM(E32:E34)</f>
        <v>274.12</v>
      </c>
      <c r="F35" s="37"/>
      <c r="G35" s="37">
        <f>SUM(G32:G34)</f>
        <v>295.71</v>
      </c>
      <c r="H35" s="37"/>
      <c r="I35" s="37">
        <f>SUM(I32:I34)</f>
        <v>316.44</v>
      </c>
      <c r="J35" s="38"/>
      <c r="K35" s="19">
        <f t="shared" si="1"/>
        <v>886.27</v>
      </c>
    </row>
    <row r="36" spans="1:11" ht="29.25" customHeight="1">
      <c r="A36" s="89">
        <v>8</v>
      </c>
      <c r="B36" s="105" t="s">
        <v>25</v>
      </c>
      <c r="C36" s="46" t="s">
        <v>43</v>
      </c>
      <c r="D36" s="22"/>
      <c r="E36" s="22">
        <v>420</v>
      </c>
      <c r="F36" s="22"/>
      <c r="G36" s="22"/>
      <c r="H36" s="22"/>
      <c r="I36" s="22"/>
      <c r="J36" s="26"/>
      <c r="K36" s="24">
        <f aca="true" t="shared" si="2" ref="K36:K41">E36+G36+I36</f>
        <v>420</v>
      </c>
    </row>
    <row r="37" spans="1:11" ht="38.25">
      <c r="A37" s="89"/>
      <c r="B37" s="105"/>
      <c r="C37" s="46" t="s">
        <v>41</v>
      </c>
      <c r="D37" s="22"/>
      <c r="E37" s="22">
        <v>594.5</v>
      </c>
      <c r="F37" s="22"/>
      <c r="G37" s="22"/>
      <c r="H37" s="22"/>
      <c r="I37" s="22"/>
      <c r="J37" s="26"/>
      <c r="K37" s="24">
        <f t="shared" si="2"/>
        <v>594.5</v>
      </c>
    </row>
    <row r="38" spans="1:11" ht="38.25">
      <c r="A38" s="90"/>
      <c r="B38" s="96"/>
      <c r="C38" s="36" t="s">
        <v>26</v>
      </c>
      <c r="D38" s="22"/>
      <c r="E38" s="22">
        <v>1.7</v>
      </c>
      <c r="F38" s="22"/>
      <c r="G38" s="22">
        <v>11.3</v>
      </c>
      <c r="H38" s="22"/>
      <c r="I38" s="22">
        <f>1.95+13</f>
        <v>14.95</v>
      </c>
      <c r="J38" s="26"/>
      <c r="K38" s="24">
        <f t="shared" si="2"/>
        <v>27.95</v>
      </c>
    </row>
    <row r="39" spans="1:11" ht="25.5">
      <c r="A39" s="90"/>
      <c r="B39" s="96"/>
      <c r="C39" s="36" t="s">
        <v>27</v>
      </c>
      <c r="D39" s="22"/>
      <c r="E39" s="22">
        <v>4.82</v>
      </c>
      <c r="F39" s="22"/>
      <c r="G39" s="22">
        <f>7+6.87</f>
        <v>13.870000000000001</v>
      </c>
      <c r="H39" s="22"/>
      <c r="I39" s="22">
        <f>7.49+7.36</f>
        <v>14.850000000000001</v>
      </c>
      <c r="J39" s="26"/>
      <c r="K39" s="15">
        <f t="shared" si="2"/>
        <v>33.540000000000006</v>
      </c>
    </row>
    <row r="40" spans="1:11" ht="42" customHeight="1">
      <c r="A40" s="90"/>
      <c r="B40" s="96"/>
      <c r="C40" s="47" t="s">
        <v>40</v>
      </c>
      <c r="D40" s="22">
        <v>360</v>
      </c>
      <c r="E40" s="22"/>
      <c r="F40" s="22"/>
      <c r="G40" s="22"/>
      <c r="H40" s="22">
        <v>97</v>
      </c>
      <c r="I40" s="22"/>
      <c r="J40" s="15">
        <f>D40+F40+H40</f>
        <v>457</v>
      </c>
      <c r="K40" s="15">
        <f t="shared" si="2"/>
        <v>0</v>
      </c>
    </row>
    <row r="41" spans="1:11" s="20" customFormat="1" ht="13.5" thickBot="1">
      <c r="A41" s="91"/>
      <c r="B41" s="106"/>
      <c r="C41" s="16" t="s">
        <v>11</v>
      </c>
      <c r="D41" s="37">
        <f>SUM(D36:D40)</f>
        <v>360</v>
      </c>
      <c r="E41" s="37">
        <f>SUM(E36:E40)</f>
        <v>1021.0200000000001</v>
      </c>
      <c r="F41" s="37"/>
      <c r="G41" s="37">
        <f>SUM(G36:G40)</f>
        <v>25.17</v>
      </c>
      <c r="H41" s="37">
        <f>SUM(H36:H40)</f>
        <v>97</v>
      </c>
      <c r="I41" s="37">
        <f>SUM(I36:I40)</f>
        <v>29.8</v>
      </c>
      <c r="J41" s="19">
        <f>D41+F41+H41</f>
        <v>457</v>
      </c>
      <c r="K41" s="19">
        <f t="shared" si="2"/>
        <v>1075.99</v>
      </c>
    </row>
  </sheetData>
  <mergeCells count="30">
    <mergeCell ref="A10:A14"/>
    <mergeCell ref="B10:B14"/>
    <mergeCell ref="F2:K2"/>
    <mergeCell ref="F3:K3"/>
    <mergeCell ref="A4:K4"/>
    <mergeCell ref="A5:A7"/>
    <mergeCell ref="B5:B7"/>
    <mergeCell ref="C5:C7"/>
    <mergeCell ref="D5:K5"/>
    <mergeCell ref="D6:E6"/>
    <mergeCell ref="B23:B26"/>
    <mergeCell ref="B20:B22"/>
    <mergeCell ref="J6:K6"/>
    <mergeCell ref="B8:C8"/>
    <mergeCell ref="F6:G6"/>
    <mergeCell ref="H6:I6"/>
    <mergeCell ref="A36:A41"/>
    <mergeCell ref="B36:B41"/>
    <mergeCell ref="A30:A31"/>
    <mergeCell ref="B30:B31"/>
    <mergeCell ref="G1:K1"/>
    <mergeCell ref="A27:A29"/>
    <mergeCell ref="A32:A35"/>
    <mergeCell ref="B32:B35"/>
    <mergeCell ref="A15:A19"/>
    <mergeCell ref="B15:B19"/>
    <mergeCell ref="A9:K9"/>
    <mergeCell ref="B27:B29"/>
    <mergeCell ref="A20:A22"/>
    <mergeCell ref="A23:A26"/>
  </mergeCells>
  <printOptions horizontalCentered="1"/>
  <pageMargins left="0.18" right="0.5" top="0.31" bottom="0.1968503937007874" header="0" footer="0"/>
  <pageSetup fitToHeight="20" fitToWidth="1" horizontalDpi="300" verticalDpi="300" orientation="landscape" paperSize="9" scale="83" r:id="rId1"/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МУЗ ДЦГБ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Администрация</cp:lastModifiedBy>
  <cp:lastPrinted>2009-10-23T11:34:41Z</cp:lastPrinted>
  <dcterms:created xsi:type="dcterms:W3CDTF">2007-02-14T05:25:25Z</dcterms:created>
  <dcterms:modified xsi:type="dcterms:W3CDTF">2009-10-29T08:41:05Z</dcterms:modified>
  <cp:category/>
  <cp:version/>
  <cp:contentType/>
  <cp:contentStatus/>
</cp:coreProperties>
</file>