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<sst xmlns="http://schemas.openxmlformats.org/spreadsheetml/2006/main" count="3583" uniqueCount="440">
  <si>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</si>
  <si>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</si>
  <si>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</si>
  <si>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</si>
  <si>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</si>
  <si>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</si>
  <si>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</si>
  <si>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</si>
  <si>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</si>
  <si>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</si>
  <si>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</si>
  <si>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</si>
  <si>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</si>
  <si>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</si>
  <si>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</si>
  <si>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</si>
  <si>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</si>
  <si>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</si>
  <si>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</si>
  <si>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</si>
  <si>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</si>
  <si>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</si>
  <si>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</si>
  <si>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</si>
  <si>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</si>
  <si>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</si>
  <si>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</si>
  <si>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</si>
  <si>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</si>
  <si>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</si>
  <si>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</si>
  <si>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</si>
  <si>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</si>
  <si>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</si>
  <si>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</si>
  <si>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</si>
  <si>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</si>
  <si>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</si>
  <si>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</si>
  <si>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450 00 00</t>
  </si>
  <si>
    <t>452 00 00</t>
  </si>
  <si>
    <t>Больницы, клиники, госпитали,медико-санитарные части</t>
  </si>
  <si>
    <t>470 00 00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</si>
  <si>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</si>
  <si>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</si>
  <si>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</si>
  <si>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</si>
  <si>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</si>
  <si>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</si>
  <si>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</si>
  <si>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</si>
  <si>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</si>
  <si>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</si>
  <si>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</si>
  <si>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</si>
  <si>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</si>
  <si>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</si>
  <si>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</si>
  <si>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</si>
  <si>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</si>
  <si>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</si>
  <si>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</si>
  <si>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</si>
  <si>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</si>
  <si>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</si>
  <si>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</si>
  <si>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Другие вопросы в области национальной экономики</t>
  </si>
  <si>
    <t>003</t>
  </si>
  <si>
    <t>Управление культуры</t>
  </si>
  <si>
    <t>004</t>
  </si>
  <si>
    <t>Жилищное хозяйство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</si>
  <si>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</si>
  <si>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</si>
  <si>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</si>
  <si>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</si>
  <si>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</si>
  <si>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</si>
  <si>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</si>
  <si>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</si>
  <si>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</si>
  <si>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</si>
  <si>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</si>
  <si>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</si>
  <si>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</si>
  <si>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</si>
  <si>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</si>
  <si>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</si>
  <si>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</si>
  <si>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</si>
  <si>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в том числе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</si>
  <si>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</si>
  <si>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</si>
  <si>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</si>
  <si>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</si>
  <si>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</si>
  <si>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</si>
  <si>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</si>
  <si>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Ежемесячное денежное вознаграждение за классное руководство</t>
  </si>
  <si>
    <t>Транспорт</t>
  </si>
  <si>
    <t>Дорожное хозяйство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</si>
  <si>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</si>
  <si>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</si>
  <si>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</si>
  <si>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</si>
  <si>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</si>
  <si>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</si>
  <si>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</si>
  <si>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</si>
  <si>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</si>
  <si>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</si>
  <si>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Школы-детские сады,школы начальные,неполные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</si>
  <si>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</si>
  <si>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</si>
  <si>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</si>
  <si>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</si>
  <si>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</si>
  <si>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</si>
  <si>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</si>
  <si>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</si>
  <si>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</si>
  <si>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</si>
  <si>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</si>
  <si>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</si>
  <si>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</si>
  <si>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</si>
  <si>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</si>
  <si>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</si>
  <si>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012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</si>
  <si>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</si>
  <si>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</si>
  <si>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</si>
  <si>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</si>
  <si>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</si>
  <si>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</si>
  <si>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</si>
  <si>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</si>
  <si>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</si>
  <si>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</si>
  <si>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</si>
  <si>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</si>
  <si>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</si>
  <si>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</si>
  <si>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</si>
  <si>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</si>
  <si>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</si>
  <si>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</si>
  <si>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</si>
  <si>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</si>
  <si>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</si>
  <si>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</si>
  <si>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</si>
  <si>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</si>
  <si>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</si>
  <si>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</si>
  <si>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</si>
  <si>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</si>
  <si>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</si>
  <si>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</si>
  <si>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</si>
  <si>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</si>
  <si>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</si>
  <si>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</si>
  <si>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</si>
  <si>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</si>
  <si>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</si>
  <si>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</si>
  <si>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</si>
  <si>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</si>
  <si>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</si>
  <si>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</si>
  <si>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</si>
  <si>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</si>
  <si>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</si>
  <si>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</si>
  <si>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</si>
  <si>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</si>
  <si>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</si>
  <si>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</si>
  <si>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</si>
  <si>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</si>
  <si>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</si>
  <si>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Субсидии юридическим лицам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</si>
  <si>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</si>
  <si>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</si>
  <si>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</si>
  <si>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</si>
  <si>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</si>
  <si>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</si>
  <si>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</si>
  <si>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</si>
  <si>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</si>
  <si>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</si>
  <si>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</si>
  <si>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</si>
  <si>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</si>
  <si>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</si>
  <si>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</si>
  <si>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</si>
  <si>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</si>
  <si>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</si>
  <si>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</si>
  <si>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</si>
  <si>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</si>
  <si>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</si>
  <si>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</si>
  <si>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</si>
  <si>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</si>
  <si>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</si>
  <si>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</si>
  <si>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</si>
  <si>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</si>
  <si>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</si>
  <si>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</si>
  <si>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520 09 00</t>
  </si>
  <si>
    <t>431 01 00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</si>
  <si>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</si>
  <si>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</si>
  <si>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</si>
  <si>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</si>
  <si>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</si>
  <si>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</si>
  <si>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795 02 00</t>
  </si>
  <si>
    <t>440 99 00</t>
  </si>
  <si>
    <t>441 99 00</t>
  </si>
  <si>
    <t>442 99 00</t>
  </si>
  <si>
    <t>443 99 00</t>
  </si>
  <si>
    <t>450 85 00</t>
  </si>
  <si>
    <t>Здравоохранение физическая культура и спорт</t>
  </si>
  <si>
    <t>Стационарная медицинская помощь</t>
  </si>
  <si>
    <t>470 99 00</t>
  </si>
  <si>
    <t>Физическая культура и спорт</t>
  </si>
  <si>
    <t>482 99 00</t>
  </si>
  <si>
    <t>Другие вопросы в области здравоохранения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</si>
  <si>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</si>
  <si>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</si>
  <si>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</si>
  <si>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</si>
  <si>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</si>
  <si>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505 85 00</t>
  </si>
  <si>
    <t>Оказание адресной материальной помощи гражданам, находящимся в трудной жизненной ситуации</t>
  </si>
  <si>
    <t>505 85 50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</si>
  <si>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</si>
  <si>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</si>
  <si>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</si>
  <si>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Обеспечение жилыми помещениями детей-сирот, детей, оставшихся без попечения родителей, а также детей, находящихся под опекой( попечительством), не имеющих закрепленного жилого помещения</t>
  </si>
  <si>
    <t>505 36 00</t>
  </si>
  <si>
    <t>Муниципальная целевая программа "Социальная поддержка населения г. Долгопрудного на 2007-2009 годы"</t>
  </si>
  <si>
    <t>795 03 00</t>
  </si>
  <si>
    <t>795 04 00</t>
  </si>
  <si>
    <t>за счет межбюджетных трансфертов</t>
  </si>
  <si>
    <t>Здравоохранение,физическая культура и спорт</t>
  </si>
  <si>
    <t>Культура,кинематография , средства массовой информации</t>
  </si>
  <si>
    <t>795 05 00</t>
  </si>
  <si>
    <t>Муниципальная   программа "Развитие сферы культуры г. Долгопрудного  на среднесрочную перспективу( 2007-2009 гг.)"</t>
  </si>
  <si>
    <t>Оздоровление детей</t>
  </si>
  <si>
    <t>Городская целевая    программа "Молодое поколение Долгопрудного   на  2007-2009 годы"</t>
  </si>
  <si>
    <t xml:space="preserve">795 02 00 </t>
  </si>
  <si>
    <t>Здравоохранение , физическая культура и спорт</t>
  </si>
  <si>
    <t>795 06 00</t>
  </si>
  <si>
    <t>Выполнение функций  органами местного самоуправления</t>
  </si>
  <si>
    <t>Социальные ваыплаты</t>
  </si>
  <si>
    <t xml:space="preserve"> и видам расходов  классификации расходов бюджетов </t>
  </si>
  <si>
    <t>795 07 00</t>
  </si>
  <si>
    <t>795 08 00</t>
  </si>
  <si>
    <t>795 09 00</t>
  </si>
  <si>
    <t>795 10 00</t>
  </si>
  <si>
    <t>Программа   по проведению капитального ремонта многоквартирных домов в городе Долгопрудном на 2007-2011 годы</t>
  </si>
  <si>
    <t>к решению Совета депутатов</t>
  </si>
  <si>
    <t xml:space="preserve">к решению Совета депутатов 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</si>
  <si>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</si>
  <si>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</si>
  <si>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</si>
  <si>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</si>
  <si>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</si>
  <si>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</si>
  <si>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</si>
  <si>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Бюджетные инвестиции в объекты капитального строительства  собственности муниципальных образований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</si>
  <si>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</si>
  <si>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</si>
  <si>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</si>
  <si>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</si>
  <si>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</si>
  <si>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</si>
  <si>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Управление внутренних дел по Мытищинскому  району</t>
  </si>
  <si>
    <t>008</t>
  </si>
  <si>
    <t>0008</t>
  </si>
  <si>
    <t>Муниципальная прогграмма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</si>
  <si>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795 12 00</t>
  </si>
  <si>
    <t>795 13 00</t>
  </si>
  <si>
    <t>Муниципальная целевая программа " Повышение безопасности дорожного движения в городе Долгопрудном Московской области Московской области в 2007-2012 годах"</t>
  </si>
  <si>
    <t>(Приложение №3</t>
  </si>
  <si>
    <t>Мероприятия в области коммунального хозяйства</t>
  </si>
  <si>
    <t>351 05 00</t>
  </si>
  <si>
    <t>795  14 00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</si>
  <si>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</si>
  <si>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</si>
  <si>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600 02 00</t>
  </si>
  <si>
    <t>795 15 00</t>
  </si>
  <si>
    <t>795 14 00</t>
  </si>
  <si>
    <t>795 16 00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</si>
  <si>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водовода в мкр. " Хлебниково"</t>
    </r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</si>
  <si>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физкультурно-оздоровительного комплекса в составе многофункционального спортивного комплекса, расположенного по адресу : МО , г. Долгопрудный, пересечение ул. Дирижабельная и ул. Летная")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</si>
  <si>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 xml:space="preserve">Строительство </t>
    </r>
    <r>
      <rPr>
        <sz val="10"/>
        <rFont val="Times New Roman Cyr"/>
        <family val="1"/>
      </rPr>
      <t xml:space="preserve"> х</t>
    </r>
    <r>
      <rPr>
        <b/>
        <sz val="10"/>
        <rFont val="Times New Roman Cyr"/>
        <family val="1"/>
      </rPr>
      <t>ирургического корпуса на 210 коек с пищеблоком, ЦСО, клинико-диагностической лабораторией на весь комплекс МУЗ "ДЦГБ" и проектно-изыскательские работы)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</si>
  <si>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хозяйственного корпуса на територии МУЗ " ДЦГБ"и проектно-изыскательские работы</t>
    </r>
    <r>
      <rPr>
        <sz val="10"/>
        <rFont val="Times New Roman Cyr"/>
        <family val="1"/>
      </rPr>
      <t>)</t>
    </r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</si>
  <si>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</si>
  <si>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</si>
  <si>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</si>
  <si>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</si>
  <si>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</si>
  <si>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</si>
  <si>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</si>
  <si>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</si>
  <si>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</si>
  <si>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</si>
  <si>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</si>
  <si>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</si>
  <si>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</si>
  <si>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</si>
  <si>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Проведение выборов главы муниципального образования</t>
  </si>
  <si>
    <t>020 00 03</t>
  </si>
  <si>
    <t>Содержание автомобильных дорог  общего пользования</t>
  </si>
  <si>
    <t>315 02 03</t>
  </si>
  <si>
    <t>Выполнение функций государственными органами</t>
  </si>
  <si>
    <t>315  02 03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</si>
  <si>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</si>
  <si>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</si>
  <si>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</si>
  <si>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</si>
  <si>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</si>
  <si>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</si>
  <si>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</si>
  <si>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</si>
  <si>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</si>
  <si>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</si>
  <si>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</si>
  <si>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</si>
  <si>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</si>
  <si>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</si>
  <si>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</si>
  <si>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</si>
  <si>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</si>
  <si>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</si>
  <si>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</si>
  <si>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</si>
  <si>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 бассейна в составе многофункционального спортивного комплекса (ПИР и СМР)</t>
    </r>
  </si>
  <si>
    <t>Природоохранные мероприятия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</si>
  <si>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новых  и реконструкция  существующих линий городского освещения</t>
    </r>
    <r>
      <rPr>
        <sz val="10"/>
        <rFont val="Times New Roman Cyr"/>
        <family val="1"/>
      </rPr>
      <t>)</t>
    </r>
  </si>
  <si>
    <t>Мероприятия по землеустройству и землепользованию</t>
  </si>
  <si>
    <t>340 03 00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</si>
  <si>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 ПИР и СМР по реконструкции и расширению муниципального дошкольного образовательного учреждения центра развития ребенка -  детский сад № 4 " Рябинка" г. Долгопрудного</t>
    </r>
    <r>
      <rPr>
        <sz val="10"/>
        <rFont val="Times New Roman Cyr"/>
        <family val="1"/>
      </rPr>
      <t>)</t>
    </r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</si>
  <si>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</si>
  <si>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</si>
  <si>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программа "Развитие и социальная поддержка общественного самоуправления в городе Долгопрудном на 2009 год"</t>
  </si>
  <si>
    <t>795 22 00</t>
  </si>
  <si>
    <t>795 17 00</t>
  </si>
  <si>
    <t>Муниципальная целевая программа по повышению пожарной безопасности жилищного фонда г. Долгопрудного на 2009-2012 годы</t>
  </si>
  <si>
    <t>795 18 00</t>
  </si>
  <si>
    <t>Муниципальная долгосрочная целевая программа "Предупреждение и борьба с заболеваниями социального характера в городе Долгопрудном на период 2009-2011 годы"</t>
  </si>
  <si>
    <t>795 20 00</t>
  </si>
  <si>
    <t>Муниципальная целевая программа "Обеспечение жильем  молодых семей в г. Долгопрудный на 2007-2008 год"</t>
  </si>
  <si>
    <t>Муниципальная целевая программа "Обеспечение жильем  молодых семей в г. Долгопрудный на 2009 год"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</si>
  <si>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Реконструкция  муниципального дошкольного образовательного уреждения детского сада 2 категории  общеразвивающего вида № 24 " Березка"  г. Долгопрудного и проектно-изыскательские работы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</si>
  <si>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0"/>
      </rPr>
      <t>Разработка ПСД на комплексную рекострукцию микрорайона  Водники: стр-во жилых домов,инженерной инфраструктуры, социальных объектов , межевание земельных участков)</t>
    </r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</si>
  <si>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</si>
  <si>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795 19 00</t>
  </si>
  <si>
    <t>Муниципальная программа "Развитие системы здравоохранения городского округа Долгопрудный на период 2009-2011 годы"</t>
  </si>
  <si>
    <t>795 21 00</t>
  </si>
  <si>
    <t>Расходы бюджета города на 2009 г. по разделам, подразделам, целевым статьям</t>
  </si>
  <si>
    <t>"Муниципальная целевая программа по по антитеррористической защищенности объектов коммунальной инфраструктуры г. Долгопрудного на 2008-2011 годы"</t>
  </si>
  <si>
    <t>Муниципальная целевая программа по по антитеррористической защищенности объектов коммунальной инфраструктуры г. Долгопрудного на 2008-2011 годы</t>
  </si>
  <si>
    <t>Прочие мероприятия в области коммунального хозяйства</t>
  </si>
  <si>
    <t>351 05 02</t>
  </si>
  <si>
    <t>Муниципальная   программа "Развитие физической культуры и спорта в г. Долгопрудном   на  2009-2011 годы"</t>
  </si>
  <si>
    <t>Муниципальная   программа "Развитие физической культуры и спорта в г. Долгопрудном на  2009-2011 годы"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</si>
  <si>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</si>
  <si>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</si>
  <si>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</si>
  <si>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Программа  " Модернизация объектов коммунальной инфраструктуры на 2008-2011 годы в городе Долгопрудном"</t>
  </si>
  <si>
    <t>Муниципальная программа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</si>
  <si>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Городская  целевая программа" Развитие и поддержка малого и среднего предпринимательства в городском округе Долгопрудный Московской области на период 2008-2009 годы"</t>
  </si>
  <si>
    <t>Муниципальная целевая программа "Обеспечение жильем  молодых семей в г. Долгопрудный на 2007-2008 годы"</t>
  </si>
  <si>
    <t>"Муниципальная целевая программа по замене лифтов в многоквартирных жилых домах г. Долгопрудного на 2009-2012 годы</t>
  </si>
  <si>
    <t>Территориальная избирательная комиссия города Долгопрудный</t>
  </si>
  <si>
    <t>009</t>
  </si>
  <si>
    <t>Обеспечение 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</si>
  <si>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</si>
  <si>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</si>
  <si>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</si>
  <si>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 мероприятий по капитальному ремонту многоквартирных домов </t>
  </si>
  <si>
    <t>098 01 01</t>
  </si>
  <si>
    <t>Фонд софинансирования</t>
  </si>
  <si>
    <t>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</si>
  <si>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</si>
  <si>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</si>
  <si>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</si>
  <si>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</si>
  <si>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Развитие социальной и инженерной инфраструктуры субъектов  Российской  Федерации и муниципальных образований</t>
  </si>
  <si>
    <t>523 00 00</t>
  </si>
  <si>
    <t>523 01 00</t>
  </si>
  <si>
    <t>Развитие социальной и инженерной инфраструктуры (Реконструкция  котельной в г. Долгопрудный Московской области , ул. Заводская , д. 2  ) ( за счет средств федерального бюджета)</t>
  </si>
  <si>
    <t xml:space="preserve">Развитие социальной и инженерной инфраструктуры </t>
  </si>
  <si>
    <t>Федеральная целевая программа "Жилище" на 2002-2010 годы</t>
  </si>
  <si>
    <t>104 00 00</t>
  </si>
  <si>
    <t>Подпрограмма  "Обеспечение жильем молодых семей"</t>
  </si>
  <si>
    <t>104 02 00</t>
  </si>
  <si>
    <t>Субсидии на обеспечение жильем</t>
  </si>
  <si>
    <t>501</t>
  </si>
  <si>
    <t>Региональные целевые программы</t>
  </si>
  <si>
    <t>522 00 00</t>
  </si>
  <si>
    <t>Областная целевая программа "Жилище" на 2006-2010 годы</t>
  </si>
  <si>
    <t>522 02 00</t>
  </si>
  <si>
    <t>522 02 04</t>
  </si>
  <si>
    <t>Внедрение  инновационных образовательных программ</t>
  </si>
  <si>
    <t>436 0200</t>
  </si>
  <si>
    <t>436 02 00</t>
  </si>
  <si>
    <t>Внедрение современных образовательных технологий</t>
  </si>
  <si>
    <t>436 03 00</t>
  </si>
  <si>
    <t>Оснащение общеобразовательных учреждений учебным оборудованием</t>
  </si>
  <si>
    <t>436 07 00</t>
  </si>
  <si>
    <t>Государственная поддержка внедрения комплексных мер модернизации оборудования</t>
  </si>
  <si>
    <t>520 12 00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</si>
  <si>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г. по 3 сентября 1945г</t>
  </si>
  <si>
    <t>505 34 00</t>
  </si>
  <si>
    <t>Судебная система</t>
  </si>
  <si>
    <t>001 00 00</t>
  </si>
  <si>
    <t>Составление(изменение и дополнение) списков  кандидатов в присяжные заседатели федеральных судов общей юрисдикции в РФ</t>
  </si>
  <si>
    <t>001 40 00</t>
  </si>
  <si>
    <t>001 04 00</t>
  </si>
  <si>
    <t>Приложение №5</t>
  </si>
  <si>
    <t>(Приложение №5</t>
  </si>
  <si>
    <t>от  28 ноября 2008г. №98-нр)</t>
  </si>
  <si>
    <t>Ведомственная структура расходов  бюджета городского округа Долгопрудный  на 2009 год</t>
  </si>
  <si>
    <t>Развитие социальной и инженерной инфраструктуры (Водовод на микрорайон " Хлебниково" в г.  Долгопрудный Московской области) (за счет средств федерального бюджета)</t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</si>
  <si>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Строительство новых  и реконструкция  существующих линий городского освещения</t>
    </r>
    <r>
      <rPr>
        <sz val="10"/>
        <rFont val="Times New Roman Cyr"/>
        <family val="1"/>
      </rPr>
      <t>)</t>
    </r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</si>
  <si>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</si>
  <si>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ПИР и строительство здания скорой медицинской помощи по адресу : МО, г. Долгопрудный, Московское шоссе)</t>
    </r>
    <r>
      <rPr>
        <sz val="10"/>
        <rFont val="Times New Roman Cyr"/>
        <family val="1"/>
      </rPr>
      <t>)</t>
    </r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</si>
  <si>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</si>
  <si>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Приложение №3</t>
  </si>
  <si>
    <t>от 28 ноября 2008г. №98-нр)</t>
  </si>
  <si>
    <t>от 21 января 2009г. №5-нр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</si>
</sst>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7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3" fillId="0" borderId="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/>
    </xf>
    <xf numFmtId="164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5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0" xfId="0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2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wrapText="1"/>
    </xf>
    <xf numFmtId="49" fontId="2" fillId="0" borderId="4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164" fontId="1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6" xfId="0" applyFont="1" applyBorder="1" applyAlignment="1">
      <alignment horizontal="left"/>
    </xf>
    <xf numFmtId="164" fontId="2" fillId="0" borderId="10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2" fillId="0" borderId="29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0" fontId="2" fillId="0" borderId="28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13" fillId="0" borderId="0" xfId="0" applyFont="1" applyAlignment="1">
      <alignment/>
    </xf>
    <xf numFmtId="49" fontId="2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6" fillId="0" borderId="31" xfId="0" applyFont="1" applyBorder="1" applyAlignment="1">
      <alignment wrapText="1"/>
    </xf>
    <xf numFmtId="49" fontId="1" fillId="0" borderId="2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wrapText="1"/>
    </xf>
    <xf numFmtId="49" fontId="2" fillId="0" borderId="7" xfId="0" applyNumberFormat="1" applyFont="1" applyBorder="1" applyAlignment="1">
      <alignment horizontal="left"/>
    </xf>
    <xf numFmtId="164" fontId="2" fillId="0" borderId="30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49" fontId="1" fillId="0" borderId="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left"/>
    </xf>
    <xf numFmtId="0" fontId="2" fillId="0" borderId="9" xfId="0" applyFont="1" applyBorder="1" applyAlignment="1">
      <alignment wrapText="1"/>
    </xf>
    <xf numFmtId="164" fontId="14" fillId="0" borderId="12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2" fillId="0" borderId="9" xfId="0" applyFont="1" applyBorder="1" applyAlignment="1">
      <alignment/>
    </xf>
    <xf numFmtId="49" fontId="14" fillId="0" borderId="4" xfId="0" applyNumberFormat="1" applyFont="1" applyFill="1" applyBorder="1" applyAlignment="1">
      <alignment/>
    </xf>
    <xf numFmtId="0" fontId="5" fillId="0" borderId="17" xfId="0" applyFont="1" applyBorder="1" applyAlignment="1">
      <alignment wrapText="1"/>
    </xf>
    <xf numFmtId="49" fontId="5" fillId="0" borderId="21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15" fillId="0" borderId="15" xfId="0" applyFont="1" applyBorder="1" applyAlignment="1">
      <alignment wrapText="1"/>
    </xf>
    <xf numFmtId="49" fontId="15" fillId="0" borderId="11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5" fillId="0" borderId="15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164" fontId="15" fillId="0" borderId="13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5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33" xfId="0" applyFont="1" applyBorder="1" applyAlignment="1">
      <alignment/>
    </xf>
    <xf numFmtId="49" fontId="5" fillId="0" borderId="34" xfId="0" applyNumberFormat="1" applyFont="1" applyBorder="1" applyAlignment="1">
      <alignment/>
    </xf>
    <xf numFmtId="0" fontId="5" fillId="0" borderId="9" xfId="0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49" fontId="15" fillId="0" borderId="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15" fillId="0" borderId="10" xfId="0" applyNumberFormat="1" applyFont="1" applyBorder="1" applyAlignment="1">
      <alignment/>
    </xf>
    <xf numFmtId="49" fontId="15" fillId="0" borderId="18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15" fillId="0" borderId="16" xfId="0" applyFont="1" applyBorder="1" applyAlignment="1">
      <alignment wrapText="1"/>
    </xf>
    <xf numFmtId="164" fontId="5" fillId="0" borderId="9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15" fillId="0" borderId="19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49" fontId="15" fillId="0" borderId="15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164" fontId="15" fillId="0" borderId="16" xfId="0" applyNumberFormat="1" applyFont="1" applyBorder="1" applyAlignment="1">
      <alignment/>
    </xf>
    <xf numFmtId="49" fontId="15" fillId="0" borderId="6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15" fillId="0" borderId="17" xfId="0" applyFont="1" applyBorder="1" applyAlignment="1">
      <alignment wrapText="1"/>
    </xf>
    <xf numFmtId="164" fontId="15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164" fontId="15" fillId="0" borderId="20" xfId="0" applyNumberFormat="1" applyFont="1" applyBorder="1" applyAlignment="1">
      <alignment/>
    </xf>
    <xf numFmtId="0" fontId="5" fillId="0" borderId="35" xfId="0" applyFont="1" applyBorder="1" applyAlignment="1">
      <alignment/>
    </xf>
    <xf numFmtId="49" fontId="5" fillId="0" borderId="31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15" fillId="0" borderId="11" xfId="0" applyFont="1" applyBorder="1" applyAlignment="1">
      <alignment/>
    </xf>
    <xf numFmtId="49" fontId="15" fillId="0" borderId="32" xfId="0" applyNumberFormat="1" applyFont="1" applyBorder="1" applyAlignment="1">
      <alignment/>
    </xf>
    <xf numFmtId="49" fontId="15" fillId="0" borderId="31" xfId="0" applyNumberFormat="1" applyFont="1" applyBorder="1" applyAlignment="1">
      <alignment/>
    </xf>
    <xf numFmtId="164" fontId="15" fillId="0" borderId="3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15" fillId="0" borderId="21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164" fontId="5" fillId="0" borderId="5" xfId="0" applyNumberFormat="1" applyFont="1" applyBorder="1" applyAlignment="1">
      <alignment/>
    </xf>
    <xf numFmtId="0" fontId="15" fillId="0" borderId="7" xfId="0" applyFont="1" applyBorder="1" applyAlignment="1">
      <alignment/>
    </xf>
    <xf numFmtId="164" fontId="15" fillId="0" borderId="2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5" fillId="0" borderId="32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 wrapText="1"/>
    </xf>
    <xf numFmtId="49" fontId="2" fillId="0" borderId="27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36" xfId="0" applyNumberFormat="1" applyFont="1" applyFill="1" applyBorder="1" applyAlignment="1">
      <alignment/>
    </xf>
    <xf numFmtId="0" fontId="6" fillId="0" borderId="37" xfId="0" applyFont="1" applyBorder="1" applyAlignment="1">
      <alignment wrapText="1"/>
    </xf>
    <xf numFmtId="164" fontId="2" fillId="0" borderId="38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5" fillId="0" borderId="35" xfId="0" applyFont="1" applyBorder="1" applyAlignment="1">
      <alignment wrapText="1"/>
    </xf>
    <xf numFmtId="0" fontId="14" fillId="0" borderId="9" xfId="0" applyFont="1" applyBorder="1" applyAlignment="1">
      <alignment/>
    </xf>
    <xf numFmtId="0" fontId="14" fillId="0" borderId="27" xfId="0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164" fontId="5" fillId="0" borderId="9" xfId="0" applyNumberFormat="1" applyFont="1" applyBorder="1" applyAlignment="1">
      <alignment wrapText="1"/>
    </xf>
    <xf numFmtId="164" fontId="5" fillId="0" borderId="35" xfId="0" applyNumberFormat="1" applyFont="1" applyBorder="1" applyAlignment="1">
      <alignment/>
    </xf>
    <xf numFmtId="164" fontId="15" fillId="0" borderId="3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15" fillId="0" borderId="33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49" fontId="5" fillId="0" borderId="9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15" fillId="0" borderId="35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164" fontId="1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15" fillId="0" borderId="34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/>
    </xf>
    <xf numFmtId="49" fontId="15" fillId="0" borderId="7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164" fontId="16" fillId="0" borderId="17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49" fontId="15" fillId="0" borderId="39" xfId="0" applyNumberFormat="1" applyFont="1" applyBorder="1" applyAlignment="1">
      <alignment/>
    </xf>
    <xf numFmtId="0" fontId="9" fillId="0" borderId="9" xfId="0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5" fillId="0" borderId="40" xfId="0" applyNumberFormat="1" applyFont="1" applyBorder="1" applyAlignment="1">
      <alignment/>
    </xf>
    <xf numFmtId="164" fontId="16" fillId="0" borderId="5" xfId="0" applyNumberFormat="1" applyFont="1" applyBorder="1" applyAlignment="1">
      <alignment/>
    </xf>
    <xf numFmtId="49" fontId="15" fillId="0" borderId="5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41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41" xfId="0" applyNumberFormat="1" applyFont="1" applyBorder="1" applyAlignment="1">
      <alignment/>
    </xf>
    <xf numFmtId="49" fontId="1" fillId="0" borderId="39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42" xfId="0" applyNumberFormat="1" applyFont="1" applyBorder="1" applyAlignment="1">
      <alignment horizontal="left"/>
    </xf>
    <xf numFmtId="164" fontId="1" fillId="0" borderId="42" xfId="0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164" fontId="15" fillId="0" borderId="39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15" fillId="0" borderId="42" xfId="0" applyNumberFormat="1" applyFont="1" applyBorder="1" applyAlignment="1">
      <alignment/>
    </xf>
    <xf numFmtId="164" fontId="15" fillId="0" borderId="42" xfId="0" applyNumberFormat="1" applyFont="1" applyBorder="1" applyAlignment="1">
      <alignment/>
    </xf>
    <xf numFmtId="0" fontId="5" fillId="0" borderId="43" xfId="0" applyFont="1" applyBorder="1" applyAlignment="1">
      <alignment/>
    </xf>
    <xf numFmtId="49" fontId="5" fillId="0" borderId="44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44" xfId="0" applyNumberFormat="1" applyFont="1" applyBorder="1" applyAlignment="1">
      <alignment horizontal="left"/>
    </xf>
    <xf numFmtId="164" fontId="5" fillId="0" borderId="44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9" xfId="0" applyFont="1" applyBorder="1" applyAlignment="1">
      <alignment wrapText="1"/>
    </xf>
    <xf numFmtId="49" fontId="2" fillId="0" borderId="19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164" fontId="15" fillId="0" borderId="46" xfId="0" applyNumberFormat="1" applyFont="1" applyBorder="1" applyAlignment="1">
      <alignment/>
    </xf>
    <xf numFmtId="164" fontId="5" fillId="0" borderId="12" xfId="0" applyNumberFormat="1" applyFont="1" applyBorder="1" applyAlignment="1">
      <alignment wrapText="1"/>
    </xf>
    <xf numFmtId="0" fontId="15" fillId="0" borderId="40" xfId="0" applyFont="1" applyBorder="1" applyAlignment="1">
      <alignment wrapText="1"/>
    </xf>
    <xf numFmtId="164" fontId="5" fillId="0" borderId="4" xfId="0" applyNumberFormat="1" applyFont="1" applyBorder="1" applyAlignment="1">
      <alignment/>
    </xf>
    <xf numFmtId="0" fontId="15" fillId="0" borderId="40" xfId="0" applyFont="1" applyBorder="1" applyAlignment="1">
      <alignment/>
    </xf>
    <xf numFmtId="0" fontId="1" fillId="0" borderId="40" xfId="0" applyFont="1" applyBorder="1" applyAlignment="1">
      <alignment wrapText="1"/>
    </xf>
    <xf numFmtId="164" fontId="5" fillId="0" borderId="46" xfId="0" applyNumberFormat="1" applyFont="1" applyBorder="1" applyAlignment="1">
      <alignment/>
    </xf>
    <xf numFmtId="164" fontId="15" fillId="0" borderId="41" xfId="0" applyNumberFormat="1" applyFont="1" applyBorder="1" applyAlignment="1">
      <alignment/>
    </xf>
    <xf numFmtId="164" fontId="15" fillId="0" borderId="22" xfId="0" applyNumberFormat="1" applyFont="1" applyBorder="1" applyAlignment="1">
      <alignment/>
    </xf>
    <xf numFmtId="0" fontId="1" fillId="0" borderId="40" xfId="0" applyFont="1" applyBorder="1" applyAlignment="1">
      <alignment/>
    </xf>
    <xf numFmtId="164" fontId="15" fillId="0" borderId="47" xfId="0" applyNumberFormat="1" applyFont="1" applyBorder="1" applyAlignment="1">
      <alignment/>
    </xf>
    <xf numFmtId="0" fontId="1" fillId="0" borderId="48" xfId="0" applyFont="1" applyBorder="1" applyAlignment="1">
      <alignment/>
    </xf>
    <xf numFmtId="164" fontId="1" fillId="0" borderId="46" xfId="0" applyNumberFormat="1" applyFont="1" applyBorder="1" applyAlignment="1">
      <alignment/>
    </xf>
    <xf numFmtId="164" fontId="1" fillId="0" borderId="47" xfId="0" applyNumberFormat="1" applyFont="1" applyBorder="1" applyAlignment="1">
      <alignment/>
    </xf>
    <xf numFmtId="0" fontId="1" fillId="0" borderId="46" xfId="0" applyFont="1" applyBorder="1" applyAlignment="1">
      <alignment/>
    </xf>
    <xf numFmtId="164" fontId="1" fillId="0" borderId="4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zoomScale="75" zoomScaleNormal="75" workbookViewId="0" topLeftCell="A1">
      <selection activeCell="H3" sqref="H3"/>
    </sheetView>
  </sheetViews>
  <sheetFormatPr defaultColWidth="8.796875" defaultRowHeight="15"/>
  <cols>
    <col min="1" max="1" width="56.69921875" style="0" customWidth="1"/>
    <col min="2" max="2" width="5.3984375" style="1" customWidth="1"/>
    <col min="3" max="3" width="6" style="1" customWidth="1"/>
    <col min="4" max="4" width="10.59765625" style="1" customWidth="1"/>
    <col min="5" max="5" width="6.3984375" style="1" customWidth="1"/>
    <col min="6" max="6" width="0.1015625" style="1" hidden="1" customWidth="1"/>
    <col min="7" max="7" width="9.69921875" style="8" customWidth="1"/>
    <col min="8" max="8" width="11.69921875" style="0" customWidth="1"/>
    <col min="9" max="9" width="8.69921875" style="88" customWidth="1"/>
  </cols>
  <sheetData>
    <row r="1" spans="4:8" ht="15.75">
      <c r="D1" s="353"/>
      <c r="E1" s="353"/>
      <c r="F1" s="353"/>
      <c r="G1" s="354"/>
      <c r="H1" s="355" t="s">
        <v>437</v>
      </c>
    </row>
    <row r="2" spans="4:8" ht="15.75">
      <c r="D2" s="353"/>
      <c r="E2" s="353"/>
      <c r="F2" s="353"/>
      <c r="G2" s="354"/>
      <c r="H2" s="355" t="s">
        <v>267</v>
      </c>
    </row>
    <row r="3" spans="4:8" ht="15.75">
      <c r="D3" s="353"/>
      <c r="E3" s="353"/>
      <c r="F3" s="353"/>
      <c r="G3" s="354"/>
      <c r="H3" s="355" t="s">
        <v>439</v>
      </c>
    </row>
    <row r="4" spans="4:8" ht="15.75">
      <c r="D4" s="353"/>
      <c r="E4" s="353"/>
      <c r="F4" s="353"/>
      <c r="G4" s="354"/>
      <c r="H4" s="355" t="s">
        <v>290</v>
      </c>
    </row>
    <row r="5" spans="4:8" ht="15.75">
      <c r="D5" s="353"/>
      <c r="E5" s="353"/>
      <c r="F5" s="353"/>
      <c r="G5" s="354"/>
      <c r="H5" s="355" t="s">
        <v>267</v>
      </c>
    </row>
    <row r="6" spans="4:8" ht="15.75">
      <c r="D6" s="353"/>
      <c r="E6" s="353"/>
      <c r="F6" s="353"/>
      <c r="G6" s="354"/>
      <c r="H6" s="355" t="s">
        <v>438</v>
      </c>
    </row>
    <row r="7" ht="15.75">
      <c r="H7" s="91"/>
    </row>
    <row r="8" spans="1:8" ht="15.75">
      <c r="A8" s="356" t="s">
        <v>367</v>
      </c>
      <c r="B8" s="356"/>
      <c r="C8" s="356"/>
      <c r="D8" s="356"/>
      <c r="E8" s="356"/>
      <c r="F8" s="356"/>
      <c r="G8" s="356"/>
      <c r="H8" s="356"/>
    </row>
    <row r="9" spans="1:8" ht="18.75" customHeight="1">
      <c r="A9" s="357" t="s">
        <v>261</v>
      </c>
      <c r="B9" s="357"/>
      <c r="C9" s="357"/>
      <c r="D9" s="357"/>
      <c r="E9" s="357"/>
      <c r="F9" s="357"/>
      <c r="G9" s="357"/>
      <c r="H9" s="357"/>
    </row>
    <row r="10" spans="1:8" ht="18.75" customHeight="1" thickBot="1">
      <c r="A10" s="135"/>
      <c r="B10" s="135"/>
      <c r="C10" s="135"/>
      <c r="D10" s="135"/>
      <c r="E10" s="135"/>
      <c r="F10" s="135"/>
      <c r="G10" s="135"/>
      <c r="H10" s="136" t="s">
        <v>269</v>
      </c>
    </row>
    <row r="11" spans="1:9" s="48" customFormat="1" ht="16.5" thickBot="1">
      <c r="A11" s="144" t="s">
        <v>124</v>
      </c>
      <c r="B11" s="228" t="s">
        <v>182</v>
      </c>
      <c r="C11" s="19" t="s">
        <v>183</v>
      </c>
      <c r="D11" s="230" t="s">
        <v>184</v>
      </c>
      <c r="E11" s="19" t="s">
        <v>185</v>
      </c>
      <c r="F11" s="230"/>
      <c r="G11" s="241"/>
      <c r="H11" s="145" t="s">
        <v>89</v>
      </c>
      <c r="I11" s="88"/>
    </row>
    <row r="12" spans="1:9" s="48" customFormat="1" ht="33.75" thickBot="1">
      <c r="A12" s="239"/>
      <c r="B12" s="264"/>
      <c r="C12" s="10"/>
      <c r="D12" s="258"/>
      <c r="E12" s="10"/>
      <c r="F12" s="258"/>
      <c r="G12" s="242" t="s">
        <v>60</v>
      </c>
      <c r="H12" s="124" t="s">
        <v>249</v>
      </c>
      <c r="I12" s="88"/>
    </row>
    <row r="13" spans="1:9" s="48" customFormat="1" ht="16.5" thickBot="1">
      <c r="A13" s="16" t="s">
        <v>17</v>
      </c>
      <c r="B13" s="28" t="s">
        <v>186</v>
      </c>
      <c r="C13" s="21" t="s">
        <v>126</v>
      </c>
      <c r="D13" s="12"/>
      <c r="E13" s="21"/>
      <c r="F13" s="12"/>
      <c r="G13" s="243">
        <f>G14+G38+G42+G24+G18+G32+G28</f>
        <v>202224.1</v>
      </c>
      <c r="H13" s="333">
        <f>H14+H38+H42+H24+H18+H32</f>
        <v>5214</v>
      </c>
      <c r="I13" s="88"/>
    </row>
    <row r="14" spans="1:9" s="48" customFormat="1" ht="29.25">
      <c r="A14" s="146" t="s">
        <v>102</v>
      </c>
      <c r="B14" s="250" t="s">
        <v>186</v>
      </c>
      <c r="C14" s="147" t="s">
        <v>187</v>
      </c>
      <c r="D14" s="174"/>
      <c r="E14" s="147"/>
      <c r="F14" s="174"/>
      <c r="G14" s="244">
        <f aca="true" t="shared" si="0" ref="G14:H16">G15</f>
        <v>1907.3</v>
      </c>
      <c r="H14" s="149">
        <f t="shared" si="0"/>
        <v>0</v>
      </c>
      <c r="I14" s="88"/>
    </row>
    <row r="15" spans="1:9" s="48" customFormat="1" ht="42.75" customHeight="1">
      <c r="A15" s="150" t="s">
        <v>307</v>
      </c>
      <c r="B15" s="191" t="s">
        <v>186</v>
      </c>
      <c r="C15" s="151" t="s">
        <v>187</v>
      </c>
      <c r="D15" s="152" t="s">
        <v>277</v>
      </c>
      <c r="E15" s="151"/>
      <c r="F15" s="152"/>
      <c r="G15" s="192">
        <f t="shared" si="0"/>
        <v>1907.3</v>
      </c>
      <c r="H15" s="154">
        <f t="shared" si="0"/>
        <v>0</v>
      </c>
      <c r="I15" s="88"/>
    </row>
    <row r="16" spans="1:9" s="48" customFormat="1" ht="15.75">
      <c r="A16" s="69" t="s">
        <v>305</v>
      </c>
      <c r="B16" s="191" t="s">
        <v>186</v>
      </c>
      <c r="C16" s="151" t="s">
        <v>187</v>
      </c>
      <c r="D16" s="152" t="s">
        <v>306</v>
      </c>
      <c r="E16" s="151"/>
      <c r="F16" s="152"/>
      <c r="G16" s="192">
        <f t="shared" si="0"/>
        <v>1907.3</v>
      </c>
      <c r="H16" s="154">
        <f t="shared" si="0"/>
        <v>0</v>
      </c>
      <c r="I16" s="88"/>
    </row>
    <row r="17" spans="1:9" s="48" customFormat="1" ht="15.75">
      <c r="A17" s="155" t="s">
        <v>146</v>
      </c>
      <c r="B17" s="191" t="s">
        <v>186</v>
      </c>
      <c r="C17" s="151" t="s">
        <v>187</v>
      </c>
      <c r="D17" s="152" t="s">
        <v>306</v>
      </c>
      <c r="E17" s="151" t="s">
        <v>278</v>
      </c>
      <c r="F17" s="152"/>
      <c r="G17" s="192">
        <f>'Прилож №5'!H16</f>
        <v>1907.3</v>
      </c>
      <c r="H17" s="154">
        <f>'Прилож №5'!I16</f>
        <v>0</v>
      </c>
      <c r="I17" s="88"/>
    </row>
    <row r="18" spans="1:9" s="48" customFormat="1" ht="39">
      <c r="A18" s="69" t="s">
        <v>308</v>
      </c>
      <c r="B18" s="73" t="s">
        <v>186</v>
      </c>
      <c r="C18" s="74" t="s">
        <v>191</v>
      </c>
      <c r="D18" s="73"/>
      <c r="E18" s="151"/>
      <c r="F18" s="152"/>
      <c r="G18" s="192">
        <f>G19</f>
        <v>7300</v>
      </c>
      <c r="H18" s="154">
        <f>H19</f>
        <v>0</v>
      </c>
      <c r="I18" s="88"/>
    </row>
    <row r="19" spans="1:9" s="48" customFormat="1" ht="39">
      <c r="A19" s="68" t="s">
        <v>304</v>
      </c>
      <c r="B19" s="73" t="s">
        <v>186</v>
      </c>
      <c r="C19" s="74" t="s">
        <v>191</v>
      </c>
      <c r="D19" s="73" t="s">
        <v>277</v>
      </c>
      <c r="E19" s="151"/>
      <c r="F19" s="152"/>
      <c r="G19" s="192">
        <f>G20+G22</f>
        <v>7300</v>
      </c>
      <c r="H19" s="154">
        <f>H20+H22</f>
        <v>0</v>
      </c>
      <c r="I19" s="88"/>
    </row>
    <row r="20" spans="1:9" s="48" customFormat="1" ht="15.75">
      <c r="A20" s="70" t="s">
        <v>309</v>
      </c>
      <c r="B20" s="73" t="s">
        <v>186</v>
      </c>
      <c r="C20" s="74" t="s">
        <v>191</v>
      </c>
      <c r="D20" s="73" t="s">
        <v>310</v>
      </c>
      <c r="E20" s="151"/>
      <c r="F20" s="152"/>
      <c r="G20" s="192">
        <f>G21</f>
        <v>1756</v>
      </c>
      <c r="H20" s="154">
        <f>H21</f>
        <v>0</v>
      </c>
      <c r="I20" s="88"/>
    </row>
    <row r="21" spans="1:9" s="48" customFormat="1" ht="15.75">
      <c r="A21" s="70" t="s">
        <v>146</v>
      </c>
      <c r="B21" s="73" t="s">
        <v>186</v>
      </c>
      <c r="C21" s="74" t="s">
        <v>191</v>
      </c>
      <c r="D21" s="73" t="s">
        <v>310</v>
      </c>
      <c r="E21" s="151" t="s">
        <v>278</v>
      </c>
      <c r="F21" s="152"/>
      <c r="G21" s="192">
        <f>'Прилож №5'!H20</f>
        <v>1756</v>
      </c>
      <c r="H21" s="154">
        <f>'Прилож №5'!I20</f>
        <v>0</v>
      </c>
      <c r="I21" s="88"/>
    </row>
    <row r="22" spans="1:9" s="48" customFormat="1" ht="15.75">
      <c r="A22" s="70" t="s">
        <v>311</v>
      </c>
      <c r="B22" s="73" t="s">
        <v>186</v>
      </c>
      <c r="C22" s="74" t="s">
        <v>191</v>
      </c>
      <c r="D22" s="73" t="s">
        <v>312</v>
      </c>
      <c r="E22" s="151"/>
      <c r="F22" s="152"/>
      <c r="G22" s="192">
        <f>G23</f>
        <v>5544</v>
      </c>
      <c r="H22" s="154">
        <f>H23</f>
        <v>0</v>
      </c>
      <c r="I22" s="88"/>
    </row>
    <row r="23" spans="1:9" s="48" customFormat="1" ht="15.75">
      <c r="A23" s="70" t="s">
        <v>146</v>
      </c>
      <c r="B23" s="73" t="s">
        <v>186</v>
      </c>
      <c r="C23" s="74" t="s">
        <v>191</v>
      </c>
      <c r="D23" s="73" t="s">
        <v>312</v>
      </c>
      <c r="E23" s="151" t="s">
        <v>278</v>
      </c>
      <c r="F23" s="152"/>
      <c r="G23" s="192">
        <f>'Прилож №5'!H22</f>
        <v>5544</v>
      </c>
      <c r="H23" s="154">
        <f>'Прилож №5'!I22</f>
        <v>0</v>
      </c>
      <c r="I23" s="88"/>
    </row>
    <row r="24" spans="1:9" s="48" customFormat="1" ht="24.75" customHeight="1">
      <c r="A24" s="156" t="s">
        <v>103</v>
      </c>
      <c r="B24" s="189" t="s">
        <v>186</v>
      </c>
      <c r="C24" s="157" t="s">
        <v>188</v>
      </c>
      <c r="D24" s="158"/>
      <c r="E24" s="157"/>
      <c r="F24" s="158"/>
      <c r="G24" s="190">
        <f aca="true" t="shared" si="1" ref="G24:H26">G25</f>
        <v>125361.7</v>
      </c>
      <c r="H24" s="160">
        <f t="shared" si="1"/>
        <v>5214</v>
      </c>
      <c r="I24" s="88"/>
    </row>
    <row r="25" spans="1:9" s="48" customFormat="1" ht="18.75" customHeight="1">
      <c r="A25" s="150" t="s">
        <v>147</v>
      </c>
      <c r="B25" s="191" t="s">
        <v>186</v>
      </c>
      <c r="C25" s="151" t="s">
        <v>188</v>
      </c>
      <c r="D25" s="152" t="s">
        <v>277</v>
      </c>
      <c r="E25" s="151"/>
      <c r="F25" s="152"/>
      <c r="G25" s="192">
        <f t="shared" si="1"/>
        <v>125361.7</v>
      </c>
      <c r="H25" s="154">
        <f t="shared" si="1"/>
        <v>5214</v>
      </c>
      <c r="I25" s="88"/>
    </row>
    <row r="26" spans="1:9" s="48" customFormat="1" ht="15.75">
      <c r="A26" s="155" t="s">
        <v>50</v>
      </c>
      <c r="B26" s="191" t="s">
        <v>186</v>
      </c>
      <c r="C26" s="151" t="s">
        <v>188</v>
      </c>
      <c r="D26" s="152" t="s">
        <v>279</v>
      </c>
      <c r="E26" s="151"/>
      <c r="F26" s="152"/>
      <c r="G26" s="192">
        <f t="shared" si="1"/>
        <v>125361.7</v>
      </c>
      <c r="H26" s="154">
        <f t="shared" si="1"/>
        <v>5214</v>
      </c>
      <c r="I26" s="88"/>
    </row>
    <row r="27" spans="1:9" s="48" customFormat="1" ht="15.75">
      <c r="A27" s="155" t="s">
        <v>146</v>
      </c>
      <c r="B27" s="191" t="s">
        <v>186</v>
      </c>
      <c r="C27" s="151" t="s">
        <v>188</v>
      </c>
      <c r="D27" s="152" t="s">
        <v>279</v>
      </c>
      <c r="E27" s="151" t="s">
        <v>278</v>
      </c>
      <c r="F27" s="152"/>
      <c r="G27" s="192">
        <f>'Прилож №5'!H26</f>
        <v>125361.7</v>
      </c>
      <c r="H27" s="154">
        <f>'Прилож №5'!I26</f>
        <v>5214</v>
      </c>
      <c r="I27" s="88"/>
    </row>
    <row r="28" spans="1:9" s="23" customFormat="1" ht="15.75">
      <c r="A28" s="113" t="s">
        <v>423</v>
      </c>
      <c r="B28" s="189" t="s">
        <v>186</v>
      </c>
      <c r="C28" s="157" t="s">
        <v>200</v>
      </c>
      <c r="D28" s="158"/>
      <c r="E28" s="157"/>
      <c r="F28" s="158"/>
      <c r="G28" s="190">
        <f>G29</f>
        <v>46.6</v>
      </c>
      <c r="H28" s="160"/>
      <c r="I28" s="118"/>
    </row>
    <row r="29" spans="1:9" s="48" customFormat="1" ht="15.75">
      <c r="A29" s="70" t="s">
        <v>147</v>
      </c>
      <c r="B29" s="191" t="s">
        <v>186</v>
      </c>
      <c r="C29" s="151" t="s">
        <v>200</v>
      </c>
      <c r="D29" s="152" t="s">
        <v>424</v>
      </c>
      <c r="E29" s="151"/>
      <c r="F29" s="152"/>
      <c r="G29" s="192">
        <f>G30</f>
        <v>46.6</v>
      </c>
      <c r="H29" s="154"/>
      <c r="I29" s="88"/>
    </row>
    <row r="30" spans="1:9" s="48" customFormat="1" ht="26.25">
      <c r="A30" s="69" t="s">
        <v>425</v>
      </c>
      <c r="B30" s="191" t="s">
        <v>186</v>
      </c>
      <c r="C30" s="151" t="s">
        <v>200</v>
      </c>
      <c r="D30" s="152" t="s">
        <v>427</v>
      </c>
      <c r="E30" s="151"/>
      <c r="F30" s="152"/>
      <c r="G30" s="192">
        <f>G31</f>
        <v>46.6</v>
      </c>
      <c r="H30" s="154"/>
      <c r="I30" s="88"/>
    </row>
    <row r="31" spans="1:9" s="48" customFormat="1" ht="15.75">
      <c r="A31" s="70" t="s">
        <v>146</v>
      </c>
      <c r="B31" s="191" t="s">
        <v>186</v>
      </c>
      <c r="C31" s="151" t="s">
        <v>200</v>
      </c>
      <c r="D31" s="152" t="s">
        <v>427</v>
      </c>
      <c r="E31" s="151" t="s">
        <v>278</v>
      </c>
      <c r="F31" s="152"/>
      <c r="G31" s="192">
        <f>'Прилож №5'!H30</f>
        <v>46.6</v>
      </c>
      <c r="H31" s="154"/>
      <c r="I31" s="88"/>
    </row>
    <row r="32" spans="1:9" s="23" customFormat="1" ht="15.75">
      <c r="A32" s="113" t="s">
        <v>313</v>
      </c>
      <c r="B32" s="189" t="s">
        <v>186</v>
      </c>
      <c r="C32" s="157" t="s">
        <v>194</v>
      </c>
      <c r="D32" s="158"/>
      <c r="E32" s="157"/>
      <c r="F32" s="158"/>
      <c r="G32" s="190">
        <f>G33</f>
        <v>1607</v>
      </c>
      <c r="H32" s="160">
        <f>H33</f>
        <v>0</v>
      </c>
      <c r="I32" s="118"/>
    </row>
    <row r="33" spans="1:9" s="48" customFormat="1" ht="15.75">
      <c r="A33" s="70" t="s">
        <v>314</v>
      </c>
      <c r="B33" s="191" t="s">
        <v>186</v>
      </c>
      <c r="C33" s="151" t="s">
        <v>194</v>
      </c>
      <c r="D33" s="73" t="s">
        <v>315</v>
      </c>
      <c r="E33" s="74"/>
      <c r="F33" s="143"/>
      <c r="G33" s="192">
        <f>G34+G36</f>
        <v>1607</v>
      </c>
      <c r="H33" s="154">
        <f>H34+H36</f>
        <v>0</v>
      </c>
      <c r="I33" s="88"/>
    </row>
    <row r="34" spans="1:9" s="48" customFormat="1" ht="26.25">
      <c r="A34" s="69" t="s">
        <v>316</v>
      </c>
      <c r="B34" s="191" t="s">
        <v>186</v>
      </c>
      <c r="C34" s="151" t="s">
        <v>194</v>
      </c>
      <c r="D34" s="73" t="s">
        <v>317</v>
      </c>
      <c r="E34" s="74"/>
      <c r="F34" s="143"/>
      <c r="G34" s="192">
        <f>G35</f>
        <v>803.5</v>
      </c>
      <c r="H34" s="154">
        <f>H35</f>
        <v>0</v>
      </c>
      <c r="I34" s="88"/>
    </row>
    <row r="35" spans="1:9" s="48" customFormat="1" ht="15.75">
      <c r="A35" s="70" t="s">
        <v>146</v>
      </c>
      <c r="B35" s="191" t="s">
        <v>186</v>
      </c>
      <c r="C35" s="151" t="s">
        <v>194</v>
      </c>
      <c r="D35" s="73" t="s">
        <v>317</v>
      </c>
      <c r="E35" s="74" t="s">
        <v>278</v>
      </c>
      <c r="F35" s="143" t="s">
        <v>278</v>
      </c>
      <c r="G35" s="192">
        <f>'Прилож №5'!H433</f>
        <v>803.5</v>
      </c>
      <c r="H35" s="154">
        <f>'Прилож №5'!I433</f>
        <v>0</v>
      </c>
      <c r="I35" s="88"/>
    </row>
    <row r="36" spans="1:9" s="48" customFormat="1" ht="15.75">
      <c r="A36" s="69" t="s">
        <v>318</v>
      </c>
      <c r="B36" s="191" t="s">
        <v>186</v>
      </c>
      <c r="C36" s="151" t="s">
        <v>194</v>
      </c>
      <c r="D36" s="73" t="s">
        <v>319</v>
      </c>
      <c r="E36" s="74"/>
      <c r="F36" s="143"/>
      <c r="G36" s="192">
        <f>G37</f>
        <v>803.5</v>
      </c>
      <c r="H36" s="154">
        <f>H37</f>
        <v>0</v>
      </c>
      <c r="I36" s="88"/>
    </row>
    <row r="37" spans="1:9" s="48" customFormat="1" ht="16.5" customHeight="1" thickBot="1">
      <c r="A37" s="326" t="s">
        <v>146</v>
      </c>
      <c r="B37" s="191" t="s">
        <v>186</v>
      </c>
      <c r="C37" s="151" t="s">
        <v>194</v>
      </c>
      <c r="D37" s="332" t="s">
        <v>319</v>
      </c>
      <c r="E37" s="327" t="s">
        <v>278</v>
      </c>
      <c r="F37" s="328" t="s">
        <v>278</v>
      </c>
      <c r="G37" s="192">
        <f>'Прилож №5'!H435</f>
        <v>803.5</v>
      </c>
      <c r="H37" s="154">
        <f>'Прилож №5'!I435</f>
        <v>0</v>
      </c>
      <c r="I37" s="88"/>
    </row>
    <row r="38" spans="1:9" s="48" customFormat="1" ht="15.75">
      <c r="A38" s="162" t="s">
        <v>16</v>
      </c>
      <c r="B38" s="189" t="s">
        <v>186</v>
      </c>
      <c r="C38" s="157" t="s">
        <v>189</v>
      </c>
      <c r="D38" s="158"/>
      <c r="E38" s="157"/>
      <c r="F38" s="158" t="s">
        <v>1</v>
      </c>
      <c r="G38" s="190">
        <f aca="true" t="shared" si="2" ref="G38:H40">G39</f>
        <v>6000</v>
      </c>
      <c r="H38" s="160">
        <f t="shared" si="2"/>
        <v>0</v>
      </c>
      <c r="I38" s="88"/>
    </row>
    <row r="39" spans="1:9" s="48" customFormat="1" ht="15.75">
      <c r="A39" s="163" t="s">
        <v>16</v>
      </c>
      <c r="B39" s="193" t="s">
        <v>186</v>
      </c>
      <c r="C39" s="164" t="s">
        <v>189</v>
      </c>
      <c r="D39" s="165" t="s">
        <v>19</v>
      </c>
      <c r="E39" s="151"/>
      <c r="F39" s="165"/>
      <c r="G39" s="194">
        <f t="shared" si="2"/>
        <v>6000</v>
      </c>
      <c r="H39" s="166">
        <f t="shared" si="2"/>
        <v>0</v>
      </c>
      <c r="I39" s="88"/>
    </row>
    <row r="40" spans="1:9" s="48" customFormat="1" ht="15.75">
      <c r="A40" s="150" t="s">
        <v>149</v>
      </c>
      <c r="B40" s="193" t="s">
        <v>186</v>
      </c>
      <c r="C40" s="164" t="s">
        <v>189</v>
      </c>
      <c r="D40" s="165" t="s">
        <v>150</v>
      </c>
      <c r="E40" s="151"/>
      <c r="F40" s="165"/>
      <c r="G40" s="194">
        <f t="shared" si="2"/>
        <v>6000</v>
      </c>
      <c r="H40" s="166">
        <f t="shared" si="2"/>
        <v>0</v>
      </c>
      <c r="I40" s="88"/>
    </row>
    <row r="41" spans="1:9" s="48" customFormat="1" ht="15.75">
      <c r="A41" s="155" t="s">
        <v>148</v>
      </c>
      <c r="B41" s="191" t="s">
        <v>186</v>
      </c>
      <c r="C41" s="151" t="s">
        <v>189</v>
      </c>
      <c r="D41" s="152" t="s">
        <v>150</v>
      </c>
      <c r="E41" s="151" t="s">
        <v>128</v>
      </c>
      <c r="F41" s="152"/>
      <c r="G41" s="192">
        <f>'Прилож №5'!H34</f>
        <v>6000</v>
      </c>
      <c r="H41" s="154">
        <f>'Прилож №5'!I34</f>
        <v>0</v>
      </c>
      <c r="I41" s="88"/>
    </row>
    <row r="42" spans="1:9" s="48" customFormat="1" ht="15.75">
      <c r="A42" s="162" t="s">
        <v>80</v>
      </c>
      <c r="B42" s="189" t="s">
        <v>186</v>
      </c>
      <c r="C42" s="157" t="s">
        <v>190</v>
      </c>
      <c r="D42" s="158"/>
      <c r="E42" s="157"/>
      <c r="F42" s="158"/>
      <c r="G42" s="190">
        <f>G43+G46+G49</f>
        <v>60001.5</v>
      </c>
      <c r="H42" s="160">
        <f>H43+H46</f>
        <v>0</v>
      </c>
      <c r="I42" s="88"/>
    </row>
    <row r="43" spans="1:9" s="48" customFormat="1" ht="45">
      <c r="A43" s="150" t="s">
        <v>304</v>
      </c>
      <c r="B43" s="191" t="s">
        <v>186</v>
      </c>
      <c r="C43" s="151" t="s">
        <v>190</v>
      </c>
      <c r="D43" s="152" t="s">
        <v>277</v>
      </c>
      <c r="E43" s="151"/>
      <c r="F43" s="152"/>
      <c r="G43" s="192">
        <f>G44</f>
        <v>27408.5</v>
      </c>
      <c r="H43" s="154">
        <f>H44</f>
        <v>0</v>
      </c>
      <c r="I43" s="88"/>
    </row>
    <row r="44" spans="1:9" s="48" customFormat="1" ht="15.75">
      <c r="A44" s="167" t="s">
        <v>50</v>
      </c>
      <c r="B44" s="191" t="s">
        <v>186</v>
      </c>
      <c r="C44" s="151" t="s">
        <v>190</v>
      </c>
      <c r="D44" s="152" t="s">
        <v>279</v>
      </c>
      <c r="E44" s="151"/>
      <c r="F44" s="152"/>
      <c r="G44" s="192">
        <f>G45</f>
        <v>27408.5</v>
      </c>
      <c r="H44" s="154">
        <f>H45</f>
        <v>0</v>
      </c>
      <c r="I44" s="88"/>
    </row>
    <row r="45" spans="1:9" s="48" customFormat="1" ht="15.75">
      <c r="A45" s="155" t="s">
        <v>146</v>
      </c>
      <c r="B45" s="191" t="s">
        <v>186</v>
      </c>
      <c r="C45" s="151" t="s">
        <v>190</v>
      </c>
      <c r="D45" s="152" t="s">
        <v>279</v>
      </c>
      <c r="E45" s="151" t="s">
        <v>278</v>
      </c>
      <c r="F45" s="152"/>
      <c r="G45" s="192">
        <f>'Прилож №5'!H337+'Прилож №5'!H390</f>
        <v>27408.5</v>
      </c>
      <c r="H45" s="154">
        <f>'Прилож №5'!I337+'Прилож №5'!I390</f>
        <v>0</v>
      </c>
      <c r="I45" s="88"/>
    </row>
    <row r="46" spans="1:9" s="48" customFormat="1" ht="30">
      <c r="A46" s="150" t="s">
        <v>204</v>
      </c>
      <c r="B46" s="191" t="s">
        <v>186</v>
      </c>
      <c r="C46" s="151" t="s">
        <v>190</v>
      </c>
      <c r="D46" s="152" t="s">
        <v>138</v>
      </c>
      <c r="E46" s="151"/>
      <c r="F46" s="152"/>
      <c r="G46" s="192">
        <f>G47</f>
        <v>29593</v>
      </c>
      <c r="H46" s="154">
        <f>H47</f>
        <v>0</v>
      </c>
      <c r="I46" s="88"/>
    </row>
    <row r="47" spans="1:9" s="48" customFormat="1" ht="15.75">
      <c r="A47" s="150" t="s">
        <v>77</v>
      </c>
      <c r="B47" s="191" t="s">
        <v>186</v>
      </c>
      <c r="C47" s="151" t="s">
        <v>190</v>
      </c>
      <c r="D47" s="152" t="s">
        <v>203</v>
      </c>
      <c r="E47" s="151"/>
      <c r="F47" s="152"/>
      <c r="G47" s="192">
        <f>G48</f>
        <v>29593</v>
      </c>
      <c r="H47" s="154">
        <f>H48</f>
        <v>0</v>
      </c>
      <c r="I47" s="88"/>
    </row>
    <row r="48" spans="1:9" s="48" customFormat="1" ht="15.75">
      <c r="A48" s="218" t="s">
        <v>146</v>
      </c>
      <c r="B48" s="193" t="s">
        <v>186</v>
      </c>
      <c r="C48" s="164" t="s">
        <v>190</v>
      </c>
      <c r="D48" s="165" t="s">
        <v>203</v>
      </c>
      <c r="E48" s="164" t="s">
        <v>278</v>
      </c>
      <c r="F48" s="165"/>
      <c r="G48" s="194">
        <f>'Прилож №5'!H393+'Прилож №5'!H36</f>
        <v>29593</v>
      </c>
      <c r="H48" s="166">
        <f>'Прилож №5'!I393</f>
        <v>0</v>
      </c>
      <c r="I48" s="117"/>
    </row>
    <row r="49" spans="1:9" s="48" customFormat="1" ht="15.75">
      <c r="A49" s="167" t="s">
        <v>131</v>
      </c>
      <c r="B49" s="193" t="s">
        <v>186</v>
      </c>
      <c r="C49" s="164" t="s">
        <v>190</v>
      </c>
      <c r="D49" s="152" t="s">
        <v>132</v>
      </c>
      <c r="E49" s="151"/>
      <c r="F49" s="274"/>
      <c r="G49" s="315">
        <f>G50</f>
        <v>3000</v>
      </c>
      <c r="H49" s="337"/>
      <c r="I49" s="117"/>
    </row>
    <row r="50" spans="1:9" s="48" customFormat="1" ht="26.25">
      <c r="A50" s="47" t="s">
        <v>352</v>
      </c>
      <c r="B50" s="193" t="s">
        <v>186</v>
      </c>
      <c r="C50" s="164" t="s">
        <v>190</v>
      </c>
      <c r="D50" s="152" t="s">
        <v>353</v>
      </c>
      <c r="E50" s="151"/>
      <c r="F50" s="274"/>
      <c r="G50" s="315">
        <f>G51</f>
        <v>3000</v>
      </c>
      <c r="H50" s="337"/>
      <c r="I50" s="117"/>
    </row>
    <row r="51" spans="1:9" s="48" customFormat="1" ht="15.75">
      <c r="A51" s="70" t="s">
        <v>146</v>
      </c>
      <c r="B51" s="193" t="s">
        <v>186</v>
      </c>
      <c r="C51" s="164" t="s">
        <v>190</v>
      </c>
      <c r="D51" s="152" t="s">
        <v>353</v>
      </c>
      <c r="E51" s="151" t="s">
        <v>278</v>
      </c>
      <c r="F51" s="274"/>
      <c r="G51" s="315">
        <f>'Прилож №5'!H41</f>
        <v>3000</v>
      </c>
      <c r="H51" s="337"/>
      <c r="I51" s="117"/>
    </row>
    <row r="52" spans="1:9" s="48" customFormat="1" ht="16.5" thickBot="1">
      <c r="A52" s="201" t="s">
        <v>81</v>
      </c>
      <c r="B52" s="254" t="s">
        <v>187</v>
      </c>
      <c r="C52" s="202" t="s">
        <v>126</v>
      </c>
      <c r="D52" s="221"/>
      <c r="E52" s="202"/>
      <c r="F52" s="221"/>
      <c r="G52" s="246">
        <f aca="true" t="shared" si="3" ref="G52:H55">G53</f>
        <v>1223</v>
      </c>
      <c r="H52" s="196">
        <f t="shared" si="3"/>
        <v>0</v>
      </c>
      <c r="I52" s="88"/>
    </row>
    <row r="53" spans="1:9" s="48" customFormat="1" ht="15.75">
      <c r="A53" s="173" t="s">
        <v>82</v>
      </c>
      <c r="B53" s="250" t="s">
        <v>187</v>
      </c>
      <c r="C53" s="147" t="s">
        <v>188</v>
      </c>
      <c r="D53" s="174"/>
      <c r="E53" s="147"/>
      <c r="F53" s="174"/>
      <c r="G53" s="244">
        <f t="shared" si="3"/>
        <v>1223</v>
      </c>
      <c r="H53" s="149">
        <f t="shared" si="3"/>
        <v>0</v>
      </c>
      <c r="I53" s="88"/>
    </row>
    <row r="54" spans="1:9" s="48" customFormat="1" ht="30">
      <c r="A54" s="150" t="s">
        <v>104</v>
      </c>
      <c r="B54" s="191" t="s">
        <v>187</v>
      </c>
      <c r="C54" s="151" t="s">
        <v>188</v>
      </c>
      <c r="D54" s="152" t="s">
        <v>83</v>
      </c>
      <c r="E54" s="151"/>
      <c r="F54" s="152"/>
      <c r="G54" s="192">
        <f t="shared" si="3"/>
        <v>1223</v>
      </c>
      <c r="H54" s="154">
        <f t="shared" si="3"/>
        <v>0</v>
      </c>
      <c r="I54" s="88"/>
    </row>
    <row r="55" spans="1:9" s="48" customFormat="1" ht="29.25" customHeight="1">
      <c r="A55" s="150" t="s">
        <v>105</v>
      </c>
      <c r="B55" s="191" t="s">
        <v>187</v>
      </c>
      <c r="C55" s="151" t="s">
        <v>188</v>
      </c>
      <c r="D55" s="152" t="s">
        <v>151</v>
      </c>
      <c r="E55" s="151"/>
      <c r="F55" s="259"/>
      <c r="G55" s="194">
        <f t="shared" si="3"/>
        <v>1223</v>
      </c>
      <c r="H55" s="166">
        <f t="shared" si="3"/>
        <v>0</v>
      </c>
      <c r="I55" s="88"/>
    </row>
    <row r="56" spans="1:9" s="48" customFormat="1" ht="15" customHeight="1" thickBot="1">
      <c r="A56" s="155" t="s">
        <v>146</v>
      </c>
      <c r="B56" s="193" t="s">
        <v>187</v>
      </c>
      <c r="C56" s="164" t="s">
        <v>188</v>
      </c>
      <c r="D56" s="165" t="s">
        <v>151</v>
      </c>
      <c r="E56" s="164" t="s">
        <v>278</v>
      </c>
      <c r="F56" s="259"/>
      <c r="G56" s="194">
        <f>'Прилож №5'!H46</f>
        <v>1223</v>
      </c>
      <c r="H56" s="166">
        <f>'Прилож №5'!I46</f>
        <v>0</v>
      </c>
      <c r="I56" s="88"/>
    </row>
    <row r="57" spans="1:9" s="179" customFormat="1" ht="32.25" customHeight="1" thickBot="1">
      <c r="A57" s="175" t="s">
        <v>115</v>
      </c>
      <c r="B57" s="252" t="s">
        <v>191</v>
      </c>
      <c r="C57" s="176" t="s">
        <v>126</v>
      </c>
      <c r="D57" s="177"/>
      <c r="E57" s="176"/>
      <c r="F57" s="178" t="s">
        <v>2</v>
      </c>
      <c r="G57" s="245">
        <f>G58+G74+G81</f>
        <v>32422.4</v>
      </c>
      <c r="H57" s="338">
        <f>H58+H74+H81</f>
        <v>3346</v>
      </c>
      <c r="I57" s="117"/>
    </row>
    <row r="58" spans="1:9" s="23" customFormat="1" ht="15.75">
      <c r="A58" s="161" t="s">
        <v>20</v>
      </c>
      <c r="B58" s="250" t="s">
        <v>191</v>
      </c>
      <c r="C58" s="147" t="s">
        <v>187</v>
      </c>
      <c r="D58" s="174"/>
      <c r="E58" s="147"/>
      <c r="F58" s="174"/>
      <c r="G58" s="244">
        <f>G59</f>
        <v>20715.4</v>
      </c>
      <c r="H58" s="149">
        <f>H59</f>
        <v>3346</v>
      </c>
      <c r="I58" s="88"/>
    </row>
    <row r="59" spans="1:9" s="48" customFormat="1" ht="15.75">
      <c r="A59" s="167" t="s">
        <v>85</v>
      </c>
      <c r="B59" s="191" t="s">
        <v>191</v>
      </c>
      <c r="C59" s="151" t="s">
        <v>187</v>
      </c>
      <c r="D59" s="152" t="s">
        <v>52</v>
      </c>
      <c r="E59" s="151"/>
      <c r="F59" s="152"/>
      <c r="G59" s="192">
        <f>G60+G62+G64+G69+G72</f>
        <v>20715.4</v>
      </c>
      <c r="H59" s="154">
        <f>H60+H62+H64+H69+H72</f>
        <v>3346</v>
      </c>
      <c r="I59" s="88"/>
    </row>
    <row r="60" spans="1:9" s="48" customFormat="1" ht="60">
      <c r="A60" s="150" t="s">
        <v>153</v>
      </c>
      <c r="B60" s="191" t="s">
        <v>191</v>
      </c>
      <c r="C60" s="151" t="s">
        <v>187</v>
      </c>
      <c r="D60" s="152" t="s">
        <v>152</v>
      </c>
      <c r="E60" s="151"/>
      <c r="F60" s="152"/>
      <c r="G60" s="192">
        <f>G61</f>
        <v>3197.4</v>
      </c>
      <c r="H60" s="154">
        <f>H61</f>
        <v>2776</v>
      </c>
      <c r="I60" s="88"/>
    </row>
    <row r="61" spans="1:9" s="48" customFormat="1" ht="30" customHeight="1">
      <c r="A61" s="150" t="s">
        <v>154</v>
      </c>
      <c r="B61" s="191" t="s">
        <v>191</v>
      </c>
      <c r="C61" s="151" t="s">
        <v>187</v>
      </c>
      <c r="D61" s="152" t="s">
        <v>152</v>
      </c>
      <c r="E61" s="151" t="s">
        <v>129</v>
      </c>
      <c r="F61" s="152"/>
      <c r="G61" s="192">
        <f>'Прилож №5'!H415</f>
        <v>3197.4</v>
      </c>
      <c r="H61" s="154">
        <f>'Прилож №5'!I415</f>
        <v>2776</v>
      </c>
      <c r="I61" s="88"/>
    </row>
    <row r="62" spans="1:9" s="48" customFormat="1" ht="15.75">
      <c r="A62" s="167" t="s">
        <v>155</v>
      </c>
      <c r="B62" s="191" t="s">
        <v>191</v>
      </c>
      <c r="C62" s="151" t="s">
        <v>187</v>
      </c>
      <c r="D62" s="152" t="s">
        <v>156</v>
      </c>
      <c r="E62" s="151"/>
      <c r="F62" s="152"/>
      <c r="G62" s="192">
        <f>G63</f>
        <v>11427.6</v>
      </c>
      <c r="H62" s="154">
        <f>H63</f>
        <v>0</v>
      </c>
      <c r="I62" s="88"/>
    </row>
    <row r="63" spans="1:9" s="48" customFormat="1" ht="30" customHeight="1">
      <c r="A63" s="150" t="s">
        <v>154</v>
      </c>
      <c r="B63" s="191" t="s">
        <v>191</v>
      </c>
      <c r="C63" s="151" t="s">
        <v>187</v>
      </c>
      <c r="D63" s="152" t="s">
        <v>157</v>
      </c>
      <c r="E63" s="151" t="s">
        <v>129</v>
      </c>
      <c r="F63" s="152"/>
      <c r="G63" s="192">
        <f>'Прилож №5'!H417</f>
        <v>11427.6</v>
      </c>
      <c r="H63" s="154">
        <f>'Прилож №5'!I417</f>
        <v>0</v>
      </c>
      <c r="I63" s="88"/>
    </row>
    <row r="64" spans="1:9" s="48" customFormat="1" ht="30">
      <c r="A64" s="150" t="s">
        <v>158</v>
      </c>
      <c r="B64" s="191" t="s">
        <v>191</v>
      </c>
      <c r="C64" s="151" t="s">
        <v>187</v>
      </c>
      <c r="D64" s="152" t="s">
        <v>159</v>
      </c>
      <c r="E64" s="151"/>
      <c r="F64" s="152"/>
      <c r="G64" s="192">
        <f>G65+G67</f>
        <v>5735.4</v>
      </c>
      <c r="H64" s="154">
        <f>H65+H67</f>
        <v>570</v>
      </c>
      <c r="I64" s="88"/>
    </row>
    <row r="65" spans="1:9" s="48" customFormat="1" ht="15.75">
      <c r="A65" s="167" t="s">
        <v>160</v>
      </c>
      <c r="B65" s="191" t="s">
        <v>191</v>
      </c>
      <c r="C65" s="151" t="s">
        <v>187</v>
      </c>
      <c r="D65" s="152" t="s">
        <v>161</v>
      </c>
      <c r="E65" s="151"/>
      <c r="F65" s="152"/>
      <c r="G65" s="192">
        <f>G66</f>
        <v>628</v>
      </c>
      <c r="H65" s="154">
        <f>H66</f>
        <v>0</v>
      </c>
      <c r="I65" s="88"/>
    </row>
    <row r="66" spans="1:9" s="48" customFormat="1" ht="32.25" customHeight="1">
      <c r="A66" s="150" t="s">
        <v>154</v>
      </c>
      <c r="B66" s="191" t="s">
        <v>191</v>
      </c>
      <c r="C66" s="151" t="s">
        <v>187</v>
      </c>
      <c r="D66" s="152" t="s">
        <v>161</v>
      </c>
      <c r="E66" s="151" t="s">
        <v>129</v>
      </c>
      <c r="F66" s="152"/>
      <c r="G66" s="192">
        <f>'Прилож №5'!H420</f>
        <v>628</v>
      </c>
      <c r="H66" s="154">
        <f>'Прилож №5'!I420</f>
        <v>0</v>
      </c>
      <c r="I66" s="88"/>
    </row>
    <row r="67" spans="1:9" s="48" customFormat="1" ht="30">
      <c r="A67" s="150" t="s">
        <v>163</v>
      </c>
      <c r="B67" s="191" t="s">
        <v>191</v>
      </c>
      <c r="C67" s="151" t="s">
        <v>187</v>
      </c>
      <c r="D67" s="152" t="s">
        <v>162</v>
      </c>
      <c r="E67" s="151"/>
      <c r="F67" s="152"/>
      <c r="G67" s="192">
        <f>G68</f>
        <v>5107.4</v>
      </c>
      <c r="H67" s="154">
        <f>H68</f>
        <v>570</v>
      </c>
      <c r="I67" s="88"/>
    </row>
    <row r="68" spans="1:9" s="48" customFormat="1" ht="31.5" customHeight="1">
      <c r="A68" s="150" t="s">
        <v>154</v>
      </c>
      <c r="B68" s="191" t="s">
        <v>191</v>
      </c>
      <c r="C68" s="151" t="s">
        <v>187</v>
      </c>
      <c r="D68" s="152" t="s">
        <v>162</v>
      </c>
      <c r="E68" s="151" t="s">
        <v>129</v>
      </c>
      <c r="F68" s="152"/>
      <c r="G68" s="192">
        <f>'Прилож №5'!H422</f>
        <v>5107.4</v>
      </c>
      <c r="H68" s="154">
        <f>'Прилож №5'!I422</f>
        <v>570</v>
      </c>
      <c r="I68" s="88"/>
    </row>
    <row r="69" spans="1:9" s="48" customFormat="1" ht="15.75">
      <c r="A69" s="167" t="s">
        <v>53</v>
      </c>
      <c r="B69" s="191" t="s">
        <v>191</v>
      </c>
      <c r="C69" s="151" t="s">
        <v>187</v>
      </c>
      <c r="D69" s="152" t="s">
        <v>164</v>
      </c>
      <c r="E69" s="151"/>
      <c r="F69" s="152"/>
      <c r="G69" s="192">
        <f>G70</f>
        <v>250</v>
      </c>
      <c r="H69" s="154">
        <f>H70</f>
        <v>0</v>
      </c>
      <c r="I69" s="88"/>
    </row>
    <row r="70" spans="1:9" s="48" customFormat="1" ht="15.75">
      <c r="A70" s="167" t="s">
        <v>165</v>
      </c>
      <c r="B70" s="191" t="s">
        <v>191</v>
      </c>
      <c r="C70" s="151" t="s">
        <v>187</v>
      </c>
      <c r="D70" s="152" t="s">
        <v>166</v>
      </c>
      <c r="E70" s="151"/>
      <c r="F70" s="152"/>
      <c r="G70" s="192">
        <f>G71</f>
        <v>250</v>
      </c>
      <c r="H70" s="154">
        <f>H71</f>
        <v>0</v>
      </c>
      <c r="I70" s="88"/>
    </row>
    <row r="71" spans="1:9" s="48" customFormat="1" ht="31.5" customHeight="1">
      <c r="A71" s="150" t="s">
        <v>154</v>
      </c>
      <c r="B71" s="191" t="s">
        <v>191</v>
      </c>
      <c r="C71" s="151" t="s">
        <v>187</v>
      </c>
      <c r="D71" s="152" t="s">
        <v>166</v>
      </c>
      <c r="E71" s="151" t="s">
        <v>129</v>
      </c>
      <c r="F71" s="152"/>
      <c r="G71" s="192">
        <f>'Прилож №5'!H425</f>
        <v>250</v>
      </c>
      <c r="H71" s="154">
        <f>'Прилож №5'!I425</f>
        <v>0</v>
      </c>
      <c r="I71" s="117"/>
    </row>
    <row r="72" spans="1:9" s="48" customFormat="1" ht="30">
      <c r="A72" s="150" t="s">
        <v>106</v>
      </c>
      <c r="B72" s="191" t="s">
        <v>191</v>
      </c>
      <c r="C72" s="151" t="s">
        <v>187</v>
      </c>
      <c r="D72" s="152" t="s">
        <v>167</v>
      </c>
      <c r="E72" s="151"/>
      <c r="F72" s="152"/>
      <c r="G72" s="192">
        <f>G73</f>
        <v>105</v>
      </c>
      <c r="H72" s="154">
        <f>H73</f>
        <v>0</v>
      </c>
      <c r="I72" s="88"/>
    </row>
    <row r="73" spans="1:9" s="48" customFormat="1" ht="15.75">
      <c r="A73" s="163" t="s">
        <v>168</v>
      </c>
      <c r="B73" s="193" t="s">
        <v>191</v>
      </c>
      <c r="C73" s="164" t="s">
        <v>187</v>
      </c>
      <c r="D73" s="165" t="s">
        <v>167</v>
      </c>
      <c r="E73" s="164" t="s">
        <v>51</v>
      </c>
      <c r="F73" s="165"/>
      <c r="G73" s="194">
        <f>'Прилож №5'!H427</f>
        <v>105</v>
      </c>
      <c r="H73" s="166">
        <f>'Прилож №5'!I427</f>
        <v>0</v>
      </c>
      <c r="I73" s="88"/>
    </row>
    <row r="74" spans="1:9" s="48" customFormat="1" ht="30" customHeight="1">
      <c r="A74" s="156" t="s">
        <v>169</v>
      </c>
      <c r="B74" s="189" t="s">
        <v>191</v>
      </c>
      <c r="C74" s="157" t="s">
        <v>192</v>
      </c>
      <c r="D74" s="158"/>
      <c r="E74" s="157"/>
      <c r="F74" s="159"/>
      <c r="G74" s="217">
        <f>G78+G75</f>
        <v>5429</v>
      </c>
      <c r="H74" s="160">
        <f>H78+H75</f>
        <v>0</v>
      </c>
      <c r="I74" s="88"/>
    </row>
    <row r="75" spans="1:9" s="48" customFormat="1" ht="27" customHeight="1">
      <c r="A75" s="197" t="s">
        <v>139</v>
      </c>
      <c r="B75" s="253" t="s">
        <v>191</v>
      </c>
      <c r="C75" s="180" t="s">
        <v>192</v>
      </c>
      <c r="D75" s="181" t="s">
        <v>140</v>
      </c>
      <c r="E75" s="180"/>
      <c r="F75" s="181"/>
      <c r="G75" s="198">
        <f>G76</f>
        <v>1521</v>
      </c>
      <c r="H75" s="182">
        <f>H76</f>
        <v>0</v>
      </c>
      <c r="I75" s="88"/>
    </row>
    <row r="76" spans="1:9" s="48" customFormat="1" ht="27" customHeight="1">
      <c r="A76" s="197" t="s">
        <v>141</v>
      </c>
      <c r="B76" s="253" t="s">
        <v>191</v>
      </c>
      <c r="C76" s="180" t="s">
        <v>192</v>
      </c>
      <c r="D76" s="181" t="s">
        <v>170</v>
      </c>
      <c r="E76" s="180"/>
      <c r="F76" s="181"/>
      <c r="G76" s="198">
        <f>G77</f>
        <v>1521</v>
      </c>
      <c r="H76" s="182">
        <f>H77</f>
        <v>0</v>
      </c>
      <c r="I76" s="88"/>
    </row>
    <row r="77" spans="1:9" s="48" customFormat="1" ht="18" customHeight="1">
      <c r="A77" s="197" t="s">
        <v>148</v>
      </c>
      <c r="B77" s="191" t="s">
        <v>191</v>
      </c>
      <c r="C77" s="151" t="s">
        <v>192</v>
      </c>
      <c r="D77" s="152" t="s">
        <v>170</v>
      </c>
      <c r="E77" s="151" t="s">
        <v>128</v>
      </c>
      <c r="F77" s="152"/>
      <c r="G77" s="192">
        <f>'Прилож №5'!H51</f>
        <v>1521</v>
      </c>
      <c r="H77" s="154">
        <f>'Прилож №5'!I51</f>
        <v>0</v>
      </c>
      <c r="I77" s="88"/>
    </row>
    <row r="78" spans="1:9" s="48" customFormat="1" ht="15.75">
      <c r="A78" s="167" t="s">
        <v>21</v>
      </c>
      <c r="B78" s="191" t="s">
        <v>191</v>
      </c>
      <c r="C78" s="151" t="s">
        <v>192</v>
      </c>
      <c r="D78" s="152" t="s">
        <v>22</v>
      </c>
      <c r="E78" s="151"/>
      <c r="F78" s="152"/>
      <c r="G78" s="192">
        <f>G79</f>
        <v>3908</v>
      </c>
      <c r="H78" s="154">
        <f>H79</f>
        <v>0</v>
      </c>
      <c r="I78" s="88"/>
    </row>
    <row r="79" spans="1:9" s="48" customFormat="1" ht="30">
      <c r="A79" s="150" t="s">
        <v>118</v>
      </c>
      <c r="B79" s="193" t="s">
        <v>191</v>
      </c>
      <c r="C79" s="151" t="s">
        <v>192</v>
      </c>
      <c r="D79" s="152" t="s">
        <v>171</v>
      </c>
      <c r="E79" s="151"/>
      <c r="F79" s="152" t="s">
        <v>4</v>
      </c>
      <c r="G79" s="192">
        <f>G80</f>
        <v>3908</v>
      </c>
      <c r="H79" s="154">
        <f>H80</f>
        <v>0</v>
      </c>
      <c r="I79" s="88"/>
    </row>
    <row r="80" spans="1:9" s="48" customFormat="1" ht="15.75">
      <c r="A80" s="150" t="s">
        <v>172</v>
      </c>
      <c r="B80" s="193" t="s">
        <v>191</v>
      </c>
      <c r="C80" s="151" t="s">
        <v>192</v>
      </c>
      <c r="D80" s="152" t="s">
        <v>171</v>
      </c>
      <c r="E80" s="151" t="s">
        <v>86</v>
      </c>
      <c r="F80" s="152"/>
      <c r="G80" s="192">
        <f>'Прилож №5'!H54</f>
        <v>3908</v>
      </c>
      <c r="H80" s="154">
        <f>'Прилож №5'!I54</f>
        <v>0</v>
      </c>
      <c r="I80" s="88"/>
    </row>
    <row r="81" spans="1:9" s="48" customFormat="1" ht="29.25">
      <c r="A81" s="156" t="s">
        <v>107</v>
      </c>
      <c r="B81" s="189" t="s">
        <v>191</v>
      </c>
      <c r="C81" s="157" t="s">
        <v>190</v>
      </c>
      <c r="D81" s="158"/>
      <c r="E81" s="157"/>
      <c r="F81" s="158"/>
      <c r="G81" s="192">
        <f>G82+G85</f>
        <v>6278</v>
      </c>
      <c r="H81" s="154">
        <f>H82+H85</f>
        <v>0</v>
      </c>
      <c r="I81" s="88"/>
    </row>
    <row r="82" spans="1:9" s="48" customFormat="1" ht="31.5" customHeight="1">
      <c r="A82" s="184" t="s">
        <v>173</v>
      </c>
      <c r="B82" s="193" t="s">
        <v>191</v>
      </c>
      <c r="C82" s="151" t="s">
        <v>190</v>
      </c>
      <c r="D82" s="152" t="s">
        <v>84</v>
      </c>
      <c r="E82" s="151"/>
      <c r="F82" s="152"/>
      <c r="G82" s="192">
        <f>G83</f>
        <v>1338</v>
      </c>
      <c r="H82" s="154">
        <f>H83</f>
        <v>0</v>
      </c>
      <c r="I82" s="88"/>
    </row>
    <row r="83" spans="1:9" s="48" customFormat="1" ht="14.25" customHeight="1">
      <c r="A83" s="163" t="s">
        <v>27</v>
      </c>
      <c r="B83" s="193" t="s">
        <v>191</v>
      </c>
      <c r="C83" s="164" t="s">
        <v>190</v>
      </c>
      <c r="D83" s="165" t="s">
        <v>174</v>
      </c>
      <c r="E83" s="164"/>
      <c r="F83" s="165"/>
      <c r="G83" s="194">
        <f>G84</f>
        <v>1338</v>
      </c>
      <c r="H83" s="166">
        <f>H84</f>
        <v>0</v>
      </c>
      <c r="I83" s="88"/>
    </row>
    <row r="84" spans="1:9" s="48" customFormat="1" ht="19.5" customHeight="1">
      <c r="A84" s="167" t="s">
        <v>146</v>
      </c>
      <c r="B84" s="193" t="s">
        <v>191</v>
      </c>
      <c r="C84" s="164" t="s">
        <v>190</v>
      </c>
      <c r="D84" s="165" t="s">
        <v>174</v>
      </c>
      <c r="E84" s="164" t="s">
        <v>278</v>
      </c>
      <c r="F84" s="165"/>
      <c r="G84" s="194">
        <f>'Прилож №5'!H58</f>
        <v>1338</v>
      </c>
      <c r="H84" s="166">
        <f>'Прилож №5'!I58</f>
        <v>0</v>
      </c>
      <c r="I84" s="117"/>
    </row>
    <row r="85" spans="1:9" s="48" customFormat="1" ht="13.5" customHeight="1">
      <c r="A85" s="167" t="s">
        <v>131</v>
      </c>
      <c r="B85" s="191" t="s">
        <v>191</v>
      </c>
      <c r="C85" s="151" t="s">
        <v>190</v>
      </c>
      <c r="D85" s="152" t="s">
        <v>132</v>
      </c>
      <c r="E85" s="151"/>
      <c r="F85" s="153"/>
      <c r="G85" s="186">
        <f>G86+G88</f>
        <v>4940</v>
      </c>
      <c r="H85" s="154">
        <f>H86</f>
        <v>0</v>
      </c>
      <c r="I85" s="117"/>
    </row>
    <row r="86" spans="1:9" s="48" customFormat="1" ht="42" customHeight="1">
      <c r="A86" s="47" t="s">
        <v>376</v>
      </c>
      <c r="B86" s="191" t="s">
        <v>191</v>
      </c>
      <c r="C86" s="151" t="s">
        <v>190</v>
      </c>
      <c r="D86" s="152" t="s">
        <v>263</v>
      </c>
      <c r="E86" s="151"/>
      <c r="F86" s="153"/>
      <c r="G86" s="186">
        <f>G87</f>
        <v>4440</v>
      </c>
      <c r="H86" s="154">
        <f>H87</f>
        <v>0</v>
      </c>
      <c r="I86" s="117"/>
    </row>
    <row r="87" spans="1:9" s="48" customFormat="1" ht="15" customHeight="1">
      <c r="A87" s="167" t="s">
        <v>146</v>
      </c>
      <c r="B87" s="191" t="s">
        <v>191</v>
      </c>
      <c r="C87" s="151" t="s">
        <v>190</v>
      </c>
      <c r="D87" s="152" t="s">
        <v>263</v>
      </c>
      <c r="E87" s="151" t="s">
        <v>278</v>
      </c>
      <c r="F87" s="153"/>
      <c r="G87" s="186">
        <f>'Прилож №5'!H61</f>
        <v>4440</v>
      </c>
      <c r="H87" s="154">
        <f>'Прилож №5'!I61</f>
        <v>0</v>
      </c>
      <c r="I87" s="117"/>
    </row>
    <row r="88" spans="1:9" s="48" customFormat="1" ht="43.5" customHeight="1">
      <c r="A88" s="47" t="s">
        <v>289</v>
      </c>
      <c r="B88" s="191" t="s">
        <v>191</v>
      </c>
      <c r="C88" s="151" t="s">
        <v>190</v>
      </c>
      <c r="D88" s="152" t="s">
        <v>288</v>
      </c>
      <c r="E88" s="151"/>
      <c r="F88" s="153"/>
      <c r="G88" s="186">
        <f>G89</f>
        <v>500</v>
      </c>
      <c r="H88" s="154"/>
      <c r="I88" s="117"/>
    </row>
    <row r="89" spans="1:9" s="48" customFormat="1" ht="15" customHeight="1" thickBot="1">
      <c r="A89" s="27" t="s">
        <v>146</v>
      </c>
      <c r="B89" s="191" t="s">
        <v>191</v>
      </c>
      <c r="C89" s="151" t="s">
        <v>190</v>
      </c>
      <c r="D89" s="152" t="s">
        <v>288</v>
      </c>
      <c r="E89" s="151" t="s">
        <v>278</v>
      </c>
      <c r="F89" s="153"/>
      <c r="G89" s="186">
        <f>'Прилож №5'!H63</f>
        <v>500</v>
      </c>
      <c r="H89" s="154"/>
      <c r="I89" s="117"/>
    </row>
    <row r="90" spans="1:9" s="48" customFormat="1" ht="16.5" thickBot="1">
      <c r="A90" s="169" t="s">
        <v>65</v>
      </c>
      <c r="B90" s="251" t="s">
        <v>188</v>
      </c>
      <c r="C90" s="170" t="s">
        <v>126</v>
      </c>
      <c r="D90" s="171"/>
      <c r="E90" s="170"/>
      <c r="F90" s="195"/>
      <c r="G90" s="185">
        <f>G91+G96+G101</f>
        <v>32675</v>
      </c>
      <c r="H90" s="172">
        <f>H91+H96+H101</f>
        <v>0</v>
      </c>
      <c r="I90" s="88"/>
    </row>
    <row r="91" spans="1:9" s="3" customFormat="1" ht="15.75" customHeight="1">
      <c r="A91" s="162" t="s">
        <v>98</v>
      </c>
      <c r="B91" s="189" t="s">
        <v>188</v>
      </c>
      <c r="C91" s="157" t="s">
        <v>195</v>
      </c>
      <c r="D91" s="158"/>
      <c r="E91" s="157"/>
      <c r="F91" s="159"/>
      <c r="G91" s="217">
        <f>G92</f>
        <v>19496</v>
      </c>
      <c r="H91" s="160">
        <f>H92</f>
        <v>0</v>
      </c>
      <c r="I91" s="118"/>
    </row>
    <row r="92" spans="1:9" s="2" customFormat="1" ht="15.75" customHeight="1">
      <c r="A92" s="167" t="s">
        <v>175</v>
      </c>
      <c r="B92" s="191" t="s">
        <v>188</v>
      </c>
      <c r="C92" s="151" t="s">
        <v>195</v>
      </c>
      <c r="D92" s="152" t="s">
        <v>176</v>
      </c>
      <c r="E92" s="151"/>
      <c r="F92" s="153"/>
      <c r="G92" s="186">
        <f aca="true" t="shared" si="4" ref="G92:H94">G93</f>
        <v>19496</v>
      </c>
      <c r="H92" s="154">
        <f t="shared" si="4"/>
        <v>0</v>
      </c>
      <c r="I92" s="88"/>
    </row>
    <row r="93" spans="1:9" s="2" customFormat="1" ht="15.75" customHeight="1">
      <c r="A93" s="167" t="s">
        <v>177</v>
      </c>
      <c r="B93" s="191" t="s">
        <v>188</v>
      </c>
      <c r="C93" s="151" t="s">
        <v>195</v>
      </c>
      <c r="D93" s="152" t="s">
        <v>178</v>
      </c>
      <c r="E93" s="151"/>
      <c r="F93" s="153"/>
      <c r="G93" s="186">
        <f t="shared" si="4"/>
        <v>19496</v>
      </c>
      <c r="H93" s="154">
        <f t="shared" si="4"/>
        <v>0</v>
      </c>
      <c r="I93" s="88"/>
    </row>
    <row r="94" spans="1:9" s="2" customFormat="1" ht="40.5" customHeight="1">
      <c r="A94" s="150" t="s">
        <v>179</v>
      </c>
      <c r="B94" s="191" t="s">
        <v>188</v>
      </c>
      <c r="C94" s="151" t="s">
        <v>195</v>
      </c>
      <c r="D94" s="152" t="s">
        <v>180</v>
      </c>
      <c r="E94" s="151"/>
      <c r="F94" s="153"/>
      <c r="G94" s="186">
        <f t="shared" si="4"/>
        <v>19496</v>
      </c>
      <c r="H94" s="154">
        <f t="shared" si="4"/>
        <v>0</v>
      </c>
      <c r="I94" s="88"/>
    </row>
    <row r="95" spans="1:9" s="2" customFormat="1" ht="15.75" customHeight="1">
      <c r="A95" s="155" t="s">
        <v>181</v>
      </c>
      <c r="B95" s="191" t="s">
        <v>188</v>
      </c>
      <c r="C95" s="151" t="s">
        <v>195</v>
      </c>
      <c r="D95" s="152" t="s">
        <v>180</v>
      </c>
      <c r="E95" s="151" t="s">
        <v>87</v>
      </c>
      <c r="F95" s="153"/>
      <c r="G95" s="186">
        <f>'Прилож №5'!H69</f>
        <v>19496</v>
      </c>
      <c r="H95" s="154">
        <f>'Прилож №5'!I69</f>
        <v>0</v>
      </c>
      <c r="I95" s="88"/>
    </row>
    <row r="96" spans="1:9" s="3" customFormat="1" ht="15.75" customHeight="1">
      <c r="A96" s="161" t="s">
        <v>99</v>
      </c>
      <c r="B96" s="189" t="s">
        <v>188</v>
      </c>
      <c r="C96" s="157" t="s">
        <v>192</v>
      </c>
      <c r="D96" s="158"/>
      <c r="E96" s="157"/>
      <c r="F96" s="158"/>
      <c r="G96" s="187">
        <f>G97</f>
        <v>11157</v>
      </c>
      <c r="H96" s="160">
        <f>H97</f>
        <v>0</v>
      </c>
      <c r="I96" s="88"/>
    </row>
    <row r="97" spans="1:9" s="2" customFormat="1" ht="15.75" customHeight="1">
      <c r="A97" s="155" t="s">
        <v>99</v>
      </c>
      <c r="B97" s="191" t="s">
        <v>188</v>
      </c>
      <c r="C97" s="151" t="s">
        <v>192</v>
      </c>
      <c r="D97" s="152" t="s">
        <v>196</v>
      </c>
      <c r="E97" s="151"/>
      <c r="F97" s="152"/>
      <c r="G97" s="188">
        <f>G98</f>
        <v>11157</v>
      </c>
      <c r="H97" s="154">
        <f>H98</f>
        <v>0</v>
      </c>
      <c r="I97" s="88"/>
    </row>
    <row r="98" spans="1:9" s="2" customFormat="1" ht="15.75" customHeight="1">
      <c r="A98" s="155" t="s">
        <v>197</v>
      </c>
      <c r="B98" s="191" t="s">
        <v>188</v>
      </c>
      <c r="C98" s="151" t="s">
        <v>192</v>
      </c>
      <c r="D98" s="152" t="s">
        <v>198</v>
      </c>
      <c r="E98" s="151"/>
      <c r="F98" s="152"/>
      <c r="G98" s="188">
        <f>G99</f>
        <v>11157</v>
      </c>
      <c r="H98" s="154">
        <f>H100</f>
        <v>0</v>
      </c>
      <c r="I98" s="88"/>
    </row>
    <row r="99" spans="1:9" s="2" customFormat="1" ht="15.75" customHeight="1">
      <c r="A99" s="155" t="s">
        <v>320</v>
      </c>
      <c r="B99" s="191" t="s">
        <v>188</v>
      </c>
      <c r="C99" s="151" t="s">
        <v>192</v>
      </c>
      <c r="D99" s="152" t="s">
        <v>323</v>
      </c>
      <c r="E99" s="151"/>
      <c r="F99" s="152"/>
      <c r="G99" s="188">
        <f>G100</f>
        <v>11157</v>
      </c>
      <c r="H99" s="154"/>
      <c r="I99" s="88"/>
    </row>
    <row r="100" spans="1:9" s="2" customFormat="1" ht="15.75" customHeight="1">
      <c r="A100" s="155" t="s">
        <v>322</v>
      </c>
      <c r="B100" s="191" t="s">
        <v>188</v>
      </c>
      <c r="C100" s="151" t="s">
        <v>192</v>
      </c>
      <c r="D100" s="152" t="s">
        <v>321</v>
      </c>
      <c r="E100" s="151" t="s">
        <v>127</v>
      </c>
      <c r="F100" s="152"/>
      <c r="G100" s="188">
        <f>'Прилож №5'!H74</f>
        <v>11157</v>
      </c>
      <c r="H100" s="154">
        <f>'Прилож №5'!I74</f>
        <v>0</v>
      </c>
      <c r="I100" s="88"/>
    </row>
    <row r="101" spans="1:9" s="23" customFormat="1" ht="15.75">
      <c r="A101" s="161" t="s">
        <v>66</v>
      </c>
      <c r="B101" s="189" t="s">
        <v>188</v>
      </c>
      <c r="C101" s="157" t="s">
        <v>189</v>
      </c>
      <c r="D101" s="158"/>
      <c r="E101" s="157"/>
      <c r="F101" s="158"/>
      <c r="G101" s="190">
        <f>G102+G105</f>
        <v>2022</v>
      </c>
      <c r="H101" s="160">
        <f>H102+H105</f>
        <v>0</v>
      </c>
      <c r="I101" s="88"/>
    </row>
    <row r="102" spans="1:9" s="48" customFormat="1" ht="30">
      <c r="A102" s="150" t="s">
        <v>109</v>
      </c>
      <c r="B102" s="191" t="s">
        <v>188</v>
      </c>
      <c r="C102" s="151" t="s">
        <v>189</v>
      </c>
      <c r="D102" s="152" t="s">
        <v>76</v>
      </c>
      <c r="E102" s="151"/>
      <c r="F102" s="152"/>
      <c r="G102" s="192">
        <f>G103</f>
        <v>1022</v>
      </c>
      <c r="H102" s="154">
        <f>H104</f>
        <v>0</v>
      </c>
      <c r="I102" s="88"/>
    </row>
    <row r="103" spans="1:9" s="48" customFormat="1" ht="15.75">
      <c r="A103" s="339" t="s">
        <v>347</v>
      </c>
      <c r="B103" s="191" t="s">
        <v>188</v>
      </c>
      <c r="C103" s="151" t="s">
        <v>189</v>
      </c>
      <c r="D103" s="152" t="s">
        <v>348</v>
      </c>
      <c r="E103" s="164"/>
      <c r="F103" s="165"/>
      <c r="G103" s="194">
        <f>G104</f>
        <v>1022</v>
      </c>
      <c r="H103" s="166"/>
      <c r="I103" s="88"/>
    </row>
    <row r="104" spans="1:9" s="48" customFormat="1" ht="15.75">
      <c r="A104" s="218" t="s">
        <v>146</v>
      </c>
      <c r="B104" s="193" t="s">
        <v>188</v>
      </c>
      <c r="C104" s="164" t="s">
        <v>189</v>
      </c>
      <c r="D104" s="165" t="s">
        <v>348</v>
      </c>
      <c r="E104" s="164" t="s">
        <v>278</v>
      </c>
      <c r="F104" s="165"/>
      <c r="G104" s="194">
        <f>'Прилож №5'!H78</f>
        <v>1022</v>
      </c>
      <c r="H104" s="166">
        <f>'Прилож №5'!I78</f>
        <v>0</v>
      </c>
      <c r="I104" s="88"/>
    </row>
    <row r="105" spans="1:9" s="48" customFormat="1" ht="15.75">
      <c r="A105" s="167" t="s">
        <v>131</v>
      </c>
      <c r="B105" s="191" t="s">
        <v>188</v>
      </c>
      <c r="C105" s="151" t="s">
        <v>189</v>
      </c>
      <c r="D105" s="152" t="s">
        <v>132</v>
      </c>
      <c r="E105" s="151"/>
      <c r="F105" s="153"/>
      <c r="G105" s="186">
        <f>G106</f>
        <v>1000</v>
      </c>
      <c r="H105" s="154"/>
      <c r="I105" s="88"/>
    </row>
    <row r="106" spans="1:9" s="48" customFormat="1" ht="39">
      <c r="A106" s="69" t="s">
        <v>379</v>
      </c>
      <c r="B106" s="191" t="s">
        <v>188</v>
      </c>
      <c r="C106" s="151" t="s">
        <v>189</v>
      </c>
      <c r="D106" s="152" t="s">
        <v>297</v>
      </c>
      <c r="E106" s="151"/>
      <c r="F106" s="153"/>
      <c r="G106" s="186">
        <f>G107</f>
        <v>1000</v>
      </c>
      <c r="H106" s="154"/>
      <c r="I106" s="88"/>
    </row>
    <row r="107" spans="1:9" s="48" customFormat="1" ht="15.75">
      <c r="A107" s="167" t="s">
        <v>146</v>
      </c>
      <c r="B107" s="191" t="s">
        <v>188</v>
      </c>
      <c r="C107" s="151" t="s">
        <v>189</v>
      </c>
      <c r="D107" s="152" t="s">
        <v>297</v>
      </c>
      <c r="E107" s="151" t="s">
        <v>278</v>
      </c>
      <c r="F107" s="153"/>
      <c r="G107" s="186">
        <f>'Прилож №5'!H81</f>
        <v>1000</v>
      </c>
      <c r="H107" s="154"/>
      <c r="I107" s="88"/>
    </row>
    <row r="108" spans="1:9" s="48" customFormat="1" ht="16.5" thickBot="1">
      <c r="A108" s="201" t="s">
        <v>23</v>
      </c>
      <c r="B108" s="254" t="s">
        <v>200</v>
      </c>
      <c r="C108" s="202" t="s">
        <v>126</v>
      </c>
      <c r="D108" s="221"/>
      <c r="E108" s="202"/>
      <c r="F108" s="207"/>
      <c r="G108" s="246">
        <f>G109+G131+G148</f>
        <v>280566.6</v>
      </c>
      <c r="H108" s="196">
        <f>H109+H131+H148</f>
        <v>0</v>
      </c>
      <c r="I108" s="88"/>
    </row>
    <row r="109" spans="1:9" s="48" customFormat="1" ht="15.75">
      <c r="A109" s="271" t="s">
        <v>70</v>
      </c>
      <c r="B109" s="272" t="s">
        <v>200</v>
      </c>
      <c r="C109" s="212" t="s">
        <v>186</v>
      </c>
      <c r="D109" s="266" t="s">
        <v>47</v>
      </c>
      <c r="E109" s="212" t="s">
        <v>49</v>
      </c>
      <c r="F109" s="266"/>
      <c r="G109" s="273">
        <f>G121+G124+G117+G110</f>
        <v>100258.1</v>
      </c>
      <c r="H109" s="340">
        <f>H121+H124+H117</f>
        <v>0</v>
      </c>
      <c r="I109" s="88"/>
    </row>
    <row r="110" spans="1:9" s="48" customFormat="1" ht="45">
      <c r="A110" s="339" t="s">
        <v>384</v>
      </c>
      <c r="B110" s="274" t="s">
        <v>200</v>
      </c>
      <c r="C110" s="274" t="s">
        <v>186</v>
      </c>
      <c r="D110" s="274" t="s">
        <v>385</v>
      </c>
      <c r="E110" s="274"/>
      <c r="F110" s="274"/>
      <c r="G110" s="315">
        <f>G111+G114</f>
        <v>31364</v>
      </c>
      <c r="H110" s="337"/>
      <c r="I110" s="88"/>
    </row>
    <row r="111" spans="1:9" s="48" customFormat="1" ht="75">
      <c r="A111" s="339" t="s">
        <v>386</v>
      </c>
      <c r="B111" s="274" t="s">
        <v>200</v>
      </c>
      <c r="C111" s="274" t="s">
        <v>186</v>
      </c>
      <c r="D111" s="274" t="s">
        <v>387</v>
      </c>
      <c r="E111" s="274"/>
      <c r="F111" s="274"/>
      <c r="G111" s="315">
        <f>G112</f>
        <v>15682</v>
      </c>
      <c r="H111" s="337"/>
      <c r="I111" s="88"/>
    </row>
    <row r="112" spans="1:9" s="48" customFormat="1" ht="30">
      <c r="A112" s="339" t="s">
        <v>388</v>
      </c>
      <c r="B112" s="274" t="s">
        <v>200</v>
      </c>
      <c r="C112" s="274" t="s">
        <v>186</v>
      </c>
      <c r="D112" s="274" t="s">
        <v>389</v>
      </c>
      <c r="E112" s="274"/>
      <c r="F112" s="274"/>
      <c r="G112" s="315">
        <f>G113</f>
        <v>15682</v>
      </c>
      <c r="H112" s="337"/>
      <c r="I112" s="88"/>
    </row>
    <row r="113" spans="1:9" s="48" customFormat="1" ht="15.75">
      <c r="A113" s="341" t="s">
        <v>390</v>
      </c>
      <c r="B113" s="274" t="s">
        <v>200</v>
      </c>
      <c r="C113" s="274" t="s">
        <v>186</v>
      </c>
      <c r="D113" s="274" t="s">
        <v>389</v>
      </c>
      <c r="E113" s="274" t="s">
        <v>391</v>
      </c>
      <c r="F113" s="274"/>
      <c r="G113" s="315">
        <f>'Прилож №5'!H87</f>
        <v>15682</v>
      </c>
      <c r="H113" s="337"/>
      <c r="I113" s="88"/>
    </row>
    <row r="114" spans="1:9" s="48" customFormat="1" ht="45">
      <c r="A114" s="339" t="s">
        <v>392</v>
      </c>
      <c r="B114" s="274" t="s">
        <v>200</v>
      </c>
      <c r="C114" s="274" t="s">
        <v>186</v>
      </c>
      <c r="D114" s="274" t="s">
        <v>393</v>
      </c>
      <c r="E114" s="274"/>
      <c r="F114" s="274"/>
      <c r="G114" s="315">
        <f>G115</f>
        <v>15682</v>
      </c>
      <c r="H114" s="337"/>
      <c r="I114" s="88"/>
    </row>
    <row r="115" spans="1:9" s="48" customFormat="1" ht="30">
      <c r="A115" s="339" t="s">
        <v>394</v>
      </c>
      <c r="B115" s="274" t="s">
        <v>200</v>
      </c>
      <c r="C115" s="274" t="s">
        <v>186</v>
      </c>
      <c r="D115" s="274" t="s">
        <v>395</v>
      </c>
      <c r="E115" s="274"/>
      <c r="F115" s="274"/>
      <c r="G115" s="315">
        <f>G116</f>
        <v>15682</v>
      </c>
      <c r="H115" s="337"/>
      <c r="I115" s="88"/>
    </row>
    <row r="116" spans="1:9" s="48" customFormat="1" ht="15.75">
      <c r="A116" s="341" t="s">
        <v>390</v>
      </c>
      <c r="B116" s="274" t="s">
        <v>200</v>
      </c>
      <c r="C116" s="274" t="s">
        <v>186</v>
      </c>
      <c r="D116" s="274" t="s">
        <v>395</v>
      </c>
      <c r="E116" s="274" t="s">
        <v>391</v>
      </c>
      <c r="F116" s="274"/>
      <c r="G116" s="315">
        <f>'Прилож №5'!H90</f>
        <v>15682</v>
      </c>
      <c r="H116" s="337"/>
      <c r="I116" s="88"/>
    </row>
    <row r="117" spans="1:9" s="48" customFormat="1" ht="30">
      <c r="A117" s="150" t="s">
        <v>206</v>
      </c>
      <c r="B117" s="282" t="s">
        <v>200</v>
      </c>
      <c r="C117" s="274" t="s">
        <v>186</v>
      </c>
      <c r="D117" s="284" t="s">
        <v>71</v>
      </c>
      <c r="E117" s="151"/>
      <c r="F117" s="159"/>
      <c r="G117" s="283">
        <f>G118</f>
        <v>3000</v>
      </c>
      <c r="H117" s="160"/>
      <c r="I117" s="88"/>
    </row>
    <row r="118" spans="1:9" s="48" customFormat="1" ht="60">
      <c r="A118" s="197" t="s">
        <v>207</v>
      </c>
      <c r="B118" s="253" t="s">
        <v>200</v>
      </c>
      <c r="C118" s="180" t="s">
        <v>186</v>
      </c>
      <c r="D118" s="181" t="s">
        <v>208</v>
      </c>
      <c r="E118" s="180"/>
      <c r="F118" s="148"/>
      <c r="G118" s="269">
        <f>G119</f>
        <v>3000</v>
      </c>
      <c r="H118" s="204"/>
      <c r="I118" s="88"/>
    </row>
    <row r="119" spans="1:9" s="48" customFormat="1" ht="30">
      <c r="A119" s="197" t="s">
        <v>242</v>
      </c>
      <c r="B119" s="253" t="s">
        <v>200</v>
      </c>
      <c r="C119" s="180" t="s">
        <v>186</v>
      </c>
      <c r="D119" s="181" t="s">
        <v>243</v>
      </c>
      <c r="E119" s="180"/>
      <c r="F119" s="148"/>
      <c r="G119" s="269">
        <f>G120</f>
        <v>3000</v>
      </c>
      <c r="H119" s="204"/>
      <c r="I119" s="88"/>
    </row>
    <row r="120" spans="1:9" s="48" customFormat="1" ht="15.75">
      <c r="A120" s="197" t="s">
        <v>209</v>
      </c>
      <c r="B120" s="253" t="s">
        <v>200</v>
      </c>
      <c r="C120" s="180" t="s">
        <v>186</v>
      </c>
      <c r="D120" s="181" t="s">
        <v>243</v>
      </c>
      <c r="E120" s="180" t="s">
        <v>67</v>
      </c>
      <c r="F120" s="148"/>
      <c r="G120" s="269">
        <f>'Прилож №5'!H91</f>
        <v>3000</v>
      </c>
      <c r="H120" s="204"/>
      <c r="I120" s="88"/>
    </row>
    <row r="121" spans="1:9" s="48" customFormat="1" ht="15.75">
      <c r="A121" s="167" t="s">
        <v>24</v>
      </c>
      <c r="B121" s="253" t="s">
        <v>200</v>
      </c>
      <c r="C121" s="180" t="s">
        <v>186</v>
      </c>
      <c r="D121" s="181" t="s">
        <v>25</v>
      </c>
      <c r="E121" s="180"/>
      <c r="F121" s="181"/>
      <c r="G121" s="198">
        <f>G122</f>
        <v>33944.1</v>
      </c>
      <c r="H121" s="182">
        <f>H122</f>
        <v>0</v>
      </c>
      <c r="I121" s="88"/>
    </row>
    <row r="122" spans="1:9" s="48" customFormat="1" ht="15.75">
      <c r="A122" s="155" t="s">
        <v>201</v>
      </c>
      <c r="B122" s="253" t="s">
        <v>200</v>
      </c>
      <c r="C122" s="180" t="s">
        <v>186</v>
      </c>
      <c r="D122" s="181" t="s">
        <v>202</v>
      </c>
      <c r="E122" s="180"/>
      <c r="F122" s="181"/>
      <c r="G122" s="198">
        <f>G123</f>
        <v>33944.1</v>
      </c>
      <c r="H122" s="182">
        <f>H123</f>
        <v>0</v>
      </c>
      <c r="I122" s="88"/>
    </row>
    <row r="123" spans="1:9" s="48" customFormat="1" ht="15.75">
      <c r="A123" s="167" t="s">
        <v>181</v>
      </c>
      <c r="B123" s="191" t="s">
        <v>200</v>
      </c>
      <c r="C123" s="180" t="s">
        <v>186</v>
      </c>
      <c r="D123" s="181" t="s">
        <v>202</v>
      </c>
      <c r="E123" s="180" t="s">
        <v>87</v>
      </c>
      <c r="F123" s="181"/>
      <c r="G123" s="198">
        <f>'Прилож №5'!H97+'Прилож №5'!H398</f>
        <v>33944.1</v>
      </c>
      <c r="H123" s="182">
        <f>'Прилож №5'!I97</f>
        <v>0</v>
      </c>
      <c r="I123" s="117"/>
    </row>
    <row r="124" spans="1:9" s="48" customFormat="1" ht="15.75">
      <c r="A124" s="167" t="s">
        <v>131</v>
      </c>
      <c r="B124" s="191" t="s">
        <v>200</v>
      </c>
      <c r="C124" s="180" t="s">
        <v>186</v>
      </c>
      <c r="D124" s="181" t="s">
        <v>132</v>
      </c>
      <c r="E124" s="180"/>
      <c r="F124" s="181"/>
      <c r="G124" s="198">
        <f>G125+G127+G129</f>
        <v>31950</v>
      </c>
      <c r="H124" s="182"/>
      <c r="I124" s="88"/>
    </row>
    <row r="125" spans="1:9" s="48" customFormat="1" ht="30">
      <c r="A125" s="150" t="s">
        <v>266</v>
      </c>
      <c r="B125" s="191" t="s">
        <v>200</v>
      </c>
      <c r="C125" s="180" t="s">
        <v>186</v>
      </c>
      <c r="D125" s="181" t="s">
        <v>265</v>
      </c>
      <c r="E125" s="180"/>
      <c r="F125" s="181"/>
      <c r="G125" s="198">
        <f>G126</f>
        <v>20000</v>
      </c>
      <c r="H125" s="182"/>
      <c r="I125" s="88"/>
    </row>
    <row r="126" spans="1:9" s="48" customFormat="1" ht="15.75">
      <c r="A126" s="155" t="s">
        <v>146</v>
      </c>
      <c r="B126" s="191" t="s">
        <v>200</v>
      </c>
      <c r="C126" s="180" t="s">
        <v>186</v>
      </c>
      <c r="D126" s="181" t="s">
        <v>265</v>
      </c>
      <c r="E126" s="180" t="s">
        <v>278</v>
      </c>
      <c r="F126" s="181"/>
      <c r="G126" s="198">
        <f>'Прилож №5'!H100</f>
        <v>20000</v>
      </c>
      <c r="H126" s="182"/>
      <c r="I126" s="88"/>
    </row>
    <row r="127" spans="1:9" s="48" customFormat="1" ht="26.25">
      <c r="A127" s="69" t="s">
        <v>381</v>
      </c>
      <c r="B127" s="191" t="s">
        <v>200</v>
      </c>
      <c r="C127" s="180" t="s">
        <v>186</v>
      </c>
      <c r="D127" s="181" t="s">
        <v>354</v>
      </c>
      <c r="E127" s="180"/>
      <c r="F127" s="181"/>
      <c r="G127" s="198">
        <f>G128</f>
        <v>10950</v>
      </c>
      <c r="H127" s="182"/>
      <c r="I127" s="88"/>
    </row>
    <row r="128" spans="1:9" s="48" customFormat="1" ht="15.75">
      <c r="A128" s="70" t="s">
        <v>146</v>
      </c>
      <c r="B128" s="191" t="s">
        <v>200</v>
      </c>
      <c r="C128" s="180" t="s">
        <v>186</v>
      </c>
      <c r="D128" s="181" t="s">
        <v>354</v>
      </c>
      <c r="E128" s="180" t="s">
        <v>278</v>
      </c>
      <c r="F128" s="181"/>
      <c r="G128" s="198">
        <f>'Прилож №5'!H102</f>
        <v>10950</v>
      </c>
      <c r="H128" s="182"/>
      <c r="I128" s="88"/>
    </row>
    <row r="129" spans="1:9" s="48" customFormat="1" ht="26.25">
      <c r="A129" s="69" t="s">
        <v>355</v>
      </c>
      <c r="B129" s="191" t="s">
        <v>200</v>
      </c>
      <c r="C129" s="180" t="s">
        <v>186</v>
      </c>
      <c r="D129" s="181" t="s">
        <v>356</v>
      </c>
      <c r="E129" s="180"/>
      <c r="F129" s="181"/>
      <c r="G129" s="198">
        <f>G130</f>
        <v>1000</v>
      </c>
      <c r="H129" s="182"/>
      <c r="I129" s="88"/>
    </row>
    <row r="130" spans="1:9" s="48" customFormat="1" ht="15.75">
      <c r="A130" s="70" t="s">
        <v>146</v>
      </c>
      <c r="B130" s="191" t="s">
        <v>200</v>
      </c>
      <c r="C130" s="180" t="s">
        <v>186</v>
      </c>
      <c r="D130" s="181" t="s">
        <v>356</v>
      </c>
      <c r="E130" s="180" t="s">
        <v>278</v>
      </c>
      <c r="F130" s="181"/>
      <c r="G130" s="198">
        <f>'Прилож №5'!H104</f>
        <v>1000</v>
      </c>
      <c r="H130" s="182"/>
      <c r="I130" s="88"/>
    </row>
    <row r="131" spans="1:9" s="48" customFormat="1" ht="15.75">
      <c r="A131" s="162" t="s">
        <v>3</v>
      </c>
      <c r="B131" s="191" t="s">
        <v>200</v>
      </c>
      <c r="C131" s="151" t="s">
        <v>187</v>
      </c>
      <c r="D131" s="181"/>
      <c r="E131" s="180"/>
      <c r="F131" s="158"/>
      <c r="G131" s="190">
        <f>G136+G132+G143+G140</f>
        <v>78641.5</v>
      </c>
      <c r="H131" s="160">
        <f>H136+H132</f>
        <v>0</v>
      </c>
      <c r="I131" s="88"/>
    </row>
    <row r="132" spans="1:9" s="48" customFormat="1" ht="30">
      <c r="A132" s="197" t="s">
        <v>206</v>
      </c>
      <c r="B132" s="253" t="s">
        <v>200</v>
      </c>
      <c r="C132" s="151" t="s">
        <v>187</v>
      </c>
      <c r="D132" s="181" t="s">
        <v>71</v>
      </c>
      <c r="E132" s="180"/>
      <c r="F132" s="181"/>
      <c r="G132" s="198">
        <f aca="true" t="shared" si="5" ref="G132:H134">G133</f>
        <v>12456</v>
      </c>
      <c r="H132" s="182">
        <f t="shared" si="5"/>
        <v>0</v>
      </c>
      <c r="I132" s="88"/>
    </row>
    <row r="133" spans="1:9" s="48" customFormat="1" ht="60">
      <c r="A133" s="197" t="s">
        <v>207</v>
      </c>
      <c r="B133" s="253" t="s">
        <v>200</v>
      </c>
      <c r="C133" s="151" t="s">
        <v>187</v>
      </c>
      <c r="D133" s="181" t="s">
        <v>208</v>
      </c>
      <c r="E133" s="180"/>
      <c r="F133" s="181"/>
      <c r="G133" s="198">
        <f t="shared" si="5"/>
        <v>12456</v>
      </c>
      <c r="H133" s="182">
        <f t="shared" si="5"/>
        <v>0</v>
      </c>
      <c r="I133" s="88"/>
    </row>
    <row r="134" spans="1:9" s="48" customFormat="1" ht="30">
      <c r="A134" s="197" t="s">
        <v>242</v>
      </c>
      <c r="B134" s="253" t="s">
        <v>200</v>
      </c>
      <c r="C134" s="151" t="s">
        <v>187</v>
      </c>
      <c r="D134" s="181" t="s">
        <v>243</v>
      </c>
      <c r="E134" s="180"/>
      <c r="F134" s="181"/>
      <c r="G134" s="198">
        <f t="shared" si="5"/>
        <v>12456</v>
      </c>
      <c r="H134" s="182">
        <f t="shared" si="5"/>
        <v>0</v>
      </c>
      <c r="I134" s="88"/>
    </row>
    <row r="135" spans="1:9" s="48" customFormat="1" ht="15.75">
      <c r="A135" s="197" t="s">
        <v>209</v>
      </c>
      <c r="B135" s="253" t="s">
        <v>200</v>
      </c>
      <c r="C135" s="151" t="s">
        <v>187</v>
      </c>
      <c r="D135" s="181" t="s">
        <v>243</v>
      </c>
      <c r="E135" s="180" t="s">
        <v>67</v>
      </c>
      <c r="F135" s="148"/>
      <c r="G135" s="198">
        <f>'Прилож №5'!H109</f>
        <v>12456</v>
      </c>
      <c r="H135" s="160"/>
      <c r="I135" s="88"/>
    </row>
    <row r="136" spans="1:9" s="48" customFormat="1" ht="15.75">
      <c r="A136" s="167" t="s">
        <v>54</v>
      </c>
      <c r="B136" s="253" t="s">
        <v>200</v>
      </c>
      <c r="C136" s="151" t="s">
        <v>187</v>
      </c>
      <c r="D136" s="152" t="s">
        <v>75</v>
      </c>
      <c r="E136" s="263"/>
      <c r="F136" s="260" t="e">
        <f>#REF!</f>
        <v>#REF!</v>
      </c>
      <c r="G136" s="198">
        <f aca="true" t="shared" si="6" ref="G136:H138">G137</f>
        <v>1554</v>
      </c>
      <c r="H136" s="182">
        <f t="shared" si="6"/>
        <v>0</v>
      </c>
      <c r="I136" s="88"/>
    </row>
    <row r="137" spans="1:9" s="48" customFormat="1" ht="15.75">
      <c r="A137" s="184" t="s">
        <v>291</v>
      </c>
      <c r="B137" s="191" t="s">
        <v>200</v>
      </c>
      <c r="C137" s="151" t="s">
        <v>187</v>
      </c>
      <c r="D137" s="152" t="s">
        <v>292</v>
      </c>
      <c r="E137" s="151"/>
      <c r="F137" s="152"/>
      <c r="G137" s="192">
        <f t="shared" si="6"/>
        <v>1554</v>
      </c>
      <c r="H137" s="154">
        <f t="shared" si="6"/>
        <v>0</v>
      </c>
      <c r="I137" s="88"/>
    </row>
    <row r="138" spans="1:9" s="48" customFormat="1" ht="15.75">
      <c r="A138" s="184" t="s">
        <v>370</v>
      </c>
      <c r="B138" s="191" t="s">
        <v>200</v>
      </c>
      <c r="C138" s="151" t="s">
        <v>187</v>
      </c>
      <c r="D138" s="152" t="s">
        <v>371</v>
      </c>
      <c r="E138" s="151"/>
      <c r="F138" s="152"/>
      <c r="G138" s="192">
        <f t="shared" si="6"/>
        <v>1554</v>
      </c>
      <c r="H138" s="154">
        <f t="shared" si="6"/>
        <v>0</v>
      </c>
      <c r="I138" s="88"/>
    </row>
    <row r="139" spans="1:9" s="48" customFormat="1" ht="15.75">
      <c r="A139" s="163" t="s">
        <v>146</v>
      </c>
      <c r="B139" s="191" t="s">
        <v>200</v>
      </c>
      <c r="C139" s="151" t="s">
        <v>187</v>
      </c>
      <c r="D139" s="152" t="s">
        <v>371</v>
      </c>
      <c r="E139" s="151" t="s">
        <v>278</v>
      </c>
      <c r="F139" s="152"/>
      <c r="G139" s="192">
        <f>'Прилож №5'!H403+'Прилож №5'!H113</f>
        <v>1554</v>
      </c>
      <c r="H139" s="154">
        <f>'Прилож №5'!I403+'Прилож №5'!I113</f>
        <v>0</v>
      </c>
      <c r="I139" s="88"/>
    </row>
    <row r="140" spans="1:9" s="48" customFormat="1" ht="30">
      <c r="A140" s="184" t="s">
        <v>396</v>
      </c>
      <c r="B140" s="191" t="s">
        <v>200</v>
      </c>
      <c r="C140" s="151" t="s">
        <v>187</v>
      </c>
      <c r="D140" s="152" t="s">
        <v>397</v>
      </c>
      <c r="E140" s="151"/>
      <c r="F140" s="152"/>
      <c r="G140" s="192">
        <f>G141</f>
        <v>23811.5</v>
      </c>
      <c r="H140" s="154"/>
      <c r="I140" s="88"/>
    </row>
    <row r="141" spans="1:9" s="48" customFormat="1" ht="15.75">
      <c r="A141" s="184" t="s">
        <v>400</v>
      </c>
      <c r="B141" s="191" t="s">
        <v>200</v>
      </c>
      <c r="C141" s="151" t="s">
        <v>187</v>
      </c>
      <c r="D141" s="152" t="s">
        <v>398</v>
      </c>
      <c r="E141" s="151"/>
      <c r="F141" s="152"/>
      <c r="G141" s="192">
        <f>G142</f>
        <v>23811.5</v>
      </c>
      <c r="H141" s="154"/>
      <c r="I141" s="88"/>
    </row>
    <row r="142" spans="1:9" s="48" customFormat="1" ht="15.75">
      <c r="A142" s="163" t="s">
        <v>209</v>
      </c>
      <c r="B142" s="191" t="s">
        <v>200</v>
      </c>
      <c r="C142" s="151" t="s">
        <v>187</v>
      </c>
      <c r="D142" s="152" t="s">
        <v>398</v>
      </c>
      <c r="E142" s="151" t="s">
        <v>67</v>
      </c>
      <c r="F142" s="152"/>
      <c r="G142" s="192">
        <f>'Прилож №5'!H116+'Прилож №5'!H118</f>
        <v>23811.5</v>
      </c>
      <c r="H142" s="154"/>
      <c r="I142" s="88"/>
    </row>
    <row r="143" spans="1:9" s="48" customFormat="1" ht="15.75">
      <c r="A143" s="26" t="s">
        <v>131</v>
      </c>
      <c r="B143" s="191" t="s">
        <v>200</v>
      </c>
      <c r="C143" s="151" t="s">
        <v>187</v>
      </c>
      <c r="D143" s="152" t="s">
        <v>132</v>
      </c>
      <c r="E143" s="151"/>
      <c r="F143" s="152"/>
      <c r="G143" s="192">
        <f>G146+G144</f>
        <v>40820</v>
      </c>
      <c r="H143" s="154"/>
      <c r="I143" s="88"/>
    </row>
    <row r="144" spans="1:9" s="48" customFormat="1" ht="26.25">
      <c r="A144" s="47" t="s">
        <v>377</v>
      </c>
      <c r="B144" s="191" t="s">
        <v>200</v>
      </c>
      <c r="C144" s="151" t="s">
        <v>187</v>
      </c>
      <c r="D144" s="152" t="s">
        <v>264</v>
      </c>
      <c r="E144" s="151"/>
      <c r="F144" s="152"/>
      <c r="G144" s="192">
        <f>G145</f>
        <v>40000</v>
      </c>
      <c r="H144" s="154"/>
      <c r="I144" s="88"/>
    </row>
    <row r="145" spans="1:9" s="48" customFormat="1" ht="15.75">
      <c r="A145" s="197" t="s">
        <v>209</v>
      </c>
      <c r="B145" s="191" t="s">
        <v>200</v>
      </c>
      <c r="C145" s="151" t="s">
        <v>187</v>
      </c>
      <c r="D145" s="152" t="s">
        <v>264</v>
      </c>
      <c r="E145" s="151" t="s">
        <v>67</v>
      </c>
      <c r="F145" s="152"/>
      <c r="G145" s="192">
        <f>'Прилож №5'!H121</f>
        <v>40000</v>
      </c>
      <c r="H145" s="154"/>
      <c r="I145" s="88"/>
    </row>
    <row r="146" spans="1:9" s="48" customFormat="1" ht="44.25" customHeight="1">
      <c r="A146" s="342" t="s">
        <v>369</v>
      </c>
      <c r="B146" s="152" t="s">
        <v>200</v>
      </c>
      <c r="C146" s="151" t="s">
        <v>187</v>
      </c>
      <c r="D146" s="152" t="s">
        <v>298</v>
      </c>
      <c r="E146" s="151"/>
      <c r="F146" s="152"/>
      <c r="G146" s="192">
        <f>G147</f>
        <v>820</v>
      </c>
      <c r="H146" s="154"/>
      <c r="I146" s="88"/>
    </row>
    <row r="147" spans="1:9" s="48" customFormat="1" ht="15.75">
      <c r="A147" s="197" t="s">
        <v>209</v>
      </c>
      <c r="B147" s="191" t="s">
        <v>200</v>
      </c>
      <c r="C147" s="151" t="s">
        <v>187</v>
      </c>
      <c r="D147" s="152" t="s">
        <v>298</v>
      </c>
      <c r="E147" s="151" t="s">
        <v>67</v>
      </c>
      <c r="F147" s="152"/>
      <c r="G147" s="192">
        <f>'Прилож №5'!H123</f>
        <v>820</v>
      </c>
      <c r="H147" s="154"/>
      <c r="I147" s="88"/>
    </row>
    <row r="148" spans="1:9" s="23" customFormat="1" ht="15.75">
      <c r="A148" s="199" t="s">
        <v>134</v>
      </c>
      <c r="B148" s="189" t="s">
        <v>200</v>
      </c>
      <c r="C148" s="157" t="s">
        <v>191</v>
      </c>
      <c r="D148" s="158"/>
      <c r="E148" s="157"/>
      <c r="F148" s="158"/>
      <c r="G148" s="190">
        <f>G153+G164+G149</f>
        <v>101667</v>
      </c>
      <c r="H148" s="160">
        <f>H153</f>
        <v>0</v>
      </c>
      <c r="I148" s="88"/>
    </row>
    <row r="149" spans="1:9" s="23" customFormat="1" ht="26.25">
      <c r="A149" s="35" t="s">
        <v>206</v>
      </c>
      <c r="B149" s="191" t="s">
        <v>200</v>
      </c>
      <c r="C149" s="151" t="s">
        <v>191</v>
      </c>
      <c r="D149" s="181" t="s">
        <v>71</v>
      </c>
      <c r="E149" s="180"/>
      <c r="F149" s="158"/>
      <c r="G149" s="192">
        <f>G150</f>
        <v>5000</v>
      </c>
      <c r="H149" s="343"/>
      <c r="I149" s="88"/>
    </row>
    <row r="150" spans="1:9" s="23" customFormat="1" ht="39">
      <c r="A150" s="35" t="s">
        <v>207</v>
      </c>
      <c r="B150" s="191" t="s">
        <v>200</v>
      </c>
      <c r="C150" s="151" t="s">
        <v>191</v>
      </c>
      <c r="D150" s="181" t="s">
        <v>208</v>
      </c>
      <c r="E150" s="180"/>
      <c r="F150" s="158"/>
      <c r="G150" s="192">
        <f>G151</f>
        <v>5000</v>
      </c>
      <c r="H150" s="343"/>
      <c r="I150" s="88"/>
    </row>
    <row r="151" spans="1:9" s="23" customFormat="1" ht="39">
      <c r="A151" s="35" t="s">
        <v>346</v>
      </c>
      <c r="B151" s="191" t="s">
        <v>200</v>
      </c>
      <c r="C151" s="151" t="s">
        <v>191</v>
      </c>
      <c r="D151" s="181" t="s">
        <v>243</v>
      </c>
      <c r="E151" s="180"/>
      <c r="F151" s="158"/>
      <c r="G151" s="192">
        <f>G152</f>
        <v>5000</v>
      </c>
      <c r="H151" s="343"/>
      <c r="I151" s="88"/>
    </row>
    <row r="152" spans="1:9" s="23" customFormat="1" ht="15.75">
      <c r="A152" s="35" t="s">
        <v>209</v>
      </c>
      <c r="B152" s="191" t="s">
        <v>200</v>
      </c>
      <c r="C152" s="151" t="s">
        <v>191</v>
      </c>
      <c r="D152" s="181" t="s">
        <v>243</v>
      </c>
      <c r="E152" s="180" t="s">
        <v>67</v>
      </c>
      <c r="F152" s="158"/>
      <c r="G152" s="192">
        <f>'Прилож №5'!H128</f>
        <v>5000</v>
      </c>
      <c r="H152" s="160"/>
      <c r="I152" s="88"/>
    </row>
    <row r="153" spans="1:9" s="48" customFormat="1" ht="15.75">
      <c r="A153" s="25" t="s">
        <v>134</v>
      </c>
      <c r="B153" s="191" t="s">
        <v>200</v>
      </c>
      <c r="C153" s="151" t="s">
        <v>191</v>
      </c>
      <c r="D153" s="20" t="s">
        <v>294</v>
      </c>
      <c r="E153" s="151"/>
      <c r="F153" s="152"/>
      <c r="G153" s="192">
        <f>G154+G156+G158+G160+G162</f>
        <v>92487</v>
      </c>
      <c r="H153" s="154">
        <f>H154+H156+H158+H160+H162</f>
        <v>0</v>
      </c>
      <c r="I153" s="88"/>
    </row>
    <row r="154" spans="1:9" s="48" customFormat="1" ht="15.75">
      <c r="A154" s="25" t="s">
        <v>324</v>
      </c>
      <c r="B154" s="191" t="s">
        <v>200</v>
      </c>
      <c r="C154" s="151" t="s">
        <v>191</v>
      </c>
      <c r="D154" s="20" t="s">
        <v>325</v>
      </c>
      <c r="E154" s="151"/>
      <c r="F154" s="152"/>
      <c r="G154" s="192">
        <f>G155</f>
        <v>18224</v>
      </c>
      <c r="H154" s="154">
        <f>H155</f>
        <v>0</v>
      </c>
      <c r="I154" s="88"/>
    </row>
    <row r="155" spans="1:9" s="48" customFormat="1" ht="15.75">
      <c r="A155" s="27" t="s">
        <v>146</v>
      </c>
      <c r="B155" s="191" t="s">
        <v>200</v>
      </c>
      <c r="C155" s="151" t="s">
        <v>191</v>
      </c>
      <c r="D155" s="20" t="s">
        <v>325</v>
      </c>
      <c r="E155" s="151" t="s">
        <v>278</v>
      </c>
      <c r="F155" s="152"/>
      <c r="G155" s="192">
        <f>'Прилож №5'!H131</f>
        <v>18224</v>
      </c>
      <c r="H155" s="154">
        <f aca="true" t="shared" si="7" ref="H155:H162">H156</f>
        <v>0</v>
      </c>
      <c r="I155" s="88"/>
    </row>
    <row r="156" spans="1:9" s="48" customFormat="1" ht="39">
      <c r="A156" s="46" t="s">
        <v>295</v>
      </c>
      <c r="B156" s="191" t="s">
        <v>200</v>
      </c>
      <c r="C156" s="151" t="s">
        <v>191</v>
      </c>
      <c r="D156" s="20" t="s">
        <v>296</v>
      </c>
      <c r="E156" s="151"/>
      <c r="F156" s="152"/>
      <c r="G156" s="192">
        <f>G157</f>
        <v>3000</v>
      </c>
      <c r="H156" s="154">
        <f t="shared" si="7"/>
        <v>0</v>
      </c>
      <c r="I156" s="88"/>
    </row>
    <row r="157" spans="1:9" s="48" customFormat="1" ht="15.75">
      <c r="A157" s="27" t="s">
        <v>146</v>
      </c>
      <c r="B157" s="191" t="s">
        <v>200</v>
      </c>
      <c r="C157" s="151" t="s">
        <v>191</v>
      </c>
      <c r="D157" s="20" t="s">
        <v>296</v>
      </c>
      <c r="E157" s="151" t="s">
        <v>278</v>
      </c>
      <c r="F157" s="152"/>
      <c r="G157" s="192">
        <f>'Прилож №5'!H133</f>
        <v>3000</v>
      </c>
      <c r="H157" s="154">
        <f t="shared" si="7"/>
        <v>0</v>
      </c>
      <c r="I157" s="88"/>
    </row>
    <row r="158" spans="1:9" s="48" customFormat="1" ht="15.75">
      <c r="A158" s="25" t="s">
        <v>137</v>
      </c>
      <c r="B158" s="191" t="s">
        <v>200</v>
      </c>
      <c r="C158" s="151" t="s">
        <v>191</v>
      </c>
      <c r="D158" s="20" t="s">
        <v>326</v>
      </c>
      <c r="E158" s="151"/>
      <c r="F158" s="152"/>
      <c r="G158" s="192">
        <f>G159</f>
        <v>12061</v>
      </c>
      <c r="H158" s="154">
        <f t="shared" si="7"/>
        <v>0</v>
      </c>
      <c r="I158" s="88"/>
    </row>
    <row r="159" spans="1:9" s="48" customFormat="1" ht="15.75">
      <c r="A159" s="27" t="s">
        <v>146</v>
      </c>
      <c r="B159" s="191" t="s">
        <v>200</v>
      </c>
      <c r="C159" s="151" t="s">
        <v>191</v>
      </c>
      <c r="D159" s="20" t="s">
        <v>326</v>
      </c>
      <c r="E159" s="151" t="s">
        <v>278</v>
      </c>
      <c r="F159" s="152"/>
      <c r="G159" s="192">
        <f>'Прилож №5'!H135+'Прилож №5'!H342</f>
        <v>12061</v>
      </c>
      <c r="H159" s="154">
        <f t="shared" si="7"/>
        <v>0</v>
      </c>
      <c r="I159" s="88"/>
    </row>
    <row r="160" spans="1:9" s="48" customFormat="1" ht="15.75">
      <c r="A160" s="25" t="s">
        <v>145</v>
      </c>
      <c r="B160" s="191" t="s">
        <v>200</v>
      </c>
      <c r="C160" s="151" t="s">
        <v>191</v>
      </c>
      <c r="D160" s="20" t="s">
        <v>327</v>
      </c>
      <c r="E160" s="151"/>
      <c r="F160" s="152"/>
      <c r="G160" s="192">
        <f>G161</f>
        <v>15460</v>
      </c>
      <c r="H160" s="154">
        <f t="shared" si="7"/>
        <v>0</v>
      </c>
      <c r="I160" s="88"/>
    </row>
    <row r="161" spans="1:9" s="48" customFormat="1" ht="15.75">
      <c r="A161" s="27" t="s">
        <v>146</v>
      </c>
      <c r="B161" s="191" t="s">
        <v>200</v>
      </c>
      <c r="C161" s="151" t="s">
        <v>191</v>
      </c>
      <c r="D161" s="20" t="s">
        <v>327</v>
      </c>
      <c r="E161" s="151" t="s">
        <v>278</v>
      </c>
      <c r="F161" s="152" t="s">
        <v>135</v>
      </c>
      <c r="G161" s="192">
        <f>'Прилож №5'!H137</f>
        <v>15460</v>
      </c>
      <c r="H161" s="154">
        <f t="shared" si="7"/>
        <v>0</v>
      </c>
      <c r="I161" s="88"/>
    </row>
    <row r="162" spans="1:9" s="48" customFormat="1" ht="17.25" customHeight="1">
      <c r="A162" s="25" t="s">
        <v>328</v>
      </c>
      <c r="B162" s="193" t="s">
        <v>200</v>
      </c>
      <c r="C162" s="164" t="s">
        <v>191</v>
      </c>
      <c r="D162" s="20" t="s">
        <v>329</v>
      </c>
      <c r="E162" s="164"/>
      <c r="F162" s="165" t="s">
        <v>136</v>
      </c>
      <c r="G162" s="194">
        <f>G163</f>
        <v>43742</v>
      </c>
      <c r="H162" s="154">
        <f t="shared" si="7"/>
        <v>0</v>
      </c>
      <c r="I162" s="88"/>
    </row>
    <row r="163" spans="1:9" s="48" customFormat="1" ht="17.25" customHeight="1">
      <c r="A163" s="27" t="s">
        <v>146</v>
      </c>
      <c r="B163" s="191" t="s">
        <v>200</v>
      </c>
      <c r="C163" s="151" t="s">
        <v>191</v>
      </c>
      <c r="D163" s="20" t="s">
        <v>329</v>
      </c>
      <c r="E163" s="151" t="s">
        <v>278</v>
      </c>
      <c r="F163" s="153"/>
      <c r="G163" s="186">
        <f>'Прилож №5'!H139+'Прилож №5'!H344</f>
        <v>43742</v>
      </c>
      <c r="H163" s="154"/>
      <c r="I163" s="88"/>
    </row>
    <row r="164" spans="1:9" s="48" customFormat="1" ht="19.5" customHeight="1">
      <c r="A164" s="47" t="s">
        <v>131</v>
      </c>
      <c r="B164" s="191" t="s">
        <v>200</v>
      </c>
      <c r="C164" s="151" t="s">
        <v>191</v>
      </c>
      <c r="D164" s="152" t="s">
        <v>132</v>
      </c>
      <c r="E164" s="151"/>
      <c r="F164" s="153"/>
      <c r="G164" s="186">
        <f>G165</f>
        <v>4180</v>
      </c>
      <c r="H164" s="166"/>
      <c r="I164" s="88"/>
    </row>
    <row r="165" spans="1:9" s="48" customFormat="1" ht="44.25" customHeight="1">
      <c r="A165" s="47" t="s">
        <v>286</v>
      </c>
      <c r="B165" s="191" t="s">
        <v>200</v>
      </c>
      <c r="C165" s="151" t="s">
        <v>191</v>
      </c>
      <c r="D165" s="152" t="s">
        <v>287</v>
      </c>
      <c r="E165" s="151"/>
      <c r="F165" s="153"/>
      <c r="G165" s="186">
        <f>G166</f>
        <v>4180</v>
      </c>
      <c r="H165" s="166"/>
      <c r="I165" s="88"/>
    </row>
    <row r="166" spans="1:9" s="48" customFormat="1" ht="17.25" customHeight="1">
      <c r="A166" s="27" t="s">
        <v>146</v>
      </c>
      <c r="B166" s="191" t="s">
        <v>200</v>
      </c>
      <c r="C166" s="151" t="s">
        <v>191</v>
      </c>
      <c r="D166" s="152" t="s">
        <v>287</v>
      </c>
      <c r="E166" s="151" t="s">
        <v>278</v>
      </c>
      <c r="F166" s="165"/>
      <c r="G166" s="200">
        <f>'Прилож №5'!H142</f>
        <v>4180</v>
      </c>
      <c r="H166" s="166"/>
      <c r="I166" s="88"/>
    </row>
    <row r="167" spans="1:9" s="48" customFormat="1" ht="16.5" thickBot="1">
      <c r="A167" s="201" t="s">
        <v>43</v>
      </c>
      <c r="B167" s="254" t="s">
        <v>205</v>
      </c>
      <c r="C167" s="202" t="s">
        <v>126</v>
      </c>
      <c r="D167" s="221"/>
      <c r="E167" s="202"/>
      <c r="F167" s="207"/>
      <c r="G167" s="246">
        <f aca="true" t="shared" si="8" ref="G167:H170">G168</f>
        <v>3198</v>
      </c>
      <c r="H167" s="196">
        <f t="shared" si="8"/>
        <v>0</v>
      </c>
      <c r="I167" s="88"/>
    </row>
    <row r="168" spans="1:9" s="48" customFormat="1" ht="15.75">
      <c r="A168" s="161" t="s">
        <v>44</v>
      </c>
      <c r="B168" s="255" t="s">
        <v>205</v>
      </c>
      <c r="C168" s="203" t="s">
        <v>200</v>
      </c>
      <c r="D168" s="148"/>
      <c r="E168" s="203"/>
      <c r="F168" s="261"/>
      <c r="G168" s="213">
        <f t="shared" si="8"/>
        <v>3198</v>
      </c>
      <c r="H168" s="204">
        <f t="shared" si="8"/>
        <v>0</v>
      </c>
      <c r="I168" s="88"/>
    </row>
    <row r="169" spans="1:9" s="48" customFormat="1" ht="15.75">
      <c r="A169" s="167" t="s">
        <v>131</v>
      </c>
      <c r="B169" s="253" t="s">
        <v>205</v>
      </c>
      <c r="C169" s="180" t="s">
        <v>200</v>
      </c>
      <c r="D169" s="181" t="s">
        <v>132</v>
      </c>
      <c r="E169" s="180"/>
      <c r="F169" s="216"/>
      <c r="G169" s="198">
        <f t="shared" si="8"/>
        <v>3198</v>
      </c>
      <c r="H169" s="182">
        <f t="shared" si="8"/>
        <v>0</v>
      </c>
      <c r="I169" s="88"/>
    </row>
    <row r="170" spans="1:9" s="48" customFormat="1" ht="34.5" customHeight="1">
      <c r="A170" s="150" t="s">
        <v>375</v>
      </c>
      <c r="B170" s="253" t="s">
        <v>205</v>
      </c>
      <c r="C170" s="180" t="s">
        <v>200</v>
      </c>
      <c r="D170" s="181" t="s">
        <v>262</v>
      </c>
      <c r="E170" s="180"/>
      <c r="F170" s="216"/>
      <c r="G170" s="198">
        <f t="shared" si="8"/>
        <v>3198</v>
      </c>
      <c r="H170" s="182">
        <f t="shared" si="8"/>
        <v>0</v>
      </c>
      <c r="I170" s="88"/>
    </row>
    <row r="171" spans="1:9" s="48" customFormat="1" ht="16.5" thickBot="1">
      <c r="A171" s="155" t="s">
        <v>345</v>
      </c>
      <c r="B171" s="253" t="s">
        <v>205</v>
      </c>
      <c r="C171" s="180" t="s">
        <v>200</v>
      </c>
      <c r="D171" s="181" t="s">
        <v>262</v>
      </c>
      <c r="E171" s="180" t="s">
        <v>4</v>
      </c>
      <c r="F171" s="216"/>
      <c r="G171" s="198">
        <f>'Прилож №5'!H147+'Прилож №5'!H349</f>
        <v>3198</v>
      </c>
      <c r="H171" s="344">
        <f>'Прилож №5'!I147+'Прилож №5'!I349</f>
        <v>0</v>
      </c>
      <c r="I171" s="88"/>
    </row>
    <row r="172" spans="1:9" s="48" customFormat="1" ht="16.5" thickBot="1">
      <c r="A172" s="169" t="s">
        <v>6</v>
      </c>
      <c r="B172" s="251" t="s">
        <v>194</v>
      </c>
      <c r="C172" s="170" t="s">
        <v>126</v>
      </c>
      <c r="D172" s="171"/>
      <c r="E172" s="170"/>
      <c r="F172" s="195"/>
      <c r="G172" s="185">
        <f>G173+G181+G193+G203</f>
        <v>746378.7000000001</v>
      </c>
      <c r="H172" s="172">
        <f>H173+H181+H193+H203</f>
        <v>253895</v>
      </c>
      <c r="I172" s="88"/>
    </row>
    <row r="173" spans="1:9" s="48" customFormat="1" ht="15.75">
      <c r="A173" s="161" t="s">
        <v>7</v>
      </c>
      <c r="B173" s="250" t="s">
        <v>194</v>
      </c>
      <c r="C173" s="147" t="s">
        <v>186</v>
      </c>
      <c r="D173" s="174"/>
      <c r="E173" s="147"/>
      <c r="F173" s="174"/>
      <c r="G173" s="244">
        <f>G174+G178</f>
        <v>303220.3</v>
      </c>
      <c r="H173" s="149">
        <f>H174+H178</f>
        <v>2845</v>
      </c>
      <c r="I173" s="88"/>
    </row>
    <row r="174" spans="1:9" s="48" customFormat="1" ht="30">
      <c r="A174" s="197" t="s">
        <v>206</v>
      </c>
      <c r="B174" s="265" t="s">
        <v>194</v>
      </c>
      <c r="C174" s="180" t="s">
        <v>186</v>
      </c>
      <c r="D174" s="181" t="s">
        <v>71</v>
      </c>
      <c r="E174" s="180"/>
      <c r="F174" s="181"/>
      <c r="G174" s="198">
        <f aca="true" t="shared" si="9" ref="G174:H176">G175</f>
        <v>38500</v>
      </c>
      <c r="H174" s="182">
        <f t="shared" si="9"/>
        <v>0</v>
      </c>
      <c r="I174" s="88"/>
    </row>
    <row r="175" spans="1:9" s="48" customFormat="1" ht="60">
      <c r="A175" s="197" t="s">
        <v>207</v>
      </c>
      <c r="B175" s="265" t="s">
        <v>194</v>
      </c>
      <c r="C175" s="180" t="s">
        <v>186</v>
      </c>
      <c r="D175" s="181" t="s">
        <v>208</v>
      </c>
      <c r="E175" s="180"/>
      <c r="F175" s="181"/>
      <c r="G175" s="198">
        <f t="shared" si="9"/>
        <v>38500</v>
      </c>
      <c r="H175" s="182">
        <f t="shared" si="9"/>
        <v>0</v>
      </c>
      <c r="I175" s="88"/>
    </row>
    <row r="176" spans="1:9" s="48" customFormat="1" ht="30">
      <c r="A176" s="197" t="s">
        <v>242</v>
      </c>
      <c r="B176" s="191" t="s">
        <v>194</v>
      </c>
      <c r="C176" s="180" t="s">
        <v>186</v>
      </c>
      <c r="D176" s="181" t="s">
        <v>243</v>
      </c>
      <c r="E176" s="180"/>
      <c r="F176" s="181"/>
      <c r="G176" s="198">
        <f t="shared" si="9"/>
        <v>38500</v>
      </c>
      <c r="H176" s="182">
        <f t="shared" si="9"/>
        <v>0</v>
      </c>
      <c r="I176" s="88"/>
    </row>
    <row r="177" spans="1:9" s="48" customFormat="1" ht="15.75">
      <c r="A177" s="197" t="s">
        <v>209</v>
      </c>
      <c r="B177" s="265" t="s">
        <v>194</v>
      </c>
      <c r="C177" s="180" t="s">
        <v>186</v>
      </c>
      <c r="D177" s="181" t="s">
        <v>243</v>
      </c>
      <c r="E177" s="180" t="s">
        <v>67</v>
      </c>
      <c r="F177" s="181"/>
      <c r="G177" s="198">
        <f>'Прилож №5'!H153+'Прилож №5'!H157</f>
        <v>38500</v>
      </c>
      <c r="H177" s="182">
        <f>'Прилож №5'!I153+'Прилож №5'!I157</f>
        <v>0</v>
      </c>
      <c r="I177" s="88"/>
    </row>
    <row r="178" spans="1:9" s="48" customFormat="1" ht="15.75">
      <c r="A178" s="167" t="s">
        <v>8</v>
      </c>
      <c r="B178" s="193" t="s">
        <v>194</v>
      </c>
      <c r="C178" s="151" t="s">
        <v>186</v>
      </c>
      <c r="D178" s="152" t="s">
        <v>26</v>
      </c>
      <c r="E178" s="151"/>
      <c r="F178" s="152"/>
      <c r="G178" s="192">
        <f>G179</f>
        <v>264720.3</v>
      </c>
      <c r="H178" s="154">
        <f>H179</f>
        <v>2845</v>
      </c>
      <c r="I178" s="88"/>
    </row>
    <row r="179" spans="1:9" s="48" customFormat="1" ht="15.75">
      <c r="A179" s="163" t="s">
        <v>27</v>
      </c>
      <c r="B179" s="193" t="s">
        <v>194</v>
      </c>
      <c r="C179" s="164" t="s">
        <v>186</v>
      </c>
      <c r="D179" s="165" t="s">
        <v>210</v>
      </c>
      <c r="E179" s="164"/>
      <c r="F179" s="165"/>
      <c r="G179" s="192">
        <f>G180</f>
        <v>264720.3</v>
      </c>
      <c r="H179" s="154">
        <f>H180</f>
        <v>2845</v>
      </c>
      <c r="I179" s="88"/>
    </row>
    <row r="180" spans="1:9" s="48" customFormat="1" ht="15.75">
      <c r="A180" s="163" t="s">
        <v>172</v>
      </c>
      <c r="B180" s="193" t="s">
        <v>194</v>
      </c>
      <c r="C180" s="164" t="s">
        <v>186</v>
      </c>
      <c r="D180" s="165" t="s">
        <v>210</v>
      </c>
      <c r="E180" s="164" t="s">
        <v>86</v>
      </c>
      <c r="F180" s="165"/>
      <c r="G180" s="192">
        <f>'Прилож №5'!H224</f>
        <v>264720.3</v>
      </c>
      <c r="H180" s="154">
        <f>'Прилож №5'!I224</f>
        <v>2845</v>
      </c>
      <c r="I180" s="88"/>
    </row>
    <row r="181" spans="1:9" s="48" customFormat="1" ht="15.75">
      <c r="A181" s="162" t="s">
        <v>9</v>
      </c>
      <c r="B181" s="257" t="s">
        <v>194</v>
      </c>
      <c r="C181" s="183" t="s">
        <v>187</v>
      </c>
      <c r="D181" s="158"/>
      <c r="E181" s="157"/>
      <c r="F181" s="205"/>
      <c r="G181" s="190">
        <f>G182+G185+G188</f>
        <v>385650.8</v>
      </c>
      <c r="H181" s="160">
        <f>H182+H185+H188</f>
        <v>240989</v>
      </c>
      <c r="I181" s="88"/>
    </row>
    <row r="182" spans="1:9" s="48" customFormat="1" ht="15" customHeight="1">
      <c r="A182" s="184" t="s">
        <v>110</v>
      </c>
      <c r="B182" s="191" t="s">
        <v>194</v>
      </c>
      <c r="C182" s="164" t="s">
        <v>187</v>
      </c>
      <c r="D182" s="165" t="s">
        <v>28</v>
      </c>
      <c r="E182" s="151"/>
      <c r="F182" s="165"/>
      <c r="G182" s="194">
        <f>G183</f>
        <v>311652.9</v>
      </c>
      <c r="H182" s="166">
        <f>H183</f>
        <v>237208</v>
      </c>
      <c r="I182" s="88"/>
    </row>
    <row r="183" spans="1:9" s="48" customFormat="1" ht="15.75">
      <c r="A183" s="163" t="s">
        <v>27</v>
      </c>
      <c r="B183" s="191" t="s">
        <v>194</v>
      </c>
      <c r="C183" s="151" t="s">
        <v>187</v>
      </c>
      <c r="D183" s="152" t="s">
        <v>211</v>
      </c>
      <c r="E183" s="151"/>
      <c r="F183" s="152"/>
      <c r="G183" s="192">
        <f>G184</f>
        <v>311652.9</v>
      </c>
      <c r="H183" s="154">
        <f>H184</f>
        <v>237208</v>
      </c>
      <c r="I183" s="88"/>
    </row>
    <row r="184" spans="1:9" s="48" customFormat="1" ht="15.75">
      <c r="A184" s="163" t="s">
        <v>172</v>
      </c>
      <c r="B184" s="191" t="s">
        <v>194</v>
      </c>
      <c r="C184" s="151" t="s">
        <v>187</v>
      </c>
      <c r="D184" s="152" t="s">
        <v>211</v>
      </c>
      <c r="E184" s="151" t="s">
        <v>86</v>
      </c>
      <c r="F184" s="152"/>
      <c r="G184" s="192">
        <f>'Прилож №5'!H228</f>
        <v>311652.9</v>
      </c>
      <c r="H184" s="154">
        <f>'Прилож №5'!I228</f>
        <v>237208</v>
      </c>
      <c r="I184" s="88"/>
    </row>
    <row r="185" spans="1:9" s="48" customFormat="1" ht="15.75">
      <c r="A185" s="167" t="s">
        <v>31</v>
      </c>
      <c r="B185" s="191" t="s">
        <v>194</v>
      </c>
      <c r="C185" s="151" t="s">
        <v>187</v>
      </c>
      <c r="D185" s="152" t="s">
        <v>32</v>
      </c>
      <c r="E185" s="151"/>
      <c r="F185" s="152"/>
      <c r="G185" s="192">
        <f>G186</f>
        <v>70210.1</v>
      </c>
      <c r="H185" s="154">
        <f>H186</f>
        <v>0</v>
      </c>
      <c r="I185" s="88"/>
    </row>
    <row r="186" spans="1:9" s="48" customFormat="1" ht="15.75">
      <c r="A186" s="167" t="s">
        <v>27</v>
      </c>
      <c r="B186" s="191" t="s">
        <v>194</v>
      </c>
      <c r="C186" s="151" t="s">
        <v>187</v>
      </c>
      <c r="D186" s="152" t="s">
        <v>212</v>
      </c>
      <c r="E186" s="151"/>
      <c r="F186" s="152"/>
      <c r="G186" s="192">
        <f>G187</f>
        <v>70210.1</v>
      </c>
      <c r="H186" s="154">
        <f>H187</f>
        <v>0</v>
      </c>
      <c r="I186" s="88"/>
    </row>
    <row r="187" spans="1:9" s="48" customFormat="1" ht="15.75">
      <c r="A187" s="163" t="s">
        <v>172</v>
      </c>
      <c r="B187" s="191" t="s">
        <v>194</v>
      </c>
      <c r="C187" s="151" t="s">
        <v>187</v>
      </c>
      <c r="D187" s="152" t="s">
        <v>212</v>
      </c>
      <c r="E187" s="151" t="s">
        <v>86</v>
      </c>
      <c r="F187" s="152"/>
      <c r="G187" s="192">
        <f>'Прилож №5'!H231+'Прилож №5'!H270+'Прилож №5'!H362</f>
        <v>70210.1</v>
      </c>
      <c r="H187" s="154">
        <f>'Прилож №5'!I231+'Прилож №5'!I270+'Прилож №5'!I362</f>
        <v>0</v>
      </c>
      <c r="I187" s="88"/>
    </row>
    <row r="188" spans="1:9" s="48" customFormat="1" ht="15.75">
      <c r="A188" s="163" t="s">
        <v>125</v>
      </c>
      <c r="B188" s="191" t="s">
        <v>194</v>
      </c>
      <c r="C188" s="151" t="s">
        <v>187</v>
      </c>
      <c r="D188" s="152" t="s">
        <v>95</v>
      </c>
      <c r="E188" s="151"/>
      <c r="F188" s="152"/>
      <c r="G188" s="192">
        <f>G189+G191</f>
        <v>3787.8</v>
      </c>
      <c r="H188" s="154">
        <f>H189</f>
        <v>3781</v>
      </c>
      <c r="I188" s="88"/>
    </row>
    <row r="189" spans="1:9" s="48" customFormat="1" ht="15.75">
      <c r="A189" s="163" t="s">
        <v>97</v>
      </c>
      <c r="B189" s="191" t="s">
        <v>194</v>
      </c>
      <c r="C189" s="151" t="s">
        <v>187</v>
      </c>
      <c r="D189" s="152" t="s">
        <v>213</v>
      </c>
      <c r="E189" s="151"/>
      <c r="F189" s="152"/>
      <c r="G189" s="192">
        <f>G190</f>
        <v>3781</v>
      </c>
      <c r="H189" s="154">
        <f>H190</f>
        <v>3781</v>
      </c>
      <c r="I189" s="88"/>
    </row>
    <row r="190" spans="1:9" s="48" customFormat="1" ht="15.75">
      <c r="A190" s="163" t="s">
        <v>172</v>
      </c>
      <c r="B190" s="191" t="s">
        <v>194</v>
      </c>
      <c r="C190" s="151" t="s">
        <v>187</v>
      </c>
      <c r="D190" s="152" t="s">
        <v>213</v>
      </c>
      <c r="E190" s="151" t="s">
        <v>86</v>
      </c>
      <c r="F190" s="152"/>
      <c r="G190" s="192">
        <f>'Прилож №5'!H234</f>
        <v>3781</v>
      </c>
      <c r="H190" s="154">
        <f>'Прилож №5'!I234</f>
        <v>3781</v>
      </c>
      <c r="I190" s="88"/>
    </row>
    <row r="191" spans="1:9" s="48" customFormat="1" ht="30">
      <c r="A191" s="184" t="s">
        <v>419</v>
      </c>
      <c r="B191" s="191" t="s">
        <v>194</v>
      </c>
      <c r="C191" s="151" t="s">
        <v>187</v>
      </c>
      <c r="D191" s="152" t="s">
        <v>420</v>
      </c>
      <c r="E191" s="151"/>
      <c r="F191" s="152"/>
      <c r="G191" s="192">
        <f>G192</f>
        <v>6.8</v>
      </c>
      <c r="H191" s="154"/>
      <c r="I191" s="88"/>
    </row>
    <row r="192" spans="1:9" s="48" customFormat="1" ht="15.75">
      <c r="A192" s="163" t="s">
        <v>172</v>
      </c>
      <c r="B192" s="191" t="s">
        <v>194</v>
      </c>
      <c r="C192" s="151" t="s">
        <v>187</v>
      </c>
      <c r="D192" s="152" t="s">
        <v>420</v>
      </c>
      <c r="E192" s="151" t="s">
        <v>86</v>
      </c>
      <c r="F192" s="152"/>
      <c r="G192" s="192">
        <f>'Прилож №5'!H236</f>
        <v>6.8</v>
      </c>
      <c r="H192" s="154"/>
      <c r="I192" s="88"/>
    </row>
    <row r="193" spans="1:9" s="48" customFormat="1" ht="15.75">
      <c r="A193" s="162" t="s">
        <v>29</v>
      </c>
      <c r="B193" s="189" t="s">
        <v>194</v>
      </c>
      <c r="C193" s="157" t="s">
        <v>194</v>
      </c>
      <c r="D193" s="158"/>
      <c r="E193" s="157"/>
      <c r="F193" s="158"/>
      <c r="G193" s="190">
        <f>G197+G194+G200</f>
        <v>7500.299999999999</v>
      </c>
      <c r="H193" s="160">
        <f>H197+H194</f>
        <v>0</v>
      </c>
      <c r="I193" s="88"/>
    </row>
    <row r="194" spans="1:9" s="48" customFormat="1" ht="15.75">
      <c r="A194" s="167" t="s">
        <v>92</v>
      </c>
      <c r="B194" s="191" t="s">
        <v>194</v>
      </c>
      <c r="C194" s="151" t="s">
        <v>194</v>
      </c>
      <c r="D194" s="152" t="s">
        <v>93</v>
      </c>
      <c r="E194" s="151"/>
      <c r="F194" s="152"/>
      <c r="G194" s="192">
        <f>G195</f>
        <v>3702.6</v>
      </c>
      <c r="H194" s="206">
        <f>H195</f>
        <v>0</v>
      </c>
      <c r="I194" s="88"/>
    </row>
    <row r="195" spans="1:9" s="48" customFormat="1" ht="15.75">
      <c r="A195" s="167" t="s">
        <v>94</v>
      </c>
      <c r="B195" s="191" t="s">
        <v>194</v>
      </c>
      <c r="C195" s="151" t="s">
        <v>194</v>
      </c>
      <c r="D195" s="152" t="s">
        <v>214</v>
      </c>
      <c r="E195" s="151"/>
      <c r="F195" s="152"/>
      <c r="G195" s="192">
        <f>G196</f>
        <v>3702.6</v>
      </c>
      <c r="H195" s="206">
        <f>H196</f>
        <v>0</v>
      </c>
      <c r="I195" s="88"/>
    </row>
    <row r="196" spans="1:9" s="48" customFormat="1" ht="15.75">
      <c r="A196" s="163" t="s">
        <v>172</v>
      </c>
      <c r="B196" s="191" t="s">
        <v>194</v>
      </c>
      <c r="C196" s="151" t="s">
        <v>194</v>
      </c>
      <c r="D196" s="152" t="s">
        <v>214</v>
      </c>
      <c r="E196" s="151" t="s">
        <v>86</v>
      </c>
      <c r="F196" s="152" t="s">
        <v>15</v>
      </c>
      <c r="G196" s="192">
        <f>'Прилож №5'!H366</f>
        <v>3702.6</v>
      </c>
      <c r="H196" s="206">
        <f>'Прилож №5'!I366</f>
        <v>0</v>
      </c>
      <c r="I196" s="88"/>
    </row>
    <row r="197" spans="1:9" s="48" customFormat="1" ht="15.75">
      <c r="A197" s="150" t="s">
        <v>215</v>
      </c>
      <c r="B197" s="191" t="s">
        <v>194</v>
      </c>
      <c r="C197" s="151" t="s">
        <v>194</v>
      </c>
      <c r="D197" s="152" t="s">
        <v>30</v>
      </c>
      <c r="E197" s="151"/>
      <c r="F197" s="152"/>
      <c r="G197" s="192">
        <f>G198</f>
        <v>2502.3</v>
      </c>
      <c r="H197" s="154">
        <f>H198</f>
        <v>0</v>
      </c>
      <c r="I197" s="88"/>
    </row>
    <row r="198" spans="1:9" s="48" customFormat="1" ht="15.75">
      <c r="A198" s="167" t="s">
        <v>216</v>
      </c>
      <c r="B198" s="191" t="s">
        <v>194</v>
      </c>
      <c r="C198" s="151" t="s">
        <v>194</v>
      </c>
      <c r="D198" s="152" t="s">
        <v>217</v>
      </c>
      <c r="E198" s="151"/>
      <c r="F198" s="152"/>
      <c r="G198" s="192">
        <f>G199</f>
        <v>2502.3</v>
      </c>
      <c r="H198" s="154">
        <f>H199</f>
        <v>0</v>
      </c>
      <c r="I198" s="88"/>
    </row>
    <row r="199" spans="1:9" s="48" customFormat="1" ht="15.75">
      <c r="A199" s="163" t="s">
        <v>172</v>
      </c>
      <c r="B199" s="191" t="s">
        <v>194</v>
      </c>
      <c r="C199" s="151" t="s">
        <v>194</v>
      </c>
      <c r="D199" s="152" t="s">
        <v>217</v>
      </c>
      <c r="E199" s="151" t="s">
        <v>86</v>
      </c>
      <c r="F199" s="152"/>
      <c r="G199" s="192">
        <f>'Прилож №5'!H240+'Прилож №5'!H369</f>
        <v>2502.3</v>
      </c>
      <c r="H199" s="154">
        <f>'Прилож №5'!I240+'Прилож №5'!I369</f>
        <v>0</v>
      </c>
      <c r="I199" s="88"/>
    </row>
    <row r="200" spans="1:9" s="48" customFormat="1" ht="15.75">
      <c r="A200" s="25" t="s">
        <v>131</v>
      </c>
      <c r="B200" s="191" t="s">
        <v>194</v>
      </c>
      <c r="C200" s="151" t="s">
        <v>194</v>
      </c>
      <c r="D200" s="152" t="s">
        <v>132</v>
      </c>
      <c r="E200" s="151"/>
      <c r="F200" s="152"/>
      <c r="G200" s="192">
        <f>G201</f>
        <v>1295.4</v>
      </c>
      <c r="H200" s="154"/>
      <c r="I200" s="88"/>
    </row>
    <row r="201" spans="1:9" s="48" customFormat="1" ht="26.25">
      <c r="A201" s="47" t="s">
        <v>255</v>
      </c>
      <c r="B201" s="191" t="s">
        <v>194</v>
      </c>
      <c r="C201" s="151" t="s">
        <v>194</v>
      </c>
      <c r="D201" s="152" t="s">
        <v>221</v>
      </c>
      <c r="E201" s="151"/>
      <c r="F201" s="152"/>
      <c r="G201" s="192">
        <f>G202</f>
        <v>1295.4</v>
      </c>
      <c r="H201" s="154"/>
      <c r="I201" s="88"/>
    </row>
    <row r="202" spans="1:9" s="48" customFormat="1" ht="15.75">
      <c r="A202" s="27" t="s">
        <v>146</v>
      </c>
      <c r="B202" s="191" t="s">
        <v>194</v>
      </c>
      <c r="C202" s="151" t="s">
        <v>194</v>
      </c>
      <c r="D202" s="152" t="s">
        <v>221</v>
      </c>
      <c r="E202" s="151" t="s">
        <v>278</v>
      </c>
      <c r="F202" s="152"/>
      <c r="G202" s="192">
        <f>'Прилож №5'!H372</f>
        <v>1295.4</v>
      </c>
      <c r="H202" s="154"/>
      <c r="I202" s="88"/>
    </row>
    <row r="203" spans="1:9" s="48" customFormat="1" ht="15.75">
      <c r="A203" s="162" t="s">
        <v>33</v>
      </c>
      <c r="B203" s="189" t="s">
        <v>194</v>
      </c>
      <c r="C203" s="157" t="s">
        <v>192</v>
      </c>
      <c r="D203" s="158"/>
      <c r="E203" s="157"/>
      <c r="F203" s="158"/>
      <c r="G203" s="190">
        <f>G204+G216+G219+G207</f>
        <v>50007.3</v>
      </c>
      <c r="H203" s="160">
        <f>H204+H216+H219+H207</f>
        <v>10061</v>
      </c>
      <c r="I203" s="88"/>
    </row>
    <row r="204" spans="1:9" s="48" customFormat="1" ht="15.75">
      <c r="A204" s="150" t="s">
        <v>147</v>
      </c>
      <c r="B204" s="191" t="s">
        <v>194</v>
      </c>
      <c r="C204" s="151" t="s">
        <v>192</v>
      </c>
      <c r="D204" s="152" t="s">
        <v>277</v>
      </c>
      <c r="E204" s="151"/>
      <c r="F204" s="152"/>
      <c r="G204" s="192">
        <f>G205</f>
        <v>12041.9</v>
      </c>
      <c r="H204" s="154">
        <f>H205</f>
        <v>0</v>
      </c>
      <c r="I204" s="88"/>
    </row>
    <row r="205" spans="1:9" s="48" customFormat="1" ht="15.75">
      <c r="A205" s="155" t="s">
        <v>50</v>
      </c>
      <c r="B205" s="191" t="s">
        <v>194</v>
      </c>
      <c r="C205" s="151" t="s">
        <v>192</v>
      </c>
      <c r="D205" s="152" t="s">
        <v>279</v>
      </c>
      <c r="E205" s="151"/>
      <c r="F205" s="152"/>
      <c r="G205" s="192">
        <f>G206</f>
        <v>12041.9</v>
      </c>
      <c r="H205" s="154">
        <f>H206</f>
        <v>0</v>
      </c>
      <c r="I205" s="88"/>
    </row>
    <row r="206" spans="1:9" s="48" customFormat="1" ht="15.75">
      <c r="A206" s="155" t="s">
        <v>146</v>
      </c>
      <c r="B206" s="191" t="s">
        <v>194</v>
      </c>
      <c r="C206" s="151" t="s">
        <v>192</v>
      </c>
      <c r="D206" s="152" t="s">
        <v>279</v>
      </c>
      <c r="E206" s="151" t="s">
        <v>278</v>
      </c>
      <c r="F206" s="152"/>
      <c r="G206" s="192">
        <f>'Прилож №5'!H244</f>
        <v>12041.9</v>
      </c>
      <c r="H206" s="154">
        <f>'Прилож №5'!I244</f>
        <v>0</v>
      </c>
      <c r="I206" s="88"/>
    </row>
    <row r="207" spans="1:9" s="48" customFormat="1" ht="15.75">
      <c r="A207" s="163" t="s">
        <v>270</v>
      </c>
      <c r="B207" s="191" t="s">
        <v>194</v>
      </c>
      <c r="C207" s="151" t="s">
        <v>192</v>
      </c>
      <c r="D207" s="152" t="s">
        <v>271</v>
      </c>
      <c r="E207" s="151"/>
      <c r="F207" s="274"/>
      <c r="G207" s="315">
        <f>G208+G210+G212+G214</f>
        <v>11745.3</v>
      </c>
      <c r="H207" s="337">
        <f>H208</f>
        <v>9312</v>
      </c>
      <c r="I207" s="88"/>
    </row>
    <row r="208" spans="1:9" s="48" customFormat="1" ht="15.75">
      <c r="A208" s="163" t="s">
        <v>273</v>
      </c>
      <c r="B208" s="191" t="s">
        <v>194</v>
      </c>
      <c r="C208" s="151" t="s">
        <v>192</v>
      </c>
      <c r="D208" s="152" t="s">
        <v>272</v>
      </c>
      <c r="E208" s="151"/>
      <c r="F208" s="274"/>
      <c r="G208" s="315">
        <f>G209</f>
        <v>9312</v>
      </c>
      <c r="H208" s="337">
        <f>H209</f>
        <v>9312</v>
      </c>
      <c r="I208" s="88"/>
    </row>
    <row r="209" spans="1:9" s="48" customFormat="1" ht="15.75">
      <c r="A209" s="163" t="s">
        <v>274</v>
      </c>
      <c r="B209" s="191" t="s">
        <v>194</v>
      </c>
      <c r="C209" s="151" t="s">
        <v>192</v>
      </c>
      <c r="D209" s="152" t="s">
        <v>272</v>
      </c>
      <c r="E209" s="151" t="s">
        <v>275</v>
      </c>
      <c r="F209" s="274"/>
      <c r="G209" s="315">
        <f>'Прилож №5'!H247</f>
        <v>9312</v>
      </c>
      <c r="H209" s="337">
        <f>'Прилож №5'!I247</f>
        <v>9312</v>
      </c>
      <c r="I209" s="88"/>
    </row>
    <row r="210" spans="1:9" s="48" customFormat="1" ht="15.75">
      <c r="A210" s="163" t="s">
        <v>412</v>
      </c>
      <c r="B210" s="191" t="s">
        <v>194</v>
      </c>
      <c r="C210" s="151" t="s">
        <v>192</v>
      </c>
      <c r="D210" s="152" t="s">
        <v>414</v>
      </c>
      <c r="E210" s="151"/>
      <c r="F210" s="152"/>
      <c r="G210" s="315">
        <f>G211</f>
        <v>26.4</v>
      </c>
      <c r="H210" s="337"/>
      <c r="I210" s="88"/>
    </row>
    <row r="211" spans="1:9" s="48" customFormat="1" ht="15.75">
      <c r="A211" s="163" t="s">
        <v>172</v>
      </c>
      <c r="B211" s="191" t="s">
        <v>194</v>
      </c>
      <c r="C211" s="151" t="s">
        <v>192</v>
      </c>
      <c r="D211" s="152" t="s">
        <v>414</v>
      </c>
      <c r="E211" s="151" t="s">
        <v>86</v>
      </c>
      <c r="F211" s="152"/>
      <c r="G211" s="315">
        <f>'Прилож №5'!H249</f>
        <v>26.4</v>
      </c>
      <c r="H211" s="337"/>
      <c r="I211" s="88"/>
    </row>
    <row r="212" spans="1:9" s="48" customFormat="1" ht="15.75">
      <c r="A212" s="163" t="s">
        <v>415</v>
      </c>
      <c r="B212" s="191" t="s">
        <v>194</v>
      </c>
      <c r="C212" s="151" t="s">
        <v>192</v>
      </c>
      <c r="D212" s="152" t="s">
        <v>416</v>
      </c>
      <c r="E212" s="151"/>
      <c r="F212" s="152"/>
      <c r="G212" s="315">
        <f>G213</f>
        <v>40</v>
      </c>
      <c r="H212" s="337"/>
      <c r="I212" s="88"/>
    </row>
    <row r="213" spans="1:9" s="48" customFormat="1" ht="15.75">
      <c r="A213" s="163" t="s">
        <v>172</v>
      </c>
      <c r="B213" s="191" t="s">
        <v>194</v>
      </c>
      <c r="C213" s="151" t="s">
        <v>192</v>
      </c>
      <c r="D213" s="152" t="s">
        <v>416</v>
      </c>
      <c r="E213" s="151" t="s">
        <v>86</v>
      </c>
      <c r="F213" s="152"/>
      <c r="G213" s="315">
        <f>'Прилож №5'!H251</f>
        <v>40</v>
      </c>
      <c r="H213" s="337"/>
      <c r="I213" s="88"/>
    </row>
    <row r="214" spans="1:9" s="48" customFormat="1" ht="30">
      <c r="A214" s="184" t="s">
        <v>417</v>
      </c>
      <c r="B214" s="191" t="s">
        <v>194</v>
      </c>
      <c r="C214" s="151" t="s">
        <v>192</v>
      </c>
      <c r="D214" s="152" t="s">
        <v>418</v>
      </c>
      <c r="E214" s="151"/>
      <c r="F214" s="152"/>
      <c r="G214" s="315">
        <f>G215</f>
        <v>2366.9</v>
      </c>
      <c r="H214" s="337"/>
      <c r="I214" s="88"/>
    </row>
    <row r="215" spans="1:9" s="48" customFormat="1" ht="15.75">
      <c r="A215" s="163" t="s">
        <v>172</v>
      </c>
      <c r="B215" s="191" t="s">
        <v>194</v>
      </c>
      <c r="C215" s="151" t="s">
        <v>192</v>
      </c>
      <c r="D215" s="152" t="s">
        <v>418</v>
      </c>
      <c r="E215" s="151" t="s">
        <v>86</v>
      </c>
      <c r="F215" s="152"/>
      <c r="G215" s="188">
        <f>'Прилож №5'!H253</f>
        <v>2366.9</v>
      </c>
      <c r="H215" s="345"/>
      <c r="I215" s="88"/>
    </row>
    <row r="216" spans="1:9" s="48" customFormat="1" ht="60">
      <c r="A216" s="184" t="s">
        <v>111</v>
      </c>
      <c r="B216" s="191" t="s">
        <v>194</v>
      </c>
      <c r="C216" s="151" t="s">
        <v>192</v>
      </c>
      <c r="D216" s="152" t="s">
        <v>40</v>
      </c>
      <c r="E216" s="151"/>
      <c r="F216" s="152"/>
      <c r="G216" s="192">
        <f>G217</f>
        <v>13091.1</v>
      </c>
      <c r="H216" s="154">
        <f>H217</f>
        <v>749</v>
      </c>
      <c r="I216" s="88"/>
    </row>
    <row r="217" spans="1:9" s="48" customFormat="1" ht="15.75">
      <c r="A217" s="167" t="s">
        <v>27</v>
      </c>
      <c r="B217" s="191" t="s">
        <v>194</v>
      </c>
      <c r="C217" s="151" t="s">
        <v>192</v>
      </c>
      <c r="D217" s="152" t="s">
        <v>218</v>
      </c>
      <c r="E217" s="151"/>
      <c r="F217" s="152"/>
      <c r="G217" s="192">
        <f>G218</f>
        <v>13091.1</v>
      </c>
      <c r="H217" s="154">
        <f>H218</f>
        <v>749</v>
      </c>
      <c r="I217" s="88"/>
    </row>
    <row r="218" spans="1:9" s="48" customFormat="1" ht="15.75">
      <c r="A218" s="163" t="s">
        <v>172</v>
      </c>
      <c r="B218" s="191" t="s">
        <v>194</v>
      </c>
      <c r="C218" s="151" t="s">
        <v>192</v>
      </c>
      <c r="D218" s="152" t="s">
        <v>218</v>
      </c>
      <c r="E218" s="151" t="s">
        <v>86</v>
      </c>
      <c r="F218" s="152"/>
      <c r="G218" s="192">
        <f>'Прилож №5'!H256</f>
        <v>13091.1</v>
      </c>
      <c r="H218" s="154">
        <f>'Прилож №5'!I256</f>
        <v>749</v>
      </c>
      <c r="I218" s="88"/>
    </row>
    <row r="219" spans="1:9" s="48" customFormat="1" ht="15.75">
      <c r="A219" s="167" t="s">
        <v>131</v>
      </c>
      <c r="B219" s="253" t="s">
        <v>194</v>
      </c>
      <c r="C219" s="180" t="s">
        <v>192</v>
      </c>
      <c r="D219" s="181" t="s">
        <v>132</v>
      </c>
      <c r="E219" s="180"/>
      <c r="F219" s="181"/>
      <c r="G219" s="198">
        <f>G220</f>
        <v>13129</v>
      </c>
      <c r="H219" s="154">
        <f>H220</f>
        <v>0</v>
      </c>
      <c r="I219" s="88"/>
    </row>
    <row r="220" spans="1:9" s="48" customFormat="1" ht="30.75" thickBot="1">
      <c r="A220" s="150" t="s">
        <v>219</v>
      </c>
      <c r="B220" s="256" t="s">
        <v>194</v>
      </c>
      <c r="C220" s="208" t="s">
        <v>192</v>
      </c>
      <c r="D220" s="207" t="s">
        <v>220</v>
      </c>
      <c r="E220" s="208"/>
      <c r="F220" s="207"/>
      <c r="G220" s="247">
        <f>G221</f>
        <v>13129</v>
      </c>
      <c r="H220" s="209">
        <f>H221</f>
        <v>0</v>
      </c>
      <c r="I220" s="88"/>
    </row>
    <row r="221" spans="1:9" s="48" customFormat="1" ht="16.5" thickBot="1">
      <c r="A221" s="27" t="s">
        <v>146</v>
      </c>
      <c r="B221" s="256" t="s">
        <v>194</v>
      </c>
      <c r="C221" s="208" t="s">
        <v>192</v>
      </c>
      <c r="D221" s="207" t="s">
        <v>220</v>
      </c>
      <c r="E221" s="208" t="s">
        <v>278</v>
      </c>
      <c r="F221" s="207"/>
      <c r="G221" s="247">
        <f>'Прилож №5'!H259</f>
        <v>13129</v>
      </c>
      <c r="H221" s="209">
        <f>'Прилож №5'!I259</f>
        <v>0</v>
      </c>
      <c r="I221" s="88"/>
    </row>
    <row r="222" spans="1:9" s="48" customFormat="1" ht="16.5" thickBot="1">
      <c r="A222" s="240" t="s">
        <v>116</v>
      </c>
      <c r="B222" s="251" t="s">
        <v>195</v>
      </c>
      <c r="C222" s="170" t="s">
        <v>126</v>
      </c>
      <c r="D222" s="171"/>
      <c r="E222" s="170"/>
      <c r="F222" s="195"/>
      <c r="G222" s="185">
        <f>G223+G242</f>
        <v>102601.70000000001</v>
      </c>
      <c r="H222" s="172">
        <f>H223+H242</f>
        <v>3200</v>
      </c>
      <c r="I222" s="88"/>
    </row>
    <row r="223" spans="1:9" s="48" customFormat="1" ht="15.75">
      <c r="A223" s="161" t="s">
        <v>34</v>
      </c>
      <c r="B223" s="255" t="s">
        <v>195</v>
      </c>
      <c r="C223" s="203" t="s">
        <v>186</v>
      </c>
      <c r="D223" s="148"/>
      <c r="E223" s="203"/>
      <c r="F223" s="148" t="s">
        <v>10</v>
      </c>
      <c r="G223" s="213">
        <f>G224+G227+G230+G233+G236+G239</f>
        <v>95177.6</v>
      </c>
      <c r="H223" s="204">
        <f>H224+H227+H230+H233+H236+H239</f>
        <v>3200</v>
      </c>
      <c r="I223" s="88"/>
    </row>
    <row r="224" spans="1:9" s="48" customFormat="1" ht="30">
      <c r="A224" s="150" t="s">
        <v>119</v>
      </c>
      <c r="B224" s="191" t="s">
        <v>195</v>
      </c>
      <c r="C224" s="151" t="s">
        <v>186</v>
      </c>
      <c r="D224" s="152" t="s">
        <v>35</v>
      </c>
      <c r="E224" s="151"/>
      <c r="F224" s="152" t="s">
        <v>11</v>
      </c>
      <c r="G224" s="192">
        <f>G225</f>
        <v>42618.200000000004</v>
      </c>
      <c r="H224" s="154">
        <f>H225</f>
        <v>3200</v>
      </c>
      <c r="I224" s="88"/>
    </row>
    <row r="225" spans="1:9" s="48" customFormat="1" ht="15.75">
      <c r="A225" s="163" t="s">
        <v>27</v>
      </c>
      <c r="B225" s="191" t="s">
        <v>195</v>
      </c>
      <c r="C225" s="151" t="s">
        <v>186</v>
      </c>
      <c r="D225" s="152" t="s">
        <v>222</v>
      </c>
      <c r="E225" s="151"/>
      <c r="F225" s="152"/>
      <c r="G225" s="192">
        <f>G226</f>
        <v>42618.200000000004</v>
      </c>
      <c r="H225" s="154">
        <f>H226</f>
        <v>3200</v>
      </c>
      <c r="I225" s="88"/>
    </row>
    <row r="226" spans="1:9" s="48" customFormat="1" ht="15.75">
      <c r="A226" s="167" t="s">
        <v>172</v>
      </c>
      <c r="B226" s="191" t="s">
        <v>195</v>
      </c>
      <c r="C226" s="151" t="s">
        <v>186</v>
      </c>
      <c r="D226" s="152" t="s">
        <v>222</v>
      </c>
      <c r="E226" s="151" t="s">
        <v>86</v>
      </c>
      <c r="F226" s="152"/>
      <c r="G226" s="192">
        <f>'Прилож №5'!H275</f>
        <v>42618.200000000004</v>
      </c>
      <c r="H226" s="154">
        <f>'Прилож №5'!I275</f>
        <v>3200</v>
      </c>
      <c r="I226" s="88"/>
    </row>
    <row r="227" spans="1:9" s="48" customFormat="1" ht="15.75">
      <c r="A227" s="167" t="s">
        <v>13</v>
      </c>
      <c r="B227" s="191" t="s">
        <v>195</v>
      </c>
      <c r="C227" s="151" t="s">
        <v>186</v>
      </c>
      <c r="D227" s="152" t="s">
        <v>36</v>
      </c>
      <c r="E227" s="151"/>
      <c r="F227" s="152"/>
      <c r="G227" s="192">
        <f>G228</f>
        <v>3780.8</v>
      </c>
      <c r="H227" s="154">
        <f>H228</f>
        <v>0</v>
      </c>
      <c r="I227" s="88"/>
    </row>
    <row r="228" spans="1:9" s="48" customFormat="1" ht="15.75">
      <c r="A228" s="163" t="s">
        <v>27</v>
      </c>
      <c r="B228" s="191" t="s">
        <v>195</v>
      </c>
      <c r="C228" s="151" t="s">
        <v>186</v>
      </c>
      <c r="D228" s="152" t="s">
        <v>223</v>
      </c>
      <c r="E228" s="151"/>
      <c r="F228" s="152"/>
      <c r="G228" s="192">
        <f>G229</f>
        <v>3780.8</v>
      </c>
      <c r="H228" s="154">
        <f>H229</f>
        <v>0</v>
      </c>
      <c r="I228" s="88"/>
    </row>
    <row r="229" spans="1:9" s="48" customFormat="1" ht="15.75">
      <c r="A229" s="167" t="s">
        <v>172</v>
      </c>
      <c r="B229" s="191" t="s">
        <v>195</v>
      </c>
      <c r="C229" s="151" t="s">
        <v>186</v>
      </c>
      <c r="D229" s="152" t="s">
        <v>223</v>
      </c>
      <c r="E229" s="151" t="s">
        <v>86</v>
      </c>
      <c r="F229" s="152"/>
      <c r="G229" s="192">
        <f>'Прилож №5'!H278</f>
        <v>3780.8</v>
      </c>
      <c r="H229" s="154">
        <f>'Прилож №5'!I278</f>
        <v>0</v>
      </c>
      <c r="I229" s="88"/>
    </row>
    <row r="230" spans="1:9" s="48" customFormat="1" ht="15.75">
      <c r="A230" s="167" t="s">
        <v>14</v>
      </c>
      <c r="B230" s="191" t="s">
        <v>195</v>
      </c>
      <c r="C230" s="151" t="s">
        <v>186</v>
      </c>
      <c r="D230" s="152" t="s">
        <v>37</v>
      </c>
      <c r="E230" s="151"/>
      <c r="F230" s="152"/>
      <c r="G230" s="192">
        <f>G231</f>
        <v>15521</v>
      </c>
      <c r="H230" s="154">
        <f>H231</f>
        <v>0</v>
      </c>
      <c r="I230" s="88"/>
    </row>
    <row r="231" spans="1:9" s="48" customFormat="1" ht="15.75">
      <c r="A231" s="163" t="s">
        <v>27</v>
      </c>
      <c r="B231" s="191" t="s">
        <v>195</v>
      </c>
      <c r="C231" s="151" t="s">
        <v>186</v>
      </c>
      <c r="D231" s="152" t="s">
        <v>224</v>
      </c>
      <c r="E231" s="151"/>
      <c r="F231" s="152"/>
      <c r="G231" s="192">
        <f>G232</f>
        <v>15521</v>
      </c>
      <c r="H231" s="154">
        <f>H232</f>
        <v>0</v>
      </c>
      <c r="I231" s="88"/>
    </row>
    <row r="232" spans="1:9" s="48" customFormat="1" ht="15.75">
      <c r="A232" s="167" t="s">
        <v>172</v>
      </c>
      <c r="B232" s="191" t="s">
        <v>195</v>
      </c>
      <c r="C232" s="151" t="s">
        <v>186</v>
      </c>
      <c r="D232" s="152" t="s">
        <v>224</v>
      </c>
      <c r="E232" s="151" t="s">
        <v>86</v>
      </c>
      <c r="F232" s="152"/>
      <c r="G232" s="192">
        <f>'Прилож №5'!H281</f>
        <v>15521</v>
      </c>
      <c r="H232" s="154">
        <f>'Прилож №5'!I281</f>
        <v>0</v>
      </c>
      <c r="I232" s="88"/>
    </row>
    <row r="233" spans="1:9" s="48" customFormat="1" ht="30">
      <c r="A233" s="150" t="s">
        <v>112</v>
      </c>
      <c r="B233" s="191" t="s">
        <v>195</v>
      </c>
      <c r="C233" s="151" t="s">
        <v>186</v>
      </c>
      <c r="D233" s="152" t="s">
        <v>38</v>
      </c>
      <c r="E233" s="151"/>
      <c r="F233" s="152"/>
      <c r="G233" s="192">
        <f>G234</f>
        <v>24941.2</v>
      </c>
      <c r="H233" s="154">
        <f>H234</f>
        <v>0</v>
      </c>
      <c r="I233" s="88"/>
    </row>
    <row r="234" spans="1:9" s="48" customFormat="1" ht="15.75">
      <c r="A234" s="163" t="s">
        <v>27</v>
      </c>
      <c r="B234" s="191" t="s">
        <v>195</v>
      </c>
      <c r="C234" s="151" t="s">
        <v>186</v>
      </c>
      <c r="D234" s="152" t="s">
        <v>225</v>
      </c>
      <c r="E234" s="151"/>
      <c r="F234" s="152"/>
      <c r="G234" s="192">
        <f>G235</f>
        <v>24941.2</v>
      </c>
      <c r="H234" s="154">
        <f>H235</f>
        <v>0</v>
      </c>
      <c r="I234" s="88"/>
    </row>
    <row r="235" spans="1:9" s="48" customFormat="1" ht="15.75">
      <c r="A235" s="167" t="s">
        <v>172</v>
      </c>
      <c r="B235" s="191" t="s">
        <v>195</v>
      </c>
      <c r="C235" s="151" t="s">
        <v>186</v>
      </c>
      <c r="D235" s="165" t="s">
        <v>225</v>
      </c>
      <c r="E235" s="151" t="s">
        <v>86</v>
      </c>
      <c r="F235" s="165"/>
      <c r="G235" s="192">
        <f>'Прилож №5'!H284</f>
        <v>24941.2</v>
      </c>
      <c r="H235" s="154">
        <f>'Прилож №5'!I284</f>
        <v>0</v>
      </c>
      <c r="I235" s="88"/>
    </row>
    <row r="236" spans="1:9" s="48" customFormat="1" ht="30">
      <c r="A236" s="150" t="s">
        <v>100</v>
      </c>
      <c r="B236" s="191" t="s">
        <v>195</v>
      </c>
      <c r="C236" s="151" t="s">
        <v>186</v>
      </c>
      <c r="D236" s="165" t="s">
        <v>39</v>
      </c>
      <c r="E236" s="151"/>
      <c r="F236" s="165" t="s">
        <v>12</v>
      </c>
      <c r="G236" s="192">
        <f>G237</f>
        <v>0</v>
      </c>
      <c r="H236" s="154">
        <f>H237</f>
        <v>0</v>
      </c>
      <c r="I236" s="88"/>
    </row>
    <row r="237" spans="1:9" s="48" customFormat="1" ht="30">
      <c r="A237" s="184" t="s">
        <v>101</v>
      </c>
      <c r="B237" s="191" t="s">
        <v>195</v>
      </c>
      <c r="C237" s="151" t="s">
        <v>186</v>
      </c>
      <c r="D237" s="165" t="s">
        <v>226</v>
      </c>
      <c r="E237" s="164"/>
      <c r="F237" s="165"/>
      <c r="G237" s="192">
        <f>G238</f>
        <v>0</v>
      </c>
      <c r="H237" s="154">
        <f>H238</f>
        <v>0</v>
      </c>
      <c r="I237" s="88"/>
    </row>
    <row r="238" spans="1:9" s="48" customFormat="1" ht="15.75">
      <c r="A238" s="167" t="s">
        <v>172</v>
      </c>
      <c r="B238" s="191" t="s">
        <v>195</v>
      </c>
      <c r="C238" s="151" t="s">
        <v>186</v>
      </c>
      <c r="D238" s="165" t="s">
        <v>226</v>
      </c>
      <c r="E238" s="164" t="s">
        <v>86</v>
      </c>
      <c r="F238" s="165"/>
      <c r="G238" s="192">
        <f>'Прилож №5'!H353+'Прилож №5'!H162</f>
        <v>0</v>
      </c>
      <c r="H238" s="154">
        <f>'Прилож №5'!I353+'Прилож №5'!I162</f>
        <v>0</v>
      </c>
      <c r="I238" s="88"/>
    </row>
    <row r="239" spans="1:9" s="48" customFormat="1" ht="15.75">
      <c r="A239" s="167" t="s">
        <v>131</v>
      </c>
      <c r="B239" s="191" t="s">
        <v>195</v>
      </c>
      <c r="C239" s="164" t="s">
        <v>186</v>
      </c>
      <c r="D239" s="165" t="s">
        <v>132</v>
      </c>
      <c r="E239" s="164"/>
      <c r="F239" s="165"/>
      <c r="G239" s="192">
        <f>G240</f>
        <v>8316.4</v>
      </c>
      <c r="H239" s="154">
        <f>H240</f>
        <v>0</v>
      </c>
      <c r="I239" s="88"/>
    </row>
    <row r="240" spans="1:9" s="48" customFormat="1" ht="30">
      <c r="A240" s="150" t="s">
        <v>253</v>
      </c>
      <c r="B240" s="191" t="s">
        <v>195</v>
      </c>
      <c r="C240" s="164" t="s">
        <v>186</v>
      </c>
      <c r="D240" s="165" t="s">
        <v>252</v>
      </c>
      <c r="E240" s="164"/>
      <c r="F240" s="165"/>
      <c r="G240" s="192">
        <f>G241</f>
        <v>8316.4</v>
      </c>
      <c r="H240" s="154">
        <f>H241</f>
        <v>0</v>
      </c>
      <c r="I240" s="88"/>
    </row>
    <row r="241" spans="1:9" s="48" customFormat="1" ht="30">
      <c r="A241" s="150" t="s">
        <v>350</v>
      </c>
      <c r="B241" s="191" t="s">
        <v>195</v>
      </c>
      <c r="C241" s="164" t="s">
        <v>186</v>
      </c>
      <c r="D241" s="165" t="s">
        <v>252</v>
      </c>
      <c r="E241" s="164" t="s">
        <v>351</v>
      </c>
      <c r="F241" s="165"/>
      <c r="G241" s="192">
        <f>'Прилож №5'!H287+'Прилож №5'!H165+'Прилож №5'!H356</f>
        <v>8316.4</v>
      </c>
      <c r="H241" s="154"/>
      <c r="I241" s="88"/>
    </row>
    <row r="242" spans="1:9" s="48" customFormat="1" ht="29.25">
      <c r="A242" s="156" t="s">
        <v>113</v>
      </c>
      <c r="B242" s="257" t="s">
        <v>195</v>
      </c>
      <c r="C242" s="183" t="s">
        <v>205</v>
      </c>
      <c r="D242" s="205" t="s">
        <v>47</v>
      </c>
      <c r="E242" s="183" t="s">
        <v>49</v>
      </c>
      <c r="F242" s="205"/>
      <c r="G242" s="248">
        <f>G243+G246</f>
        <v>7424.1</v>
      </c>
      <c r="H242" s="210">
        <f>H243+H246</f>
        <v>0</v>
      </c>
      <c r="I242" s="88"/>
    </row>
    <row r="243" spans="1:9" s="48" customFormat="1" ht="18" customHeight="1">
      <c r="A243" s="150" t="s">
        <v>147</v>
      </c>
      <c r="B243" s="191" t="s">
        <v>195</v>
      </c>
      <c r="C243" s="151" t="s">
        <v>205</v>
      </c>
      <c r="D243" s="152" t="s">
        <v>277</v>
      </c>
      <c r="E243" s="151"/>
      <c r="F243" s="165"/>
      <c r="G243" s="194">
        <f>G244</f>
        <v>4465.8</v>
      </c>
      <c r="H243" s="166">
        <f>H244</f>
        <v>0</v>
      </c>
      <c r="I243" s="88"/>
    </row>
    <row r="244" spans="1:9" s="48" customFormat="1" ht="15.75">
      <c r="A244" s="155" t="s">
        <v>50</v>
      </c>
      <c r="B244" s="191" t="s">
        <v>195</v>
      </c>
      <c r="C244" s="151" t="s">
        <v>205</v>
      </c>
      <c r="D244" s="152" t="s">
        <v>279</v>
      </c>
      <c r="E244" s="151"/>
      <c r="F244" s="165"/>
      <c r="G244" s="194">
        <f>G245</f>
        <v>4465.8</v>
      </c>
      <c r="H244" s="166">
        <f>H245</f>
        <v>0</v>
      </c>
      <c r="I244" s="88"/>
    </row>
    <row r="245" spans="1:9" s="48" customFormat="1" ht="15.75">
      <c r="A245" s="155" t="s">
        <v>146</v>
      </c>
      <c r="B245" s="191" t="s">
        <v>195</v>
      </c>
      <c r="C245" s="151" t="s">
        <v>205</v>
      </c>
      <c r="D245" s="152" t="s">
        <v>279</v>
      </c>
      <c r="E245" s="151" t="s">
        <v>278</v>
      </c>
      <c r="F245" s="165"/>
      <c r="G245" s="194">
        <f>'Прилож №5'!H291</f>
        <v>4465.8</v>
      </c>
      <c r="H245" s="166">
        <f>'Прилож №5'!I291</f>
        <v>0</v>
      </c>
      <c r="I245" s="88"/>
    </row>
    <row r="246" spans="1:9" s="48" customFormat="1" ht="60">
      <c r="A246" s="184" t="s">
        <v>111</v>
      </c>
      <c r="B246" s="191" t="s">
        <v>195</v>
      </c>
      <c r="C246" s="151" t="s">
        <v>205</v>
      </c>
      <c r="D246" s="152" t="s">
        <v>40</v>
      </c>
      <c r="E246" s="151"/>
      <c r="F246" s="152"/>
      <c r="G246" s="192">
        <f>G247</f>
        <v>2958.3</v>
      </c>
      <c r="H246" s="154">
        <f>H247</f>
        <v>0</v>
      </c>
      <c r="I246" s="88"/>
    </row>
    <row r="247" spans="1:9" s="48" customFormat="1" ht="15.75">
      <c r="A247" s="167" t="s">
        <v>27</v>
      </c>
      <c r="B247" s="191" t="s">
        <v>195</v>
      </c>
      <c r="C247" s="151" t="s">
        <v>205</v>
      </c>
      <c r="D247" s="152" t="s">
        <v>218</v>
      </c>
      <c r="E247" s="151"/>
      <c r="F247" s="152"/>
      <c r="G247" s="192">
        <f>G248</f>
        <v>2958.3</v>
      </c>
      <c r="H247" s="154">
        <f>H248</f>
        <v>0</v>
      </c>
      <c r="I247" s="88"/>
    </row>
    <row r="248" spans="1:9" s="48" customFormat="1" ht="16.5" thickBot="1">
      <c r="A248" s="163" t="s">
        <v>172</v>
      </c>
      <c r="B248" s="191" t="s">
        <v>195</v>
      </c>
      <c r="C248" s="151" t="s">
        <v>205</v>
      </c>
      <c r="D248" s="152" t="s">
        <v>218</v>
      </c>
      <c r="E248" s="151" t="s">
        <v>86</v>
      </c>
      <c r="F248" s="152"/>
      <c r="G248" s="192">
        <f>'Прилож №5'!H294</f>
        <v>2958.3</v>
      </c>
      <c r="H248" s="154">
        <f>'Прилож №5'!I294</f>
        <v>0</v>
      </c>
      <c r="I248" s="88"/>
    </row>
    <row r="249" spans="1:9" s="48" customFormat="1" ht="16.5" thickBot="1">
      <c r="A249" s="169" t="s">
        <v>227</v>
      </c>
      <c r="B249" s="251" t="s">
        <v>192</v>
      </c>
      <c r="C249" s="170" t="s">
        <v>126</v>
      </c>
      <c r="D249" s="171"/>
      <c r="E249" s="170"/>
      <c r="F249" s="195"/>
      <c r="G249" s="185">
        <f>G250+G280+G291+G261+G265+G269</f>
        <v>867140</v>
      </c>
      <c r="H249" s="172">
        <f>H250+H280+H291+H261+H265+H269</f>
        <v>26876</v>
      </c>
      <c r="I249" s="88"/>
    </row>
    <row r="250" spans="1:9" s="48" customFormat="1" ht="16.5" thickBot="1">
      <c r="A250" s="169" t="s">
        <v>228</v>
      </c>
      <c r="B250" s="251" t="s">
        <v>192</v>
      </c>
      <c r="C250" s="170" t="s">
        <v>186</v>
      </c>
      <c r="D250" s="171"/>
      <c r="E250" s="170"/>
      <c r="F250" s="171"/>
      <c r="G250" s="185">
        <f>G251+G255+G258</f>
        <v>411746.4</v>
      </c>
      <c r="H250" s="172">
        <f>H251+H255+H258</f>
        <v>2621</v>
      </c>
      <c r="I250" s="88"/>
    </row>
    <row r="251" spans="1:9" s="48" customFormat="1" ht="30">
      <c r="A251" s="197" t="s">
        <v>206</v>
      </c>
      <c r="B251" s="265" t="s">
        <v>192</v>
      </c>
      <c r="C251" s="180" t="s">
        <v>186</v>
      </c>
      <c r="D251" s="181" t="s">
        <v>71</v>
      </c>
      <c r="E251" s="180"/>
      <c r="F251" s="262"/>
      <c r="G251" s="249">
        <f aca="true" t="shared" si="10" ref="G251:H253">G252</f>
        <v>152400</v>
      </c>
      <c r="H251" s="211">
        <f t="shared" si="10"/>
        <v>0</v>
      </c>
      <c r="I251" s="88"/>
    </row>
    <row r="252" spans="1:9" s="48" customFormat="1" ht="57.75" customHeight="1">
      <c r="A252" s="197" t="s">
        <v>207</v>
      </c>
      <c r="B252" s="191" t="s">
        <v>192</v>
      </c>
      <c r="C252" s="180" t="s">
        <v>186</v>
      </c>
      <c r="D252" s="181" t="s">
        <v>208</v>
      </c>
      <c r="E252" s="180"/>
      <c r="F252" s="148"/>
      <c r="G252" s="198">
        <f t="shared" si="10"/>
        <v>152400</v>
      </c>
      <c r="H252" s="182">
        <f t="shared" si="10"/>
        <v>0</v>
      </c>
      <c r="I252" s="88"/>
    </row>
    <row r="253" spans="1:9" s="48" customFormat="1" ht="33" customHeight="1">
      <c r="A253" s="197" t="s">
        <v>242</v>
      </c>
      <c r="B253" s="265" t="s">
        <v>192</v>
      </c>
      <c r="C253" s="180" t="s">
        <v>186</v>
      </c>
      <c r="D253" s="181" t="s">
        <v>243</v>
      </c>
      <c r="E253" s="180"/>
      <c r="F253" s="148"/>
      <c r="G253" s="198">
        <f t="shared" si="10"/>
        <v>152400</v>
      </c>
      <c r="H253" s="182">
        <f t="shared" si="10"/>
        <v>0</v>
      </c>
      <c r="I253" s="88"/>
    </row>
    <row r="254" spans="1:9" s="48" customFormat="1" ht="15.75">
      <c r="A254" s="197" t="s">
        <v>209</v>
      </c>
      <c r="B254" s="265" t="s">
        <v>192</v>
      </c>
      <c r="C254" s="180" t="s">
        <v>186</v>
      </c>
      <c r="D254" s="181" t="s">
        <v>243</v>
      </c>
      <c r="E254" s="180" t="s">
        <v>67</v>
      </c>
      <c r="F254" s="148"/>
      <c r="G254" s="198">
        <f>'Прилож №5'!H171+'Прилож №5'!H175</f>
        <v>152400</v>
      </c>
      <c r="H254" s="154">
        <f>'Прилож №5'!I171+'Прилож №5'!I175</f>
        <v>0</v>
      </c>
      <c r="I254" s="88"/>
    </row>
    <row r="255" spans="1:9" s="48" customFormat="1" ht="15.75">
      <c r="A255" s="167" t="s">
        <v>41</v>
      </c>
      <c r="B255" s="253" t="s">
        <v>192</v>
      </c>
      <c r="C255" s="180" t="s">
        <v>186</v>
      </c>
      <c r="D255" s="152" t="s">
        <v>42</v>
      </c>
      <c r="E255" s="151"/>
      <c r="F255" s="152"/>
      <c r="G255" s="192">
        <f>G256</f>
        <v>238393.40000000002</v>
      </c>
      <c r="H255" s="154">
        <f>H256</f>
        <v>2021</v>
      </c>
      <c r="I255" s="88"/>
    </row>
    <row r="256" spans="1:9" s="48" customFormat="1" ht="15.75">
      <c r="A256" s="163" t="s">
        <v>27</v>
      </c>
      <c r="B256" s="253" t="s">
        <v>192</v>
      </c>
      <c r="C256" s="180" t="s">
        <v>186</v>
      </c>
      <c r="D256" s="152" t="s">
        <v>229</v>
      </c>
      <c r="E256" s="151"/>
      <c r="F256" s="152"/>
      <c r="G256" s="192">
        <f>G257</f>
        <v>238393.40000000002</v>
      </c>
      <c r="H256" s="154">
        <f>H257</f>
        <v>2021</v>
      </c>
      <c r="I256" s="88"/>
    </row>
    <row r="257" spans="1:9" s="48" customFormat="1" ht="15.75">
      <c r="A257" s="163" t="s">
        <v>172</v>
      </c>
      <c r="B257" s="253" t="s">
        <v>192</v>
      </c>
      <c r="C257" s="180" t="s">
        <v>186</v>
      </c>
      <c r="D257" s="152" t="s">
        <v>229</v>
      </c>
      <c r="E257" s="151" t="s">
        <v>86</v>
      </c>
      <c r="F257" s="152"/>
      <c r="G257" s="192">
        <f>'Прилож №5'!H300</f>
        <v>238393.40000000002</v>
      </c>
      <c r="H257" s="154">
        <f>'Прилож №5'!I300</f>
        <v>2021</v>
      </c>
      <c r="I257" s="88"/>
    </row>
    <row r="258" spans="1:9" s="48" customFormat="1" ht="15.75">
      <c r="A258" s="26" t="s">
        <v>331</v>
      </c>
      <c r="B258" s="253" t="s">
        <v>192</v>
      </c>
      <c r="C258" s="180" t="s">
        <v>186</v>
      </c>
      <c r="D258" s="18" t="s">
        <v>332</v>
      </c>
      <c r="E258" s="151"/>
      <c r="F258" s="152"/>
      <c r="G258" s="192">
        <f>G259</f>
        <v>20953</v>
      </c>
      <c r="H258" s="154">
        <f>H259</f>
        <v>600</v>
      </c>
      <c r="I258" s="88"/>
    </row>
    <row r="259" spans="1:9" s="48" customFormat="1" ht="15.75">
      <c r="A259" s="26" t="s">
        <v>27</v>
      </c>
      <c r="B259" s="253" t="s">
        <v>192</v>
      </c>
      <c r="C259" s="180" t="s">
        <v>186</v>
      </c>
      <c r="D259" s="18" t="s">
        <v>333</v>
      </c>
      <c r="E259" s="151"/>
      <c r="F259" s="152"/>
      <c r="G259" s="192">
        <f>G260</f>
        <v>20953</v>
      </c>
      <c r="H259" s="154">
        <f>H260</f>
        <v>600</v>
      </c>
      <c r="I259" s="88"/>
    </row>
    <row r="260" spans="1:9" s="48" customFormat="1" ht="15.75">
      <c r="A260" s="26" t="s">
        <v>172</v>
      </c>
      <c r="B260" s="253" t="s">
        <v>192</v>
      </c>
      <c r="C260" s="180" t="s">
        <v>186</v>
      </c>
      <c r="D260" s="18" t="s">
        <v>333</v>
      </c>
      <c r="E260" s="151" t="s">
        <v>86</v>
      </c>
      <c r="F260" s="152"/>
      <c r="G260" s="192">
        <f>'Прилож №5'!H303</f>
        <v>20953</v>
      </c>
      <c r="H260" s="154">
        <f>'Прилож №5'!I303</f>
        <v>600</v>
      </c>
      <c r="I260" s="88"/>
    </row>
    <row r="261" spans="1:9" s="23" customFormat="1" ht="15.75">
      <c r="A261" s="115" t="s">
        <v>334</v>
      </c>
      <c r="B261" s="255" t="s">
        <v>192</v>
      </c>
      <c r="C261" s="203" t="s">
        <v>187</v>
      </c>
      <c r="D261" s="105"/>
      <c r="E261" s="157"/>
      <c r="F261" s="158"/>
      <c r="G261" s="190">
        <f aca="true" t="shared" si="11" ref="G261:H263">G262</f>
        <v>276159.60000000003</v>
      </c>
      <c r="H261" s="160">
        <f t="shared" si="11"/>
        <v>21852</v>
      </c>
      <c r="I261" s="118"/>
    </row>
    <row r="262" spans="1:9" s="48" customFormat="1" ht="15.75">
      <c r="A262" s="26" t="s">
        <v>335</v>
      </c>
      <c r="B262" s="253" t="s">
        <v>192</v>
      </c>
      <c r="C262" s="180" t="s">
        <v>187</v>
      </c>
      <c r="D262" s="18" t="s">
        <v>336</v>
      </c>
      <c r="E262" s="151"/>
      <c r="F262" s="152"/>
      <c r="G262" s="192">
        <f t="shared" si="11"/>
        <v>276159.60000000003</v>
      </c>
      <c r="H262" s="154">
        <f t="shared" si="11"/>
        <v>21852</v>
      </c>
      <c r="I262" s="88"/>
    </row>
    <row r="263" spans="1:9" s="48" customFormat="1" ht="15.75">
      <c r="A263" s="26" t="s">
        <v>27</v>
      </c>
      <c r="B263" s="253" t="s">
        <v>192</v>
      </c>
      <c r="C263" s="180" t="s">
        <v>187</v>
      </c>
      <c r="D263" s="18" t="s">
        <v>337</v>
      </c>
      <c r="E263" s="151"/>
      <c r="F263" s="152"/>
      <c r="G263" s="192">
        <f t="shared" si="11"/>
        <v>276159.60000000003</v>
      </c>
      <c r="H263" s="154">
        <f t="shared" si="11"/>
        <v>21852</v>
      </c>
      <c r="I263" s="88"/>
    </row>
    <row r="264" spans="1:9" s="48" customFormat="1" ht="15.75">
      <c r="A264" s="26" t="s">
        <v>172</v>
      </c>
      <c r="B264" s="253" t="s">
        <v>192</v>
      </c>
      <c r="C264" s="180" t="s">
        <v>187</v>
      </c>
      <c r="D264" s="18" t="s">
        <v>337</v>
      </c>
      <c r="E264" s="151" t="s">
        <v>86</v>
      </c>
      <c r="F264" s="152"/>
      <c r="G264" s="192">
        <f>'Прилож №5'!H307</f>
        <v>276159.60000000003</v>
      </c>
      <c r="H264" s="154">
        <f>'Прилож №5'!I307</f>
        <v>21852</v>
      </c>
      <c r="I264" s="88"/>
    </row>
    <row r="265" spans="1:9" s="23" customFormat="1" ht="15.75">
      <c r="A265" s="115" t="s">
        <v>338</v>
      </c>
      <c r="B265" s="255" t="s">
        <v>192</v>
      </c>
      <c r="C265" s="203" t="s">
        <v>191</v>
      </c>
      <c r="D265" s="105"/>
      <c r="E265" s="157"/>
      <c r="F265" s="158"/>
      <c r="G265" s="190">
        <f aca="true" t="shared" si="12" ref="G265:H267">G266</f>
        <v>3895.8</v>
      </c>
      <c r="H265" s="160">
        <f t="shared" si="12"/>
        <v>0</v>
      </c>
      <c r="I265" s="118"/>
    </row>
    <row r="266" spans="1:9" s="48" customFormat="1" ht="15.75">
      <c r="A266" s="25" t="s">
        <v>41</v>
      </c>
      <c r="B266" s="253" t="s">
        <v>192</v>
      </c>
      <c r="C266" s="180" t="s">
        <v>191</v>
      </c>
      <c r="D266" s="18" t="s">
        <v>42</v>
      </c>
      <c r="E266" s="151"/>
      <c r="F266" s="152"/>
      <c r="G266" s="192">
        <f t="shared" si="12"/>
        <v>3895.8</v>
      </c>
      <c r="H266" s="154">
        <f t="shared" si="12"/>
        <v>0</v>
      </c>
      <c r="I266" s="88"/>
    </row>
    <row r="267" spans="1:9" s="48" customFormat="1" ht="15.75">
      <c r="A267" s="26" t="s">
        <v>27</v>
      </c>
      <c r="B267" s="253" t="s">
        <v>192</v>
      </c>
      <c r="C267" s="180" t="s">
        <v>191</v>
      </c>
      <c r="D267" s="18" t="s">
        <v>229</v>
      </c>
      <c r="E267" s="151"/>
      <c r="F267" s="152"/>
      <c r="G267" s="192">
        <f t="shared" si="12"/>
        <v>3895.8</v>
      </c>
      <c r="H267" s="154">
        <f t="shared" si="12"/>
        <v>0</v>
      </c>
      <c r="I267" s="88"/>
    </row>
    <row r="268" spans="1:9" s="48" customFormat="1" ht="15.75">
      <c r="A268" s="26" t="s">
        <v>172</v>
      </c>
      <c r="B268" s="253" t="s">
        <v>192</v>
      </c>
      <c r="C268" s="180" t="s">
        <v>191</v>
      </c>
      <c r="D268" s="18" t="s">
        <v>229</v>
      </c>
      <c r="E268" s="151" t="s">
        <v>86</v>
      </c>
      <c r="F268" s="152"/>
      <c r="G268" s="192">
        <f>'Прилож №5'!H311</f>
        <v>3895.8</v>
      </c>
      <c r="H268" s="154">
        <f>'Прилож №5'!I311</f>
        <v>0</v>
      </c>
      <c r="I268" s="88"/>
    </row>
    <row r="269" spans="1:9" s="23" customFormat="1" ht="15.75">
      <c r="A269" s="115" t="s">
        <v>339</v>
      </c>
      <c r="B269" s="255" t="s">
        <v>192</v>
      </c>
      <c r="C269" s="203" t="s">
        <v>188</v>
      </c>
      <c r="D269" s="105"/>
      <c r="E269" s="157"/>
      <c r="F269" s="158"/>
      <c r="G269" s="190">
        <f>G274+G277+G270</f>
        <v>37304</v>
      </c>
      <c r="H269" s="160">
        <f>H274+H277+H270</f>
        <v>2403</v>
      </c>
      <c r="I269" s="118"/>
    </row>
    <row r="270" spans="1:9" s="23" customFormat="1" ht="30">
      <c r="A270" s="339" t="s">
        <v>206</v>
      </c>
      <c r="B270" s="259" t="s">
        <v>192</v>
      </c>
      <c r="C270" s="180" t="s">
        <v>186</v>
      </c>
      <c r="D270" s="181" t="s">
        <v>71</v>
      </c>
      <c r="E270" s="180"/>
      <c r="F270" s="158"/>
      <c r="G270" s="190">
        <f aca="true" t="shared" si="13" ref="G270:H272">G271</f>
        <v>5000</v>
      </c>
      <c r="H270" s="160">
        <f t="shared" si="13"/>
        <v>0</v>
      </c>
      <c r="I270" s="118"/>
    </row>
    <row r="271" spans="1:9" s="23" customFormat="1" ht="60">
      <c r="A271" s="197" t="s">
        <v>207</v>
      </c>
      <c r="B271" s="191" t="s">
        <v>192</v>
      </c>
      <c r="C271" s="180" t="s">
        <v>186</v>
      </c>
      <c r="D271" s="181" t="s">
        <v>208</v>
      </c>
      <c r="E271" s="180"/>
      <c r="F271" s="158"/>
      <c r="G271" s="190">
        <f t="shared" si="13"/>
        <v>5000</v>
      </c>
      <c r="H271" s="160">
        <f t="shared" si="13"/>
        <v>0</v>
      </c>
      <c r="I271" s="118"/>
    </row>
    <row r="272" spans="1:9" s="23" customFormat="1" ht="30">
      <c r="A272" s="197" t="s">
        <v>242</v>
      </c>
      <c r="B272" s="265" t="s">
        <v>192</v>
      </c>
      <c r="C272" s="180" t="s">
        <v>186</v>
      </c>
      <c r="D272" s="181" t="s">
        <v>243</v>
      </c>
      <c r="E272" s="180"/>
      <c r="F272" s="158"/>
      <c r="G272" s="190">
        <f t="shared" si="13"/>
        <v>5000</v>
      </c>
      <c r="H272" s="160">
        <f t="shared" si="13"/>
        <v>0</v>
      </c>
      <c r="I272" s="118"/>
    </row>
    <row r="273" spans="1:9" s="23" customFormat="1" ht="15.75">
      <c r="A273" s="197" t="s">
        <v>209</v>
      </c>
      <c r="B273" s="265" t="s">
        <v>192</v>
      </c>
      <c r="C273" s="180" t="s">
        <v>186</v>
      </c>
      <c r="D273" s="181" t="s">
        <v>243</v>
      </c>
      <c r="E273" s="180" t="s">
        <v>67</v>
      </c>
      <c r="F273" s="158"/>
      <c r="G273" s="190">
        <f>'Прилож №5'!H180</f>
        <v>5000</v>
      </c>
      <c r="H273" s="160">
        <f>'Прилож №5'!I180</f>
        <v>0</v>
      </c>
      <c r="I273" s="118"/>
    </row>
    <row r="274" spans="1:9" s="48" customFormat="1" ht="15.75">
      <c r="A274" s="26" t="s">
        <v>340</v>
      </c>
      <c r="B274" s="253" t="s">
        <v>192</v>
      </c>
      <c r="C274" s="180" t="s">
        <v>188</v>
      </c>
      <c r="D274" s="18" t="s">
        <v>341</v>
      </c>
      <c r="E274" s="151"/>
      <c r="F274" s="152"/>
      <c r="G274" s="192">
        <f>G275</f>
        <v>29331.8</v>
      </c>
      <c r="H274" s="154">
        <f>H275</f>
        <v>0</v>
      </c>
      <c r="I274" s="88"/>
    </row>
    <row r="275" spans="1:9" s="48" customFormat="1" ht="15.75">
      <c r="A275" s="26" t="s">
        <v>27</v>
      </c>
      <c r="B275" s="253" t="s">
        <v>192</v>
      </c>
      <c r="C275" s="180" t="s">
        <v>188</v>
      </c>
      <c r="D275" s="18" t="s">
        <v>342</v>
      </c>
      <c r="E275" s="151"/>
      <c r="F275" s="152"/>
      <c r="G275" s="192">
        <f>G276</f>
        <v>29331.8</v>
      </c>
      <c r="H275" s="154">
        <f>H276</f>
        <v>0</v>
      </c>
      <c r="I275" s="88"/>
    </row>
    <row r="276" spans="1:9" s="48" customFormat="1" ht="15.75">
      <c r="A276" s="26" t="s">
        <v>172</v>
      </c>
      <c r="B276" s="253" t="s">
        <v>192</v>
      </c>
      <c r="C276" s="180" t="s">
        <v>188</v>
      </c>
      <c r="D276" s="18" t="s">
        <v>342</v>
      </c>
      <c r="E276" s="151" t="s">
        <v>86</v>
      </c>
      <c r="F276" s="152"/>
      <c r="G276" s="192">
        <f>'Прилож №5'!H315</f>
        <v>29331.8</v>
      </c>
      <c r="H276" s="154"/>
      <c r="I276" s="88"/>
    </row>
    <row r="277" spans="1:9" s="48" customFormat="1" ht="15.75">
      <c r="A277" s="26" t="s">
        <v>125</v>
      </c>
      <c r="B277" s="253" t="s">
        <v>192</v>
      </c>
      <c r="C277" s="180" t="s">
        <v>188</v>
      </c>
      <c r="D277" s="18" t="s">
        <v>95</v>
      </c>
      <c r="E277" s="151"/>
      <c r="F277" s="152"/>
      <c r="G277" s="192">
        <f>G278</f>
        <v>2972.2</v>
      </c>
      <c r="H277" s="154">
        <f>H278</f>
        <v>2403</v>
      </c>
      <c r="I277" s="88"/>
    </row>
    <row r="278" spans="1:9" s="48" customFormat="1" ht="39">
      <c r="A278" s="46" t="s">
        <v>343</v>
      </c>
      <c r="B278" s="253" t="s">
        <v>192</v>
      </c>
      <c r="C278" s="180" t="s">
        <v>188</v>
      </c>
      <c r="D278" s="18" t="s">
        <v>280</v>
      </c>
      <c r="E278" s="151"/>
      <c r="F278" s="152"/>
      <c r="G278" s="192">
        <f>G279</f>
        <v>2972.2</v>
      </c>
      <c r="H278" s="154">
        <f>H279</f>
        <v>2403</v>
      </c>
      <c r="I278" s="88"/>
    </row>
    <row r="279" spans="1:9" s="48" customFormat="1" ht="15.75">
      <c r="A279" s="26" t="s">
        <v>172</v>
      </c>
      <c r="B279" s="253" t="s">
        <v>192</v>
      </c>
      <c r="C279" s="180" t="s">
        <v>188</v>
      </c>
      <c r="D279" s="18" t="s">
        <v>280</v>
      </c>
      <c r="E279" s="151" t="s">
        <v>86</v>
      </c>
      <c r="F279" s="152"/>
      <c r="G279" s="192">
        <f>'Прилож №5'!H318</f>
        <v>2972.2</v>
      </c>
      <c r="H279" s="154">
        <f>'Прилож №5'!I318</f>
        <v>2403</v>
      </c>
      <c r="I279" s="88"/>
    </row>
    <row r="280" spans="1:9" s="23" customFormat="1" ht="15.75">
      <c r="A280" s="162" t="s">
        <v>230</v>
      </c>
      <c r="B280" s="255" t="s">
        <v>192</v>
      </c>
      <c r="C280" s="157" t="s">
        <v>195</v>
      </c>
      <c r="D280" s="158"/>
      <c r="E280" s="157"/>
      <c r="F280" s="158"/>
      <c r="G280" s="190">
        <f>G285+G281+G288</f>
        <v>119384</v>
      </c>
      <c r="H280" s="160">
        <f>H285+H281+H288</f>
        <v>0</v>
      </c>
      <c r="I280" s="118"/>
    </row>
    <row r="281" spans="1:9" s="48" customFormat="1" ht="30">
      <c r="A281" s="197" t="s">
        <v>206</v>
      </c>
      <c r="B281" s="265" t="s">
        <v>192</v>
      </c>
      <c r="C281" s="180" t="s">
        <v>195</v>
      </c>
      <c r="D281" s="181" t="s">
        <v>71</v>
      </c>
      <c r="E281" s="180"/>
      <c r="F281" s="152"/>
      <c r="G281" s="192">
        <f aca="true" t="shared" si="14" ref="G281:H283">G282</f>
        <v>105000</v>
      </c>
      <c r="H281" s="154">
        <f t="shared" si="14"/>
        <v>0</v>
      </c>
      <c r="I281" s="88"/>
    </row>
    <row r="282" spans="1:9" s="48" customFormat="1" ht="36.75" customHeight="1">
      <c r="A282" s="197" t="s">
        <v>276</v>
      </c>
      <c r="B282" s="265" t="s">
        <v>192</v>
      </c>
      <c r="C282" s="180" t="s">
        <v>195</v>
      </c>
      <c r="D282" s="181" t="s">
        <v>208</v>
      </c>
      <c r="E282" s="180"/>
      <c r="F282" s="152"/>
      <c r="G282" s="192">
        <f t="shared" si="14"/>
        <v>105000</v>
      </c>
      <c r="H282" s="154">
        <f t="shared" si="14"/>
        <v>0</v>
      </c>
      <c r="I282" s="88"/>
    </row>
    <row r="283" spans="1:9" s="48" customFormat="1" ht="32.25" customHeight="1">
      <c r="A283" s="197" t="s">
        <v>242</v>
      </c>
      <c r="B283" s="265" t="s">
        <v>192</v>
      </c>
      <c r="C283" s="180" t="s">
        <v>195</v>
      </c>
      <c r="D283" s="181" t="s">
        <v>243</v>
      </c>
      <c r="E283" s="180"/>
      <c r="F283" s="152"/>
      <c r="G283" s="192">
        <f t="shared" si="14"/>
        <v>105000</v>
      </c>
      <c r="H283" s="154">
        <f t="shared" si="14"/>
        <v>0</v>
      </c>
      <c r="I283" s="88"/>
    </row>
    <row r="284" spans="1:9" s="48" customFormat="1" ht="15.75">
      <c r="A284" s="197" t="s">
        <v>209</v>
      </c>
      <c r="B284" s="265" t="s">
        <v>192</v>
      </c>
      <c r="C284" s="180" t="s">
        <v>195</v>
      </c>
      <c r="D284" s="181" t="s">
        <v>243</v>
      </c>
      <c r="E284" s="180" t="s">
        <v>67</v>
      </c>
      <c r="F284" s="152"/>
      <c r="G284" s="192">
        <f>'Прилож №5'!H185+'Прилож №5'!H189</f>
        <v>105000</v>
      </c>
      <c r="H284" s="154">
        <f>'Прилож №5'!I185</f>
        <v>0</v>
      </c>
      <c r="I284" s="88"/>
    </row>
    <row r="285" spans="1:9" s="48" customFormat="1" ht="15.75">
      <c r="A285" s="167" t="s">
        <v>78</v>
      </c>
      <c r="B285" s="253" t="s">
        <v>192</v>
      </c>
      <c r="C285" s="151" t="s">
        <v>195</v>
      </c>
      <c r="D285" s="165" t="s">
        <v>79</v>
      </c>
      <c r="E285" s="164"/>
      <c r="F285" s="152"/>
      <c r="G285" s="192">
        <f>G286</f>
        <v>10915</v>
      </c>
      <c r="H285" s="154">
        <f>H286</f>
        <v>0</v>
      </c>
      <c r="I285" s="88"/>
    </row>
    <row r="286" spans="1:9" s="48" customFormat="1" ht="15.75">
      <c r="A286" s="163" t="s">
        <v>27</v>
      </c>
      <c r="B286" s="253" t="s">
        <v>192</v>
      </c>
      <c r="C286" s="151" t="s">
        <v>195</v>
      </c>
      <c r="D286" s="165" t="s">
        <v>231</v>
      </c>
      <c r="E286" s="164"/>
      <c r="F286" s="152"/>
      <c r="G286" s="192">
        <f>G287</f>
        <v>10915</v>
      </c>
      <c r="H286" s="154">
        <f>H287</f>
        <v>0</v>
      </c>
      <c r="I286" s="88"/>
    </row>
    <row r="287" spans="1:9" s="48" customFormat="1" ht="15.75">
      <c r="A287" s="163" t="s">
        <v>172</v>
      </c>
      <c r="B287" s="253" t="s">
        <v>192</v>
      </c>
      <c r="C287" s="151" t="s">
        <v>195</v>
      </c>
      <c r="D287" s="165" t="s">
        <v>231</v>
      </c>
      <c r="E287" s="164" t="s">
        <v>86</v>
      </c>
      <c r="F287" s="152"/>
      <c r="G287" s="192">
        <f>'Прилож №5'!H377</f>
        <v>10915</v>
      </c>
      <c r="H287" s="154">
        <f>'Прилож №5'!I377</f>
        <v>0</v>
      </c>
      <c r="I287" s="88"/>
    </row>
    <row r="288" spans="1:9" s="48" customFormat="1" ht="15.75">
      <c r="A288" s="167" t="s">
        <v>131</v>
      </c>
      <c r="B288" s="253" t="s">
        <v>192</v>
      </c>
      <c r="C288" s="151" t="s">
        <v>195</v>
      </c>
      <c r="D288" s="165" t="s">
        <v>132</v>
      </c>
      <c r="E288" s="164"/>
      <c r="F288" s="152"/>
      <c r="G288" s="192">
        <f>G289</f>
        <v>3469</v>
      </c>
      <c r="H288" s="154"/>
      <c r="I288" s="88"/>
    </row>
    <row r="289" spans="1:9" s="48" customFormat="1" ht="30">
      <c r="A289" s="150" t="s">
        <v>373</v>
      </c>
      <c r="B289" s="253" t="s">
        <v>192</v>
      </c>
      <c r="C289" s="151" t="s">
        <v>195</v>
      </c>
      <c r="D289" s="165" t="s">
        <v>258</v>
      </c>
      <c r="E289" s="164"/>
      <c r="F289" s="152"/>
      <c r="G289" s="192">
        <f>G290</f>
        <v>3469</v>
      </c>
      <c r="H289" s="154"/>
      <c r="I289" s="88"/>
    </row>
    <row r="290" spans="1:9" s="48" customFormat="1" ht="15.75">
      <c r="A290" s="155" t="s">
        <v>146</v>
      </c>
      <c r="B290" s="253" t="s">
        <v>192</v>
      </c>
      <c r="C290" s="151" t="s">
        <v>195</v>
      </c>
      <c r="D290" s="165" t="s">
        <v>258</v>
      </c>
      <c r="E290" s="164" t="s">
        <v>278</v>
      </c>
      <c r="F290" s="152"/>
      <c r="G290" s="192">
        <f>'Прилож №5'!H380</f>
        <v>3469</v>
      </c>
      <c r="H290" s="154"/>
      <c r="I290" s="88"/>
    </row>
    <row r="291" spans="1:9" s="48" customFormat="1" ht="29.25">
      <c r="A291" s="156" t="s">
        <v>232</v>
      </c>
      <c r="B291" s="253" t="s">
        <v>192</v>
      </c>
      <c r="C291" s="157" t="s">
        <v>193</v>
      </c>
      <c r="D291" s="205"/>
      <c r="E291" s="183"/>
      <c r="F291" s="158"/>
      <c r="G291" s="190">
        <f>G292+G295</f>
        <v>18650.2</v>
      </c>
      <c r="H291" s="160">
        <f aca="true" t="shared" si="15" ref="G291:H293">H292</f>
        <v>0</v>
      </c>
      <c r="I291" s="88"/>
    </row>
    <row r="292" spans="1:9" s="48" customFormat="1" ht="18" customHeight="1">
      <c r="A292" s="150" t="s">
        <v>147</v>
      </c>
      <c r="B292" s="191" t="s">
        <v>192</v>
      </c>
      <c r="C292" s="151" t="s">
        <v>193</v>
      </c>
      <c r="D292" s="152" t="s">
        <v>277</v>
      </c>
      <c r="E292" s="151"/>
      <c r="F292" s="152"/>
      <c r="G292" s="192">
        <f t="shared" si="15"/>
        <v>10462.800000000001</v>
      </c>
      <c r="H292" s="154">
        <f t="shared" si="15"/>
        <v>0</v>
      </c>
      <c r="I292" s="88"/>
    </row>
    <row r="293" spans="1:9" s="48" customFormat="1" ht="15.75">
      <c r="A293" s="155" t="s">
        <v>50</v>
      </c>
      <c r="B293" s="191" t="s">
        <v>192</v>
      </c>
      <c r="C293" s="151" t="s">
        <v>193</v>
      </c>
      <c r="D293" s="152" t="s">
        <v>279</v>
      </c>
      <c r="E293" s="151"/>
      <c r="F293" s="152"/>
      <c r="G293" s="192">
        <f t="shared" si="15"/>
        <v>10462.800000000001</v>
      </c>
      <c r="H293" s="154">
        <f t="shared" si="15"/>
        <v>0</v>
      </c>
      <c r="I293" s="88"/>
    </row>
    <row r="294" spans="1:9" s="48" customFormat="1" ht="15.75">
      <c r="A294" s="218" t="s">
        <v>146</v>
      </c>
      <c r="B294" s="193" t="s">
        <v>192</v>
      </c>
      <c r="C294" s="164" t="s">
        <v>193</v>
      </c>
      <c r="D294" s="165" t="s">
        <v>279</v>
      </c>
      <c r="E294" s="164" t="s">
        <v>278</v>
      </c>
      <c r="F294" s="165"/>
      <c r="G294" s="219">
        <f>'Прилож №5'!H384</f>
        <v>10462.800000000001</v>
      </c>
      <c r="H294" s="166">
        <f>'Прилож №5'!I384</f>
        <v>0</v>
      </c>
      <c r="I294" s="88"/>
    </row>
    <row r="295" spans="1:9" s="48" customFormat="1" ht="15.75">
      <c r="A295" s="25" t="s">
        <v>131</v>
      </c>
      <c r="B295" s="193" t="s">
        <v>192</v>
      </c>
      <c r="C295" s="164" t="s">
        <v>193</v>
      </c>
      <c r="D295" s="18" t="s">
        <v>132</v>
      </c>
      <c r="E295" s="274"/>
      <c r="F295" s="274"/>
      <c r="G295" s="315">
        <f>G298+G296+G300</f>
        <v>8187.4</v>
      </c>
      <c r="H295" s="337"/>
      <c r="I295" s="88"/>
    </row>
    <row r="296" spans="1:9" s="48" customFormat="1" ht="39">
      <c r="A296" s="47" t="s">
        <v>363</v>
      </c>
      <c r="B296" s="193" t="s">
        <v>192</v>
      </c>
      <c r="C296" s="164" t="s">
        <v>193</v>
      </c>
      <c r="D296" s="18" t="s">
        <v>364</v>
      </c>
      <c r="E296" s="153"/>
      <c r="F296" s="284"/>
      <c r="G296" s="315">
        <f>G297</f>
        <v>2544.5</v>
      </c>
      <c r="H296" s="337"/>
      <c r="I296" s="88"/>
    </row>
    <row r="297" spans="1:9" s="48" customFormat="1" ht="15.75">
      <c r="A297" s="33" t="s">
        <v>146</v>
      </c>
      <c r="B297" s="193" t="s">
        <v>192</v>
      </c>
      <c r="C297" s="164" t="s">
        <v>193</v>
      </c>
      <c r="D297" s="18" t="s">
        <v>364</v>
      </c>
      <c r="E297" s="153" t="s">
        <v>278</v>
      </c>
      <c r="F297" s="284"/>
      <c r="G297" s="315">
        <f>'Прилож №5'!H322</f>
        <v>2544.5</v>
      </c>
      <c r="H297" s="337"/>
      <c r="I297" s="88"/>
    </row>
    <row r="298" spans="1:9" s="48" customFormat="1" ht="39">
      <c r="A298" s="47" t="s">
        <v>357</v>
      </c>
      <c r="B298" s="193" t="s">
        <v>192</v>
      </c>
      <c r="C298" s="164" t="s">
        <v>193</v>
      </c>
      <c r="D298" s="18" t="s">
        <v>358</v>
      </c>
      <c r="E298" s="7"/>
      <c r="F298" s="51"/>
      <c r="G298" s="315">
        <f>G299</f>
        <v>4642.9</v>
      </c>
      <c r="H298" s="337"/>
      <c r="I298" s="88"/>
    </row>
    <row r="299" spans="1:9" s="48" customFormat="1" ht="15.75">
      <c r="A299" s="346" t="s">
        <v>146</v>
      </c>
      <c r="B299" s="274" t="s">
        <v>192</v>
      </c>
      <c r="C299" s="274" t="s">
        <v>193</v>
      </c>
      <c r="D299" s="270" t="s">
        <v>358</v>
      </c>
      <c r="E299" s="270" t="s">
        <v>278</v>
      </c>
      <c r="F299" s="309"/>
      <c r="G299" s="315">
        <f>'Прилож №5'!H324</f>
        <v>4642.9</v>
      </c>
      <c r="H299" s="337"/>
      <c r="I299" s="88"/>
    </row>
    <row r="300" spans="1:9" s="48" customFormat="1" ht="26.25">
      <c r="A300" s="342" t="s">
        <v>365</v>
      </c>
      <c r="B300" s="193" t="s">
        <v>192</v>
      </c>
      <c r="C300" s="164" t="s">
        <v>193</v>
      </c>
      <c r="D300" s="18" t="s">
        <v>366</v>
      </c>
      <c r="E300" s="7"/>
      <c r="F300" s="309"/>
      <c r="G300" s="315">
        <f>G301</f>
        <v>1000</v>
      </c>
      <c r="H300" s="337"/>
      <c r="I300" s="88"/>
    </row>
    <row r="301" spans="1:9" s="48" customFormat="1" ht="16.5" thickBot="1">
      <c r="A301" s="33" t="s">
        <v>146</v>
      </c>
      <c r="B301" s="318" t="s">
        <v>192</v>
      </c>
      <c r="C301" s="318" t="s">
        <v>193</v>
      </c>
      <c r="D301" s="311" t="s">
        <v>366</v>
      </c>
      <c r="E301" s="311" t="s">
        <v>278</v>
      </c>
      <c r="F301" s="312"/>
      <c r="G301" s="319">
        <f>'Прилож №5'!H326</f>
        <v>1000</v>
      </c>
      <c r="H301" s="347"/>
      <c r="I301" s="88"/>
    </row>
    <row r="302" spans="1:9" s="48" customFormat="1" ht="16.5" thickBot="1">
      <c r="A302" s="320" t="s">
        <v>5</v>
      </c>
      <c r="B302" s="321" t="s">
        <v>193</v>
      </c>
      <c r="C302" s="321" t="s">
        <v>126</v>
      </c>
      <c r="D302" s="322"/>
      <c r="E302" s="322"/>
      <c r="F302" s="323" t="s">
        <v>278</v>
      </c>
      <c r="G302" s="324">
        <f>G303+G307+G334+G330</f>
        <v>81193.00000000001</v>
      </c>
      <c r="H302" s="325">
        <f>H303+H307+H334+H330</f>
        <v>60429</v>
      </c>
      <c r="I302" s="88"/>
    </row>
    <row r="303" spans="1:9" s="48" customFormat="1" ht="15.75">
      <c r="A303" s="161" t="s">
        <v>46</v>
      </c>
      <c r="B303" s="255" t="s">
        <v>193</v>
      </c>
      <c r="C303" s="203" t="s">
        <v>186</v>
      </c>
      <c r="D303" s="316"/>
      <c r="E303" s="317"/>
      <c r="F303" s="148"/>
      <c r="G303" s="213">
        <f aca="true" t="shared" si="16" ref="G303:H305">G304</f>
        <v>750</v>
      </c>
      <c r="H303" s="204">
        <f t="shared" si="16"/>
        <v>0</v>
      </c>
      <c r="I303" s="88"/>
    </row>
    <row r="304" spans="1:9" s="48" customFormat="1" ht="15.75">
      <c r="A304" s="167" t="s">
        <v>233</v>
      </c>
      <c r="B304" s="191" t="s">
        <v>193</v>
      </c>
      <c r="C304" s="151" t="s">
        <v>186</v>
      </c>
      <c r="D304" s="152" t="s">
        <v>234</v>
      </c>
      <c r="E304" s="164"/>
      <c r="F304" s="152"/>
      <c r="G304" s="192">
        <f t="shared" si="16"/>
        <v>750</v>
      </c>
      <c r="H304" s="154">
        <f t="shared" si="16"/>
        <v>0</v>
      </c>
      <c r="I304" s="88"/>
    </row>
    <row r="305" spans="1:9" s="48" customFormat="1" ht="30">
      <c r="A305" s="150" t="s">
        <v>114</v>
      </c>
      <c r="B305" s="191" t="s">
        <v>193</v>
      </c>
      <c r="C305" s="151" t="s">
        <v>186</v>
      </c>
      <c r="D305" s="152" t="s">
        <v>235</v>
      </c>
      <c r="E305" s="164"/>
      <c r="F305" s="152"/>
      <c r="G305" s="192">
        <f t="shared" si="16"/>
        <v>750</v>
      </c>
      <c r="H305" s="154">
        <f t="shared" si="16"/>
        <v>0</v>
      </c>
      <c r="I305" s="88"/>
    </row>
    <row r="306" spans="1:9" s="48" customFormat="1" ht="15.75">
      <c r="A306" s="150" t="s">
        <v>168</v>
      </c>
      <c r="B306" s="191" t="s">
        <v>193</v>
      </c>
      <c r="C306" s="151" t="s">
        <v>186</v>
      </c>
      <c r="D306" s="152" t="s">
        <v>235</v>
      </c>
      <c r="E306" s="164" t="s">
        <v>51</v>
      </c>
      <c r="F306" s="152"/>
      <c r="G306" s="192">
        <f>'Прилож №5'!H194</f>
        <v>750</v>
      </c>
      <c r="H306" s="154">
        <f>'Прилож №5'!I194</f>
        <v>0</v>
      </c>
      <c r="I306" s="88"/>
    </row>
    <row r="307" spans="1:9" s="48" customFormat="1" ht="15.75">
      <c r="A307" s="162" t="s">
        <v>96</v>
      </c>
      <c r="B307" s="189" t="s">
        <v>193</v>
      </c>
      <c r="C307" s="157" t="s">
        <v>191</v>
      </c>
      <c r="D307" s="158"/>
      <c r="E307" s="157"/>
      <c r="F307" s="214"/>
      <c r="G307" s="190">
        <f>G311+G325+G308+G321</f>
        <v>69156.20000000001</v>
      </c>
      <c r="H307" s="160">
        <f>H311+H325</f>
        <v>53321</v>
      </c>
      <c r="I307" s="88"/>
    </row>
    <row r="308" spans="1:9" s="48" customFormat="1" ht="15.75">
      <c r="A308" s="150" t="s">
        <v>401</v>
      </c>
      <c r="B308" s="191" t="s">
        <v>193</v>
      </c>
      <c r="C308" s="151" t="s">
        <v>191</v>
      </c>
      <c r="D308" s="152" t="s">
        <v>402</v>
      </c>
      <c r="E308" s="151"/>
      <c r="F308" s="214"/>
      <c r="G308" s="192">
        <f>G309</f>
        <v>2255.6</v>
      </c>
      <c r="H308" s="160"/>
      <c r="I308" s="88"/>
    </row>
    <row r="309" spans="1:9" s="48" customFormat="1" ht="15.75">
      <c r="A309" s="167" t="s">
        <v>403</v>
      </c>
      <c r="B309" s="191" t="s">
        <v>193</v>
      </c>
      <c r="C309" s="151" t="s">
        <v>191</v>
      </c>
      <c r="D309" s="152" t="s">
        <v>404</v>
      </c>
      <c r="E309" s="151"/>
      <c r="F309" s="214"/>
      <c r="G309" s="192">
        <f>G310</f>
        <v>2255.6</v>
      </c>
      <c r="H309" s="160"/>
      <c r="I309" s="88"/>
    </row>
    <row r="310" spans="1:9" s="48" customFormat="1" ht="15.75">
      <c r="A310" s="167" t="s">
        <v>405</v>
      </c>
      <c r="B310" s="191" t="s">
        <v>193</v>
      </c>
      <c r="C310" s="151" t="s">
        <v>191</v>
      </c>
      <c r="D310" s="152" t="s">
        <v>404</v>
      </c>
      <c r="E310" s="151" t="s">
        <v>406</v>
      </c>
      <c r="F310" s="214"/>
      <c r="G310" s="192">
        <f>'Прилож №5'!H198</f>
        <v>2255.6</v>
      </c>
      <c r="H310" s="160"/>
      <c r="I310" s="88"/>
    </row>
    <row r="311" spans="1:9" s="48" customFormat="1" ht="15.75">
      <c r="A311" s="167" t="s">
        <v>236</v>
      </c>
      <c r="B311" s="191" t="s">
        <v>193</v>
      </c>
      <c r="C311" s="151" t="s">
        <v>191</v>
      </c>
      <c r="D311" s="152" t="s">
        <v>90</v>
      </c>
      <c r="E311" s="151"/>
      <c r="F311" s="215"/>
      <c r="G311" s="192">
        <f>G312+G315+G319+G317</f>
        <v>63979.3</v>
      </c>
      <c r="H311" s="154">
        <f>H312+H315+H319</f>
        <v>53321</v>
      </c>
      <c r="I311" s="88"/>
    </row>
    <row r="312" spans="1:9" s="48" customFormat="1" ht="15.75">
      <c r="A312" s="167" t="s">
        <v>237</v>
      </c>
      <c r="B312" s="191" t="s">
        <v>193</v>
      </c>
      <c r="C312" s="151" t="s">
        <v>191</v>
      </c>
      <c r="D312" s="152" t="s">
        <v>238</v>
      </c>
      <c r="E312" s="151"/>
      <c r="F312" s="215">
        <v>483</v>
      </c>
      <c r="G312" s="192">
        <f>G313</f>
        <v>2450</v>
      </c>
      <c r="H312" s="154">
        <f>H313</f>
        <v>0</v>
      </c>
      <c r="I312" s="88"/>
    </row>
    <row r="313" spans="1:9" s="48" customFormat="1" ht="30">
      <c r="A313" s="150" t="s">
        <v>239</v>
      </c>
      <c r="B313" s="191" t="s">
        <v>193</v>
      </c>
      <c r="C313" s="151" t="s">
        <v>191</v>
      </c>
      <c r="D313" s="152" t="s">
        <v>240</v>
      </c>
      <c r="E313" s="151"/>
      <c r="F313" s="215"/>
      <c r="G313" s="192">
        <f>G314</f>
        <v>2450</v>
      </c>
      <c r="H313" s="154">
        <f>H314</f>
        <v>0</v>
      </c>
      <c r="I313" s="88"/>
    </row>
    <row r="314" spans="1:9" s="48" customFormat="1" ht="15.75">
      <c r="A314" s="167" t="s">
        <v>168</v>
      </c>
      <c r="B314" s="191" t="s">
        <v>193</v>
      </c>
      <c r="C314" s="151" t="s">
        <v>191</v>
      </c>
      <c r="D314" s="152" t="s">
        <v>240</v>
      </c>
      <c r="E314" s="151" t="s">
        <v>51</v>
      </c>
      <c r="F314" s="215"/>
      <c r="G314" s="192">
        <f>'Прилож №5'!H206</f>
        <v>2450</v>
      </c>
      <c r="H314" s="154">
        <f>'Прилож №5'!I206</f>
        <v>0</v>
      </c>
      <c r="I314" s="88"/>
    </row>
    <row r="315" spans="1:9" s="48" customFormat="1" ht="30">
      <c r="A315" s="150" t="s">
        <v>144</v>
      </c>
      <c r="B315" s="191" t="s">
        <v>193</v>
      </c>
      <c r="C315" s="151" t="s">
        <v>191</v>
      </c>
      <c r="D315" s="152" t="s">
        <v>241</v>
      </c>
      <c r="E315" s="151"/>
      <c r="F315" s="215"/>
      <c r="G315" s="192">
        <f>G316</f>
        <v>51453.3</v>
      </c>
      <c r="H315" s="154">
        <f>H316</f>
        <v>48149</v>
      </c>
      <c r="I315" s="88"/>
    </row>
    <row r="316" spans="1:9" s="48" customFormat="1" ht="13.5" customHeight="1">
      <c r="A316" s="150" t="s">
        <v>168</v>
      </c>
      <c r="B316" s="191" t="s">
        <v>193</v>
      </c>
      <c r="C316" s="151" t="s">
        <v>191</v>
      </c>
      <c r="D316" s="152" t="s">
        <v>241</v>
      </c>
      <c r="E316" s="151" t="s">
        <v>51</v>
      </c>
      <c r="F316" s="215">
        <v>572</v>
      </c>
      <c r="G316" s="192">
        <f>'Прилож №5'!H208</f>
        <v>51453.3</v>
      </c>
      <c r="H316" s="154">
        <f>'Прилож №5'!I208</f>
        <v>48149</v>
      </c>
      <c r="I316" s="88"/>
    </row>
    <row r="317" spans="1:9" s="48" customFormat="1" ht="60" customHeight="1">
      <c r="A317" s="47" t="s">
        <v>421</v>
      </c>
      <c r="B317" s="191" t="s">
        <v>193</v>
      </c>
      <c r="C317" s="151" t="s">
        <v>191</v>
      </c>
      <c r="D317" s="152" t="s">
        <v>422</v>
      </c>
      <c r="E317" s="180"/>
      <c r="F317" s="216"/>
      <c r="G317" s="198">
        <f>G318</f>
        <v>4904</v>
      </c>
      <c r="H317" s="182"/>
      <c r="I317" s="88"/>
    </row>
    <row r="318" spans="1:9" s="48" customFormat="1" ht="13.5" customHeight="1">
      <c r="A318" s="25" t="s">
        <v>260</v>
      </c>
      <c r="B318" s="191" t="s">
        <v>193</v>
      </c>
      <c r="C318" s="151" t="s">
        <v>191</v>
      </c>
      <c r="D318" s="152" t="s">
        <v>422</v>
      </c>
      <c r="E318" s="180" t="s">
        <v>51</v>
      </c>
      <c r="F318" s="216"/>
      <c r="G318" s="198">
        <f>'Прилож №5'!H407</f>
        <v>4904</v>
      </c>
      <c r="H318" s="182"/>
      <c r="I318" s="88"/>
    </row>
    <row r="319" spans="1:9" s="48" customFormat="1" ht="45" customHeight="1">
      <c r="A319" s="197" t="s">
        <v>244</v>
      </c>
      <c r="B319" s="191" t="s">
        <v>193</v>
      </c>
      <c r="C319" s="180" t="s">
        <v>191</v>
      </c>
      <c r="D319" s="152" t="s">
        <v>245</v>
      </c>
      <c r="E319" s="180"/>
      <c r="F319" s="216"/>
      <c r="G319" s="198">
        <f>G320</f>
        <v>5172</v>
      </c>
      <c r="H319" s="182">
        <f>H320</f>
        <v>5172</v>
      </c>
      <c r="I319" s="88"/>
    </row>
    <row r="320" spans="1:9" s="48" customFormat="1" ht="13.5" customHeight="1">
      <c r="A320" s="197" t="s">
        <v>168</v>
      </c>
      <c r="B320" s="191" t="s">
        <v>193</v>
      </c>
      <c r="C320" s="180" t="s">
        <v>191</v>
      </c>
      <c r="D320" s="152" t="s">
        <v>245</v>
      </c>
      <c r="E320" s="180" t="s">
        <v>51</v>
      </c>
      <c r="F320" s="216"/>
      <c r="G320" s="198">
        <f>'Прилож №5'!H409</f>
        <v>5172</v>
      </c>
      <c r="H320" s="182">
        <f>'Прилож №5'!I409</f>
        <v>5172</v>
      </c>
      <c r="I320" s="88"/>
    </row>
    <row r="321" spans="1:9" s="48" customFormat="1" ht="13.5" customHeight="1">
      <c r="A321" s="197" t="s">
        <v>407</v>
      </c>
      <c r="B321" s="191" t="s">
        <v>193</v>
      </c>
      <c r="C321" s="180" t="s">
        <v>191</v>
      </c>
      <c r="D321" s="181" t="s">
        <v>408</v>
      </c>
      <c r="E321" s="180"/>
      <c r="F321" s="216"/>
      <c r="G321" s="198">
        <f>G322</f>
        <v>1213.5</v>
      </c>
      <c r="H321" s="182"/>
      <c r="I321" s="88"/>
    </row>
    <row r="322" spans="1:9" s="48" customFormat="1" ht="13.5" customHeight="1">
      <c r="A322" s="197" t="s">
        <v>409</v>
      </c>
      <c r="B322" s="191" t="s">
        <v>193</v>
      </c>
      <c r="C322" s="180" t="s">
        <v>191</v>
      </c>
      <c r="D322" s="181" t="s">
        <v>410</v>
      </c>
      <c r="E322" s="180"/>
      <c r="F322" s="216"/>
      <c r="G322" s="198">
        <f>G323</f>
        <v>1213.5</v>
      </c>
      <c r="H322" s="182"/>
      <c r="I322" s="88"/>
    </row>
    <row r="323" spans="1:9" s="48" customFormat="1" ht="13.5" customHeight="1">
      <c r="A323" s="197" t="s">
        <v>403</v>
      </c>
      <c r="B323" s="191" t="s">
        <v>193</v>
      </c>
      <c r="C323" s="180" t="s">
        <v>191</v>
      </c>
      <c r="D323" s="181" t="s">
        <v>411</v>
      </c>
      <c r="E323" s="180"/>
      <c r="F323" s="216"/>
      <c r="G323" s="198">
        <f>G324</f>
        <v>1213.5</v>
      </c>
      <c r="H323" s="182"/>
      <c r="I323" s="88"/>
    </row>
    <row r="324" spans="1:9" s="48" customFormat="1" ht="13.5" customHeight="1">
      <c r="A324" s="197" t="s">
        <v>405</v>
      </c>
      <c r="B324" s="191" t="s">
        <v>193</v>
      </c>
      <c r="C324" s="180" t="s">
        <v>191</v>
      </c>
      <c r="D324" s="181" t="s">
        <v>411</v>
      </c>
      <c r="E324" s="180" t="s">
        <v>406</v>
      </c>
      <c r="F324" s="216"/>
      <c r="G324" s="198">
        <f>'Прилож №5'!H202</f>
        <v>1213.5</v>
      </c>
      <c r="H324" s="182"/>
      <c r="I324" s="88"/>
    </row>
    <row r="325" spans="1:9" s="48" customFormat="1" ht="15" customHeight="1">
      <c r="A325" s="167" t="s">
        <v>131</v>
      </c>
      <c r="B325" s="191" t="s">
        <v>193</v>
      </c>
      <c r="C325" s="180" t="s">
        <v>191</v>
      </c>
      <c r="D325" s="181" t="s">
        <v>132</v>
      </c>
      <c r="E325" s="180"/>
      <c r="F325" s="216"/>
      <c r="G325" s="198">
        <f>G326+G328</f>
        <v>1707.8</v>
      </c>
      <c r="H325" s="154">
        <f>H326</f>
        <v>0</v>
      </c>
      <c r="I325" s="88"/>
    </row>
    <row r="326" spans="1:9" s="48" customFormat="1" ht="27" customHeight="1">
      <c r="A326" s="150" t="s">
        <v>380</v>
      </c>
      <c r="B326" s="191" t="s">
        <v>193</v>
      </c>
      <c r="C326" s="180" t="s">
        <v>191</v>
      </c>
      <c r="D326" s="181" t="s">
        <v>248</v>
      </c>
      <c r="E326" s="180"/>
      <c r="F326" s="216"/>
      <c r="G326" s="198">
        <f>G327</f>
        <v>1324</v>
      </c>
      <c r="H326" s="154">
        <f>H327</f>
        <v>0</v>
      </c>
      <c r="I326" s="88"/>
    </row>
    <row r="327" spans="1:9" s="48" customFormat="1" ht="15" customHeight="1">
      <c r="A327" s="155" t="s">
        <v>146</v>
      </c>
      <c r="B327" s="191" t="s">
        <v>193</v>
      </c>
      <c r="C327" s="180" t="s">
        <v>191</v>
      </c>
      <c r="D327" s="181" t="s">
        <v>248</v>
      </c>
      <c r="E327" s="180" t="s">
        <v>278</v>
      </c>
      <c r="F327" s="216"/>
      <c r="G327" s="198">
        <f>'Прилож №5'!H211</f>
        <v>1324</v>
      </c>
      <c r="H327" s="154">
        <f>'Прилож №5'!I211</f>
        <v>0</v>
      </c>
      <c r="I327" s="88"/>
    </row>
    <row r="328" spans="1:9" s="48" customFormat="1" ht="31.5" customHeight="1">
      <c r="A328" s="150" t="s">
        <v>360</v>
      </c>
      <c r="B328" s="191" t="s">
        <v>193</v>
      </c>
      <c r="C328" s="180" t="s">
        <v>191</v>
      </c>
      <c r="D328" s="181" t="s">
        <v>299</v>
      </c>
      <c r="E328" s="180"/>
      <c r="F328" s="216"/>
      <c r="G328" s="260">
        <f>G329</f>
        <v>383.8</v>
      </c>
      <c r="H328" s="154"/>
      <c r="I328" s="88"/>
    </row>
    <row r="329" spans="1:9" s="48" customFormat="1" ht="15" customHeight="1">
      <c r="A329" s="155" t="s">
        <v>146</v>
      </c>
      <c r="B329" s="191" t="s">
        <v>193</v>
      </c>
      <c r="C329" s="180" t="s">
        <v>191</v>
      </c>
      <c r="D329" s="181" t="s">
        <v>299</v>
      </c>
      <c r="E329" s="180" t="s">
        <v>278</v>
      </c>
      <c r="F329" s="216"/>
      <c r="G329" s="260">
        <f>'Прилож №5'!H213</f>
        <v>383.8</v>
      </c>
      <c r="H329" s="154"/>
      <c r="I329" s="88"/>
    </row>
    <row r="330" spans="1:9" s="48" customFormat="1" ht="15" customHeight="1">
      <c r="A330" s="346" t="s">
        <v>330</v>
      </c>
      <c r="B330" s="191" t="s">
        <v>193</v>
      </c>
      <c r="C330" s="180" t="s">
        <v>188</v>
      </c>
      <c r="D330" s="181"/>
      <c r="E330" s="180"/>
      <c r="F330" s="216"/>
      <c r="G330" s="315">
        <f aca="true" t="shared" si="17" ref="G330:H332">G331</f>
        <v>7656.8</v>
      </c>
      <c r="H330" s="337">
        <f t="shared" si="17"/>
        <v>7108</v>
      </c>
      <c r="I330" s="88"/>
    </row>
    <row r="331" spans="1:9" s="48" customFormat="1" ht="15" customHeight="1">
      <c r="A331" s="27" t="s">
        <v>125</v>
      </c>
      <c r="B331" s="191" t="s">
        <v>193</v>
      </c>
      <c r="C331" s="180" t="s">
        <v>188</v>
      </c>
      <c r="D331" s="181" t="s">
        <v>95</v>
      </c>
      <c r="E331" s="180"/>
      <c r="F331" s="216"/>
      <c r="G331" s="315">
        <f t="shared" si="17"/>
        <v>7656.8</v>
      </c>
      <c r="H331" s="337">
        <f t="shared" si="17"/>
        <v>7108</v>
      </c>
      <c r="I331" s="88"/>
    </row>
    <row r="332" spans="1:9" s="48" customFormat="1" ht="60" customHeight="1">
      <c r="A332" s="35" t="s">
        <v>282</v>
      </c>
      <c r="B332" s="191" t="s">
        <v>193</v>
      </c>
      <c r="C332" s="180" t="s">
        <v>188</v>
      </c>
      <c r="D332" s="181" t="s">
        <v>281</v>
      </c>
      <c r="E332" s="180"/>
      <c r="F332" s="216"/>
      <c r="G332" s="315">
        <f t="shared" si="17"/>
        <v>7656.8</v>
      </c>
      <c r="H332" s="337">
        <f t="shared" si="17"/>
        <v>7108</v>
      </c>
      <c r="I332" s="88"/>
    </row>
    <row r="333" spans="1:9" s="48" customFormat="1" ht="15" customHeight="1">
      <c r="A333" s="348" t="s">
        <v>168</v>
      </c>
      <c r="B333" s="191" t="s">
        <v>193</v>
      </c>
      <c r="C333" s="180" t="s">
        <v>188</v>
      </c>
      <c r="D333" s="181" t="s">
        <v>281</v>
      </c>
      <c r="E333" s="180" t="s">
        <v>51</v>
      </c>
      <c r="F333" s="216"/>
      <c r="G333" s="315">
        <f>'Прилож №5'!H264</f>
        <v>7656.8</v>
      </c>
      <c r="H333" s="337">
        <f>'Прилож №5'!I264</f>
        <v>7108</v>
      </c>
      <c r="I333" s="88"/>
    </row>
    <row r="334" spans="1:9" s="48" customFormat="1" ht="15.75">
      <c r="A334" s="162" t="s">
        <v>130</v>
      </c>
      <c r="B334" s="189" t="s">
        <v>193</v>
      </c>
      <c r="C334" s="157" t="s">
        <v>205</v>
      </c>
      <c r="D334" s="158"/>
      <c r="E334" s="157"/>
      <c r="F334" s="159"/>
      <c r="G334" s="217">
        <f aca="true" t="shared" si="18" ref="G334:H336">G335</f>
        <v>3630</v>
      </c>
      <c r="H334" s="160">
        <f t="shared" si="18"/>
        <v>0</v>
      </c>
      <c r="I334" s="88"/>
    </row>
    <row r="335" spans="1:9" s="48" customFormat="1" ht="15.75">
      <c r="A335" s="167" t="s">
        <v>131</v>
      </c>
      <c r="B335" s="191" t="s">
        <v>193</v>
      </c>
      <c r="C335" s="151" t="s">
        <v>205</v>
      </c>
      <c r="D335" s="152" t="s">
        <v>132</v>
      </c>
      <c r="E335" s="151"/>
      <c r="F335" s="153"/>
      <c r="G335" s="186">
        <f t="shared" si="18"/>
        <v>3630</v>
      </c>
      <c r="H335" s="154">
        <f t="shared" si="18"/>
        <v>0</v>
      </c>
      <c r="I335" s="88"/>
    </row>
    <row r="336" spans="1:9" s="48" customFormat="1" ht="30" customHeight="1">
      <c r="A336" s="150" t="s">
        <v>246</v>
      </c>
      <c r="B336" s="191" t="s">
        <v>193</v>
      </c>
      <c r="C336" s="151" t="s">
        <v>205</v>
      </c>
      <c r="D336" s="152" t="s">
        <v>247</v>
      </c>
      <c r="E336" s="151"/>
      <c r="F336" s="153"/>
      <c r="G336" s="186">
        <f>G337</f>
        <v>3630</v>
      </c>
      <c r="H336" s="154">
        <f t="shared" si="18"/>
        <v>0</v>
      </c>
      <c r="I336" s="88"/>
    </row>
    <row r="337" spans="1:10" s="48" customFormat="1" ht="16.5" thickBot="1">
      <c r="A337" s="163" t="s">
        <v>146</v>
      </c>
      <c r="B337" s="193" t="s">
        <v>193</v>
      </c>
      <c r="C337" s="164" t="s">
        <v>205</v>
      </c>
      <c r="D337" s="165" t="s">
        <v>247</v>
      </c>
      <c r="E337" s="164" t="s">
        <v>278</v>
      </c>
      <c r="F337" s="168"/>
      <c r="G337" s="219">
        <f>'Прилож №5'!H217+'Прилож №5'!H331</f>
        <v>3630</v>
      </c>
      <c r="H337" s="166">
        <f>'Прилож №5'!I217</f>
        <v>0</v>
      </c>
      <c r="I337" s="88"/>
      <c r="J337" s="220"/>
    </row>
    <row r="338" spans="1:9" s="48" customFormat="1" ht="16.5" thickBot="1">
      <c r="A338" s="169" t="s">
        <v>74</v>
      </c>
      <c r="B338" s="251"/>
      <c r="C338" s="170"/>
      <c r="D338" s="171"/>
      <c r="E338" s="170"/>
      <c r="F338" s="171"/>
      <c r="G338" s="185">
        <f>G13+G52+G57+G90+G108+G167+G172+G222+G249+G302</f>
        <v>2349622.5</v>
      </c>
      <c r="H338" s="172">
        <f>H13+H52+H57+H90+H108+H167+H172+H222+H249+H302</f>
        <v>352960</v>
      </c>
      <c r="I338" s="88"/>
    </row>
  </sheetData>
  <mergeCells count="2">
    <mergeCell ref="A8:H8"/>
    <mergeCell ref="A9:H9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6"/>
  <sheetViews>
    <sheetView tabSelected="1" zoomScale="75" zoomScaleNormal="75" workbookViewId="0" topLeftCell="A1">
      <selection activeCell="I3" sqref="I3"/>
    </sheetView>
  </sheetViews>
  <sheetFormatPr defaultColWidth="8.796875" defaultRowHeight="15"/>
  <cols>
    <col min="1" max="1" width="52.398437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54" customWidth="1"/>
    <col min="8" max="8" width="10.09765625" style="2" customWidth="1"/>
    <col min="9" max="9" width="10.19921875" style="2" customWidth="1"/>
  </cols>
  <sheetData>
    <row r="1" ht="15.75">
      <c r="I1" s="91" t="s">
        <v>428</v>
      </c>
    </row>
    <row r="2" ht="15.75">
      <c r="I2" s="91" t="s">
        <v>267</v>
      </c>
    </row>
    <row r="3" ht="15.75">
      <c r="I3" s="91" t="s">
        <v>439</v>
      </c>
    </row>
    <row r="4" spans="8:9" ht="15.75">
      <c r="H4" s="134"/>
      <c r="I4" s="91" t="s">
        <v>429</v>
      </c>
    </row>
    <row r="5" ht="15.75">
      <c r="I5" s="91" t="s">
        <v>268</v>
      </c>
    </row>
    <row r="6" spans="1:9" ht="15.75">
      <c r="A6" s="3"/>
      <c r="B6" s="4"/>
      <c r="C6" s="4"/>
      <c r="D6" s="4"/>
      <c r="E6" s="4"/>
      <c r="F6" s="4"/>
      <c r="I6" s="91" t="s">
        <v>430</v>
      </c>
    </row>
    <row r="7" spans="1:9" ht="22.5" customHeight="1">
      <c r="A7" s="356" t="s">
        <v>431</v>
      </c>
      <c r="B7" s="356"/>
      <c r="C7" s="356"/>
      <c r="D7" s="356"/>
      <c r="E7" s="356"/>
      <c r="F7" s="356"/>
      <c r="G7" s="356"/>
      <c r="H7" s="356"/>
      <c r="I7" s="356"/>
    </row>
    <row r="8" spans="1:9" ht="16.5" thickBot="1">
      <c r="A8" s="2"/>
      <c r="B8" s="4"/>
      <c r="C8" s="4"/>
      <c r="D8" s="4"/>
      <c r="E8" s="4"/>
      <c r="F8" s="4"/>
      <c r="I8" s="137" t="s">
        <v>269</v>
      </c>
    </row>
    <row r="9" spans="1:9" ht="15.75">
      <c r="A9" s="81" t="s">
        <v>0</v>
      </c>
      <c r="B9" s="226" t="s">
        <v>56</v>
      </c>
      <c r="C9" s="64" t="s">
        <v>57</v>
      </c>
      <c r="D9" s="65" t="s">
        <v>63</v>
      </c>
      <c r="E9" s="64" t="s">
        <v>61</v>
      </c>
      <c r="F9" s="65"/>
      <c r="G9" s="232" t="s">
        <v>59</v>
      </c>
      <c r="H9" s="62" t="s">
        <v>60</v>
      </c>
      <c r="I9" s="235" t="s">
        <v>89</v>
      </c>
    </row>
    <row r="10" spans="1:9" ht="33.75" customHeight="1" thickBot="1">
      <c r="A10" s="61"/>
      <c r="B10" s="227"/>
      <c r="C10" s="82"/>
      <c r="D10" s="66" t="s">
        <v>64</v>
      </c>
      <c r="E10" s="82" t="s">
        <v>58</v>
      </c>
      <c r="F10" s="66"/>
      <c r="G10" s="233"/>
      <c r="H10" s="63"/>
      <c r="I10" s="236" t="s">
        <v>249</v>
      </c>
    </row>
    <row r="11" spans="1:9" ht="19.5" thickBot="1">
      <c r="A11" s="79" t="s">
        <v>55</v>
      </c>
      <c r="B11" s="28" t="s">
        <v>86</v>
      </c>
      <c r="C11" s="21"/>
      <c r="D11" s="12"/>
      <c r="E11" s="21"/>
      <c r="F11" s="12"/>
      <c r="G11" s="55"/>
      <c r="H11" s="39">
        <f>H12+H42+H47+H64+H82+H143+H148+H158+H166+H190</f>
        <v>832917.2999999999</v>
      </c>
      <c r="I11" s="237">
        <f>I12+I42+I47+I64+I82+I143+I148+I158+I166+I190</f>
        <v>53363</v>
      </c>
    </row>
    <row r="12" spans="1:9" ht="15.75">
      <c r="A12" s="161" t="s">
        <v>17</v>
      </c>
      <c r="B12" s="107" t="s">
        <v>86</v>
      </c>
      <c r="C12" s="17" t="s">
        <v>186</v>
      </c>
      <c r="D12" s="32" t="s">
        <v>126</v>
      </c>
      <c r="E12" s="17"/>
      <c r="F12" s="101"/>
      <c r="G12" s="92"/>
      <c r="H12" s="40">
        <f>H13+H23+H31+H35+H17+H27</f>
        <v>145767.6</v>
      </c>
      <c r="I12" s="40">
        <f>I13+I23+I31+I35+I17</f>
        <v>5214</v>
      </c>
    </row>
    <row r="13" spans="1:9" s="23" customFormat="1" ht="26.25">
      <c r="A13" s="127" t="s">
        <v>102</v>
      </c>
      <c r="B13" s="13" t="s">
        <v>86</v>
      </c>
      <c r="C13" s="34" t="s">
        <v>186</v>
      </c>
      <c r="D13" s="45" t="s">
        <v>187</v>
      </c>
      <c r="E13" s="34"/>
      <c r="F13" s="45"/>
      <c r="G13" s="128"/>
      <c r="H13" s="111">
        <f>H14</f>
        <v>1907.3</v>
      </c>
      <c r="I13" s="129">
        <f>I14</f>
        <v>0</v>
      </c>
    </row>
    <row r="14" spans="1:9" s="48" customFormat="1" ht="39">
      <c r="A14" s="68" t="s">
        <v>304</v>
      </c>
      <c r="B14" s="72" t="s">
        <v>86</v>
      </c>
      <c r="C14" s="73" t="s">
        <v>186</v>
      </c>
      <c r="D14" s="74" t="s">
        <v>187</v>
      </c>
      <c r="E14" s="73" t="s">
        <v>277</v>
      </c>
      <c r="F14" s="74"/>
      <c r="G14" s="75"/>
      <c r="H14" s="71">
        <f>H16</f>
        <v>1907.3</v>
      </c>
      <c r="I14" s="83">
        <f>I16</f>
        <v>0</v>
      </c>
    </row>
    <row r="15" spans="1:9" s="48" customFormat="1" ht="15.75">
      <c r="A15" s="69" t="s">
        <v>305</v>
      </c>
      <c r="B15" s="72" t="s">
        <v>86</v>
      </c>
      <c r="C15" s="73" t="s">
        <v>186</v>
      </c>
      <c r="D15" s="74" t="s">
        <v>187</v>
      </c>
      <c r="E15" s="73" t="s">
        <v>306</v>
      </c>
      <c r="F15" s="74"/>
      <c r="G15" s="75"/>
      <c r="H15" s="71">
        <f>H16</f>
        <v>1907.3</v>
      </c>
      <c r="I15" s="71">
        <f>I16</f>
        <v>0</v>
      </c>
    </row>
    <row r="16" spans="1:9" s="48" customFormat="1" ht="15.75">
      <c r="A16" s="70" t="s">
        <v>146</v>
      </c>
      <c r="B16" s="72" t="s">
        <v>86</v>
      </c>
      <c r="C16" s="73" t="s">
        <v>186</v>
      </c>
      <c r="D16" s="74" t="s">
        <v>187</v>
      </c>
      <c r="E16" s="73" t="s">
        <v>306</v>
      </c>
      <c r="F16" s="74"/>
      <c r="G16" s="75" t="s">
        <v>278</v>
      </c>
      <c r="H16" s="71">
        <v>1907.3</v>
      </c>
      <c r="I16" s="83"/>
    </row>
    <row r="17" spans="1:9" s="23" customFormat="1" ht="39">
      <c r="A17" s="127" t="s">
        <v>308</v>
      </c>
      <c r="B17" s="108" t="s">
        <v>86</v>
      </c>
      <c r="C17" s="105" t="s">
        <v>186</v>
      </c>
      <c r="D17" s="114" t="s">
        <v>191</v>
      </c>
      <c r="E17" s="105"/>
      <c r="F17" s="114"/>
      <c r="G17" s="123"/>
      <c r="H17" s="86">
        <f>H18</f>
        <v>7300</v>
      </c>
      <c r="I17" s="86">
        <f>I18</f>
        <v>0</v>
      </c>
    </row>
    <row r="18" spans="1:9" s="48" customFormat="1" ht="39">
      <c r="A18" s="68" t="s">
        <v>304</v>
      </c>
      <c r="B18" s="72" t="s">
        <v>86</v>
      </c>
      <c r="C18" s="73" t="s">
        <v>186</v>
      </c>
      <c r="D18" s="74" t="s">
        <v>191</v>
      </c>
      <c r="E18" s="73" t="s">
        <v>277</v>
      </c>
      <c r="F18" s="74"/>
      <c r="G18" s="75"/>
      <c r="H18" s="71">
        <f>H19+H21</f>
        <v>7300</v>
      </c>
      <c r="I18" s="71">
        <f>I19+I21</f>
        <v>0</v>
      </c>
    </row>
    <row r="19" spans="1:9" s="48" customFormat="1" ht="15.75">
      <c r="A19" s="69" t="s">
        <v>309</v>
      </c>
      <c r="B19" s="72" t="s">
        <v>86</v>
      </c>
      <c r="C19" s="73" t="s">
        <v>186</v>
      </c>
      <c r="D19" s="74" t="s">
        <v>191</v>
      </c>
      <c r="E19" s="73" t="s">
        <v>310</v>
      </c>
      <c r="F19" s="74"/>
      <c r="G19" s="75"/>
      <c r="H19" s="71">
        <f>H20</f>
        <v>1756</v>
      </c>
      <c r="I19" s="71">
        <f>I20</f>
        <v>0</v>
      </c>
    </row>
    <row r="20" spans="1:9" s="48" customFormat="1" ht="15.75">
      <c r="A20" s="70" t="s">
        <v>146</v>
      </c>
      <c r="B20" s="72" t="s">
        <v>86</v>
      </c>
      <c r="C20" s="73" t="s">
        <v>186</v>
      </c>
      <c r="D20" s="74" t="s">
        <v>191</v>
      </c>
      <c r="E20" s="73" t="s">
        <v>310</v>
      </c>
      <c r="F20" s="74"/>
      <c r="G20" s="75" t="s">
        <v>278</v>
      </c>
      <c r="H20" s="71">
        <v>1756</v>
      </c>
      <c r="I20" s="83"/>
    </row>
    <row r="21" spans="1:9" s="48" customFormat="1" ht="15.75">
      <c r="A21" s="70" t="s">
        <v>311</v>
      </c>
      <c r="B21" s="72" t="s">
        <v>86</v>
      </c>
      <c r="C21" s="73" t="s">
        <v>186</v>
      </c>
      <c r="D21" s="74" t="s">
        <v>191</v>
      </c>
      <c r="E21" s="73" t="s">
        <v>312</v>
      </c>
      <c r="F21" s="74"/>
      <c r="G21" s="75"/>
      <c r="H21" s="71">
        <f>H22</f>
        <v>5544</v>
      </c>
      <c r="I21" s="71">
        <f>I22</f>
        <v>0</v>
      </c>
    </row>
    <row r="22" spans="1:9" s="48" customFormat="1" ht="15.75">
      <c r="A22" s="70" t="s">
        <v>146</v>
      </c>
      <c r="B22" s="72" t="s">
        <v>86</v>
      </c>
      <c r="C22" s="73" t="s">
        <v>186</v>
      </c>
      <c r="D22" s="74" t="s">
        <v>191</v>
      </c>
      <c r="E22" s="73" t="s">
        <v>312</v>
      </c>
      <c r="F22" s="74"/>
      <c r="G22" s="75" t="s">
        <v>278</v>
      </c>
      <c r="H22" s="71">
        <f>4344+1200</f>
        <v>5544</v>
      </c>
      <c r="I22" s="83"/>
    </row>
    <row r="23" spans="1:9" s="23" customFormat="1" ht="26.25">
      <c r="A23" s="130" t="s">
        <v>103</v>
      </c>
      <c r="B23" s="108" t="s">
        <v>86</v>
      </c>
      <c r="C23" s="105" t="s">
        <v>186</v>
      </c>
      <c r="D23" s="114" t="s">
        <v>188</v>
      </c>
      <c r="E23" s="105"/>
      <c r="F23" s="114"/>
      <c r="G23" s="123"/>
      <c r="H23" s="86">
        <f aca="true" t="shared" si="0" ref="H23:I25">H24</f>
        <v>125361.7</v>
      </c>
      <c r="I23" s="98">
        <f t="shared" si="0"/>
        <v>5214</v>
      </c>
    </row>
    <row r="24" spans="1:9" ht="39">
      <c r="A24" s="68" t="s">
        <v>304</v>
      </c>
      <c r="B24" s="72" t="s">
        <v>86</v>
      </c>
      <c r="C24" s="73" t="s">
        <v>186</v>
      </c>
      <c r="D24" s="74" t="s">
        <v>188</v>
      </c>
      <c r="E24" s="76" t="s">
        <v>277</v>
      </c>
      <c r="F24" s="67"/>
      <c r="G24" s="77"/>
      <c r="H24" s="71">
        <f t="shared" si="0"/>
        <v>125361.7</v>
      </c>
      <c r="I24" s="83">
        <f t="shared" si="0"/>
        <v>5214</v>
      </c>
    </row>
    <row r="25" spans="1:9" ht="15.75">
      <c r="A25" s="69" t="s">
        <v>50</v>
      </c>
      <c r="B25" s="72" t="s">
        <v>86</v>
      </c>
      <c r="C25" s="73" t="s">
        <v>186</v>
      </c>
      <c r="D25" s="74" t="s">
        <v>188</v>
      </c>
      <c r="E25" s="76" t="s">
        <v>279</v>
      </c>
      <c r="F25" s="67"/>
      <c r="G25" s="93"/>
      <c r="H25" s="71">
        <f t="shared" si="0"/>
        <v>125361.7</v>
      </c>
      <c r="I25" s="83">
        <f t="shared" si="0"/>
        <v>5214</v>
      </c>
    </row>
    <row r="26" spans="1:9" ht="15.75">
      <c r="A26" s="70" t="s">
        <v>146</v>
      </c>
      <c r="B26" s="72" t="s">
        <v>86</v>
      </c>
      <c r="C26" s="73" t="s">
        <v>186</v>
      </c>
      <c r="D26" s="74" t="s">
        <v>188</v>
      </c>
      <c r="E26" s="73" t="s">
        <v>279</v>
      </c>
      <c r="F26" s="74"/>
      <c r="G26" s="75" t="s">
        <v>278</v>
      </c>
      <c r="H26" s="71">
        <f>92473.7+1910+1215+2916+1000+200+240+1263+6200-1000-4030+27684+14-69-265-115-124-177-77-6497-200+2800</f>
        <v>125361.7</v>
      </c>
      <c r="I26" s="83">
        <f>6041-69-265-115-124-177-77</f>
        <v>5214</v>
      </c>
    </row>
    <row r="27" spans="1:9" s="23" customFormat="1" ht="15.75">
      <c r="A27" s="113" t="s">
        <v>423</v>
      </c>
      <c r="B27" s="108" t="s">
        <v>86</v>
      </c>
      <c r="C27" s="105" t="s">
        <v>186</v>
      </c>
      <c r="D27" s="114" t="s">
        <v>200</v>
      </c>
      <c r="E27" s="105"/>
      <c r="F27" s="114"/>
      <c r="G27" s="335"/>
      <c r="H27" s="86">
        <f>H28</f>
        <v>46.6</v>
      </c>
      <c r="I27" s="98"/>
    </row>
    <row r="28" spans="1:9" ht="15.75">
      <c r="A28" s="70" t="s">
        <v>147</v>
      </c>
      <c r="B28" s="72" t="s">
        <v>86</v>
      </c>
      <c r="C28" s="73" t="s">
        <v>186</v>
      </c>
      <c r="D28" s="74" t="s">
        <v>200</v>
      </c>
      <c r="E28" s="73" t="s">
        <v>424</v>
      </c>
      <c r="F28" s="74"/>
      <c r="G28" s="143"/>
      <c r="H28" s="71">
        <f>H29</f>
        <v>46.6</v>
      </c>
      <c r="I28" s="83"/>
    </row>
    <row r="29" spans="1:9" ht="26.25">
      <c r="A29" s="69" t="s">
        <v>425</v>
      </c>
      <c r="B29" s="72" t="s">
        <v>86</v>
      </c>
      <c r="C29" s="73" t="s">
        <v>186</v>
      </c>
      <c r="D29" s="74" t="s">
        <v>200</v>
      </c>
      <c r="E29" s="73" t="s">
        <v>426</v>
      </c>
      <c r="F29" s="74"/>
      <c r="G29" s="143"/>
      <c r="H29" s="71">
        <f>H30</f>
        <v>46.6</v>
      </c>
      <c r="I29" s="83"/>
    </row>
    <row r="30" spans="1:9" ht="15.75">
      <c r="A30" s="70" t="s">
        <v>146</v>
      </c>
      <c r="B30" s="72" t="s">
        <v>86</v>
      </c>
      <c r="C30" s="73" t="s">
        <v>186</v>
      </c>
      <c r="D30" s="74" t="s">
        <v>200</v>
      </c>
      <c r="E30" s="73" t="s">
        <v>426</v>
      </c>
      <c r="F30" s="74" t="s">
        <v>278</v>
      </c>
      <c r="G30" s="143" t="s">
        <v>278</v>
      </c>
      <c r="H30" s="71">
        <v>46.6</v>
      </c>
      <c r="I30" s="83"/>
    </row>
    <row r="31" spans="1:9" s="23" customFormat="1" ht="15.75">
      <c r="A31" s="119" t="s">
        <v>16</v>
      </c>
      <c r="B31" s="108" t="s">
        <v>86</v>
      </c>
      <c r="C31" s="105" t="s">
        <v>186</v>
      </c>
      <c r="D31" s="114" t="s">
        <v>189</v>
      </c>
      <c r="E31" s="105"/>
      <c r="F31" s="103"/>
      <c r="G31" s="96"/>
      <c r="H31" s="86">
        <f aca="true" t="shared" si="1" ref="H31:I33">H32</f>
        <v>6000</v>
      </c>
      <c r="I31" s="98">
        <f t="shared" si="1"/>
        <v>0</v>
      </c>
    </row>
    <row r="32" spans="1:9" ht="15.75">
      <c r="A32" s="26" t="s">
        <v>16</v>
      </c>
      <c r="B32" s="72" t="s">
        <v>86</v>
      </c>
      <c r="C32" s="73" t="s">
        <v>186</v>
      </c>
      <c r="D32" s="74" t="s">
        <v>189</v>
      </c>
      <c r="E32" s="73" t="s">
        <v>19</v>
      </c>
      <c r="F32" s="78"/>
      <c r="G32" s="93"/>
      <c r="H32" s="71">
        <f t="shared" si="1"/>
        <v>6000</v>
      </c>
      <c r="I32" s="83">
        <f t="shared" si="1"/>
        <v>0</v>
      </c>
    </row>
    <row r="33" spans="1:9" ht="30" customHeight="1">
      <c r="A33" s="47" t="s">
        <v>149</v>
      </c>
      <c r="B33" s="72" t="s">
        <v>86</v>
      </c>
      <c r="C33" s="73" t="s">
        <v>186</v>
      </c>
      <c r="D33" s="74" t="s">
        <v>189</v>
      </c>
      <c r="E33" s="73" t="s">
        <v>150</v>
      </c>
      <c r="F33" s="78"/>
      <c r="G33" s="93"/>
      <c r="H33" s="71">
        <f t="shared" si="1"/>
        <v>6000</v>
      </c>
      <c r="I33" s="83">
        <f t="shared" si="1"/>
        <v>0</v>
      </c>
    </row>
    <row r="34" spans="1:9" ht="15.75">
      <c r="A34" s="27" t="s">
        <v>148</v>
      </c>
      <c r="B34" s="72" t="s">
        <v>86</v>
      </c>
      <c r="C34" s="73" t="s">
        <v>186</v>
      </c>
      <c r="D34" s="74" t="s">
        <v>189</v>
      </c>
      <c r="E34" s="73" t="s">
        <v>150</v>
      </c>
      <c r="F34" s="78"/>
      <c r="G34" s="93" t="s">
        <v>128</v>
      </c>
      <c r="H34" s="71">
        <f>7000-1000</f>
        <v>6000</v>
      </c>
      <c r="I34" s="83"/>
    </row>
    <row r="35" spans="1:9" s="23" customFormat="1" ht="15.75">
      <c r="A35" s="113" t="s">
        <v>80</v>
      </c>
      <c r="B35" s="108" t="s">
        <v>86</v>
      </c>
      <c r="C35" s="105" t="s">
        <v>186</v>
      </c>
      <c r="D35" s="114" t="s">
        <v>190</v>
      </c>
      <c r="E35" s="105"/>
      <c r="F35" s="103"/>
      <c r="G35" s="96"/>
      <c r="H35" s="86">
        <f>H36+H39</f>
        <v>5152</v>
      </c>
      <c r="I35" s="86">
        <f>I36</f>
        <v>0</v>
      </c>
    </row>
    <row r="36" spans="1:9" ht="26.25">
      <c r="A36" s="47" t="s">
        <v>204</v>
      </c>
      <c r="B36" s="43" t="s">
        <v>86</v>
      </c>
      <c r="C36" s="18" t="s">
        <v>186</v>
      </c>
      <c r="D36" s="30" t="s">
        <v>190</v>
      </c>
      <c r="E36" s="18" t="s">
        <v>138</v>
      </c>
      <c r="F36" s="7"/>
      <c r="G36" s="51"/>
      <c r="H36" s="38">
        <f>H37</f>
        <v>2152</v>
      </c>
      <c r="I36" s="50"/>
    </row>
    <row r="37" spans="1:9" ht="15.75">
      <c r="A37" s="26" t="s">
        <v>77</v>
      </c>
      <c r="B37" s="43" t="s">
        <v>86</v>
      </c>
      <c r="C37" s="18" t="s">
        <v>186</v>
      </c>
      <c r="D37" s="30" t="s">
        <v>190</v>
      </c>
      <c r="E37" s="18" t="s">
        <v>203</v>
      </c>
      <c r="F37" s="7"/>
      <c r="G37" s="51"/>
      <c r="H37" s="38">
        <f>H38</f>
        <v>2152</v>
      </c>
      <c r="I37" s="50"/>
    </row>
    <row r="38" spans="1:9" ht="15.75">
      <c r="A38" s="25" t="s">
        <v>146</v>
      </c>
      <c r="B38" s="44" t="s">
        <v>86</v>
      </c>
      <c r="C38" s="20" t="s">
        <v>186</v>
      </c>
      <c r="D38" s="31" t="s">
        <v>190</v>
      </c>
      <c r="E38" s="20" t="s">
        <v>203</v>
      </c>
      <c r="F38" s="5" t="s">
        <v>49</v>
      </c>
      <c r="G38" s="51" t="s">
        <v>278</v>
      </c>
      <c r="H38" s="38">
        <f>26077+5000-3000-25925</f>
        <v>2152</v>
      </c>
      <c r="I38" s="50"/>
    </row>
    <row r="39" spans="1:9" ht="15.75">
      <c r="A39" s="25" t="s">
        <v>131</v>
      </c>
      <c r="B39" s="44" t="s">
        <v>86</v>
      </c>
      <c r="C39" s="20" t="s">
        <v>186</v>
      </c>
      <c r="D39" s="31" t="s">
        <v>190</v>
      </c>
      <c r="E39" s="20" t="s">
        <v>132</v>
      </c>
      <c r="F39" s="5"/>
      <c r="G39" s="51"/>
      <c r="H39" s="38">
        <f>H40</f>
        <v>3000</v>
      </c>
      <c r="I39" s="50"/>
    </row>
    <row r="40" spans="1:9" ht="26.25">
      <c r="A40" s="47" t="s">
        <v>352</v>
      </c>
      <c r="B40" s="44" t="s">
        <v>86</v>
      </c>
      <c r="C40" s="20" t="s">
        <v>186</v>
      </c>
      <c r="D40" s="31" t="s">
        <v>190</v>
      </c>
      <c r="E40" s="20" t="s">
        <v>353</v>
      </c>
      <c r="F40" s="5"/>
      <c r="G40" s="51"/>
      <c r="H40" s="38">
        <f>H41</f>
        <v>3000</v>
      </c>
      <c r="I40" s="50"/>
    </row>
    <row r="41" spans="1:9" ht="15.75">
      <c r="A41" s="70" t="s">
        <v>146</v>
      </c>
      <c r="B41" s="44" t="s">
        <v>86</v>
      </c>
      <c r="C41" s="20" t="s">
        <v>186</v>
      </c>
      <c r="D41" s="31" t="s">
        <v>190</v>
      </c>
      <c r="E41" s="20" t="s">
        <v>353</v>
      </c>
      <c r="F41" s="5"/>
      <c r="G41" s="51" t="s">
        <v>278</v>
      </c>
      <c r="H41" s="38">
        <f>5000-2000</f>
        <v>3000</v>
      </c>
      <c r="I41" s="50"/>
    </row>
    <row r="42" spans="1:9" ht="15.75">
      <c r="A42" s="119" t="s">
        <v>81</v>
      </c>
      <c r="B42" s="108" t="s">
        <v>86</v>
      </c>
      <c r="C42" s="105" t="s">
        <v>187</v>
      </c>
      <c r="D42" s="229" t="s">
        <v>126</v>
      </c>
      <c r="E42" s="104"/>
      <c r="F42" s="102"/>
      <c r="G42" s="94"/>
      <c r="H42" s="86">
        <f aca="true" t="shared" si="2" ref="H42:I45">H43</f>
        <v>1223</v>
      </c>
      <c r="I42" s="98">
        <f t="shared" si="2"/>
        <v>0</v>
      </c>
    </row>
    <row r="43" spans="1:9" ht="15.75">
      <c r="A43" s="27" t="s">
        <v>82</v>
      </c>
      <c r="B43" s="42" t="s">
        <v>86</v>
      </c>
      <c r="C43" s="22" t="s">
        <v>187</v>
      </c>
      <c r="D43" s="29" t="s">
        <v>188</v>
      </c>
      <c r="E43" s="14"/>
      <c r="F43" s="9"/>
      <c r="G43" s="56"/>
      <c r="H43" s="37">
        <f t="shared" si="2"/>
        <v>1223</v>
      </c>
      <c r="I43" s="85">
        <f t="shared" si="2"/>
        <v>0</v>
      </c>
    </row>
    <row r="44" spans="1:9" ht="26.25">
      <c r="A44" s="47" t="s">
        <v>104</v>
      </c>
      <c r="B44" s="43" t="s">
        <v>86</v>
      </c>
      <c r="C44" s="18" t="s">
        <v>187</v>
      </c>
      <c r="D44" s="30" t="s">
        <v>188</v>
      </c>
      <c r="E44" s="18" t="s">
        <v>83</v>
      </c>
      <c r="F44" s="30"/>
      <c r="G44" s="51"/>
      <c r="H44" s="38">
        <f t="shared" si="2"/>
        <v>1223</v>
      </c>
      <c r="I44" s="49">
        <f t="shared" si="2"/>
        <v>0</v>
      </c>
    </row>
    <row r="45" spans="1:9" ht="31.5" customHeight="1">
      <c r="A45" s="47" t="s">
        <v>105</v>
      </c>
      <c r="B45" s="43" t="s">
        <v>86</v>
      </c>
      <c r="C45" s="18" t="s">
        <v>187</v>
      </c>
      <c r="D45" s="30" t="s">
        <v>188</v>
      </c>
      <c r="E45" s="18" t="s">
        <v>151</v>
      </c>
      <c r="F45" s="30"/>
      <c r="G45" s="51"/>
      <c r="H45" s="38">
        <f t="shared" si="2"/>
        <v>1223</v>
      </c>
      <c r="I45" s="49">
        <f t="shared" si="2"/>
        <v>0</v>
      </c>
    </row>
    <row r="46" spans="1:9" ht="15.75">
      <c r="A46" s="70" t="s">
        <v>146</v>
      </c>
      <c r="B46" s="44" t="s">
        <v>86</v>
      </c>
      <c r="C46" s="20" t="s">
        <v>187</v>
      </c>
      <c r="D46" s="31" t="s">
        <v>188</v>
      </c>
      <c r="E46" s="20" t="s">
        <v>151</v>
      </c>
      <c r="F46" s="31"/>
      <c r="G46" s="56" t="s">
        <v>278</v>
      </c>
      <c r="H46" s="36">
        <v>1223</v>
      </c>
      <c r="I46" s="53"/>
    </row>
    <row r="47" spans="1:9" ht="15.75">
      <c r="A47" s="119" t="s">
        <v>115</v>
      </c>
      <c r="B47" s="108" t="s">
        <v>86</v>
      </c>
      <c r="C47" s="105" t="s">
        <v>191</v>
      </c>
      <c r="D47" s="229" t="s">
        <v>126</v>
      </c>
      <c r="E47" s="104"/>
      <c r="F47" s="102"/>
      <c r="G47" s="94"/>
      <c r="H47" s="86">
        <f>H48+H55</f>
        <v>11707</v>
      </c>
      <c r="I47" s="86">
        <f>I48+I55</f>
        <v>0</v>
      </c>
    </row>
    <row r="48" spans="1:9" s="23" customFormat="1" ht="26.25">
      <c r="A48" s="130" t="s">
        <v>169</v>
      </c>
      <c r="B48" s="107" t="s">
        <v>86</v>
      </c>
      <c r="C48" s="105" t="s">
        <v>191</v>
      </c>
      <c r="D48" s="114" t="s">
        <v>192</v>
      </c>
      <c r="E48" s="105"/>
      <c r="F48" s="103"/>
      <c r="G48" s="96"/>
      <c r="H48" s="86">
        <f>H52+H49</f>
        <v>5429</v>
      </c>
      <c r="I48" s="98">
        <f>I52+I49</f>
        <v>0</v>
      </c>
    </row>
    <row r="49" spans="1:9" ht="29.25" customHeight="1">
      <c r="A49" s="69" t="s">
        <v>139</v>
      </c>
      <c r="B49" s="42" t="s">
        <v>86</v>
      </c>
      <c r="C49" s="22" t="s">
        <v>191</v>
      </c>
      <c r="D49" s="29" t="s">
        <v>192</v>
      </c>
      <c r="E49" s="22" t="s">
        <v>140</v>
      </c>
      <c r="F49" s="29" t="s">
        <v>49</v>
      </c>
      <c r="G49" s="95"/>
      <c r="H49" s="37">
        <f>H50</f>
        <v>1521</v>
      </c>
      <c r="I49" s="85">
        <f>I50</f>
        <v>0</v>
      </c>
    </row>
    <row r="50" spans="1:9" ht="28.5" customHeight="1">
      <c r="A50" s="69" t="s">
        <v>141</v>
      </c>
      <c r="B50" s="42" t="s">
        <v>86</v>
      </c>
      <c r="C50" s="22" t="s">
        <v>191</v>
      </c>
      <c r="D50" s="29" t="s">
        <v>192</v>
      </c>
      <c r="E50" s="22" t="s">
        <v>170</v>
      </c>
      <c r="F50" s="29" t="s">
        <v>142</v>
      </c>
      <c r="G50" s="95"/>
      <c r="H50" s="37">
        <f>H51</f>
        <v>1521</v>
      </c>
      <c r="I50" s="85">
        <f>I51</f>
        <v>0</v>
      </c>
    </row>
    <row r="51" spans="1:9" ht="15" customHeight="1">
      <c r="A51" s="70" t="s">
        <v>146</v>
      </c>
      <c r="B51" s="42" t="s">
        <v>86</v>
      </c>
      <c r="C51" s="22" t="s">
        <v>191</v>
      </c>
      <c r="D51" s="29" t="s">
        <v>192</v>
      </c>
      <c r="E51" s="22" t="s">
        <v>170</v>
      </c>
      <c r="F51" s="29"/>
      <c r="G51" s="95" t="s">
        <v>278</v>
      </c>
      <c r="H51" s="37">
        <v>1521</v>
      </c>
      <c r="I51" s="85"/>
    </row>
    <row r="52" spans="1:9" ht="15.75">
      <c r="A52" s="25" t="s">
        <v>21</v>
      </c>
      <c r="B52" s="43" t="s">
        <v>86</v>
      </c>
      <c r="C52" s="18" t="s">
        <v>191</v>
      </c>
      <c r="D52" s="30" t="s">
        <v>192</v>
      </c>
      <c r="E52" s="18" t="s">
        <v>22</v>
      </c>
      <c r="F52" s="30"/>
      <c r="G52" s="87"/>
      <c r="H52" s="38">
        <f>H53</f>
        <v>3908</v>
      </c>
      <c r="I52" s="49">
        <f>I53</f>
        <v>0</v>
      </c>
    </row>
    <row r="53" spans="1:9" ht="26.25">
      <c r="A53" s="47" t="s">
        <v>118</v>
      </c>
      <c r="B53" s="44" t="s">
        <v>86</v>
      </c>
      <c r="C53" s="20" t="s">
        <v>191</v>
      </c>
      <c r="D53" s="31" t="s">
        <v>192</v>
      </c>
      <c r="E53" s="18" t="s">
        <v>171</v>
      </c>
      <c r="F53" s="30"/>
      <c r="G53" s="59"/>
      <c r="H53" s="36">
        <f>H54</f>
        <v>3908</v>
      </c>
      <c r="I53" s="60">
        <f>I54</f>
        <v>0</v>
      </c>
    </row>
    <row r="54" spans="1:9" ht="15.75">
      <c r="A54" s="70" t="s">
        <v>146</v>
      </c>
      <c r="B54" s="44" t="s">
        <v>86</v>
      </c>
      <c r="C54" s="20" t="s">
        <v>191</v>
      </c>
      <c r="D54" s="31" t="s">
        <v>192</v>
      </c>
      <c r="E54" s="18" t="s">
        <v>171</v>
      </c>
      <c r="F54" s="30"/>
      <c r="G54" s="95" t="s">
        <v>278</v>
      </c>
      <c r="H54" s="36">
        <v>3908</v>
      </c>
      <c r="I54" s="50"/>
    </row>
    <row r="55" spans="1:9" s="23" customFormat="1" ht="30" customHeight="1">
      <c r="A55" s="127" t="s">
        <v>107</v>
      </c>
      <c r="B55" s="107" t="s">
        <v>86</v>
      </c>
      <c r="C55" s="17" t="s">
        <v>191</v>
      </c>
      <c r="D55" s="32" t="s">
        <v>190</v>
      </c>
      <c r="E55" s="17"/>
      <c r="F55" s="32"/>
      <c r="G55" s="126"/>
      <c r="H55" s="90">
        <f>H56+H59</f>
        <v>6278</v>
      </c>
      <c r="I55" s="97">
        <f>I56+I59</f>
        <v>0</v>
      </c>
    </row>
    <row r="56" spans="1:9" ht="26.25">
      <c r="A56" s="47" t="s">
        <v>108</v>
      </c>
      <c r="B56" s="44" t="s">
        <v>86</v>
      </c>
      <c r="C56" s="20" t="s">
        <v>191</v>
      </c>
      <c r="D56" s="31" t="s">
        <v>190</v>
      </c>
      <c r="E56" s="20" t="s">
        <v>84</v>
      </c>
      <c r="F56" s="5"/>
      <c r="G56" s="87"/>
      <c r="H56" s="36">
        <f>H57</f>
        <v>1338</v>
      </c>
      <c r="I56" s="60">
        <f>I57</f>
        <v>0</v>
      </c>
    </row>
    <row r="57" spans="1:9" ht="15.75">
      <c r="A57" s="25" t="s">
        <v>27</v>
      </c>
      <c r="B57" s="44" t="s">
        <v>86</v>
      </c>
      <c r="C57" s="20" t="s">
        <v>191</v>
      </c>
      <c r="D57" s="31" t="s">
        <v>190</v>
      </c>
      <c r="E57" s="20" t="s">
        <v>174</v>
      </c>
      <c r="F57" s="5"/>
      <c r="G57" s="57"/>
      <c r="H57" s="36">
        <f>H58</f>
        <v>1338</v>
      </c>
      <c r="I57" s="60">
        <f>I58</f>
        <v>0</v>
      </c>
    </row>
    <row r="58" spans="1:9" ht="15.75">
      <c r="A58" s="27" t="s">
        <v>146</v>
      </c>
      <c r="B58" s="44" t="s">
        <v>86</v>
      </c>
      <c r="C58" s="20" t="s">
        <v>191</v>
      </c>
      <c r="D58" s="31" t="s">
        <v>190</v>
      </c>
      <c r="E58" s="20" t="s">
        <v>174</v>
      </c>
      <c r="F58" s="5"/>
      <c r="G58" s="95" t="s">
        <v>278</v>
      </c>
      <c r="H58" s="36">
        <v>1338</v>
      </c>
      <c r="I58" s="53"/>
    </row>
    <row r="59" spans="1:9" ht="15.75">
      <c r="A59" s="25" t="s">
        <v>131</v>
      </c>
      <c r="B59" s="44" t="s">
        <v>86</v>
      </c>
      <c r="C59" s="20" t="s">
        <v>191</v>
      </c>
      <c r="D59" s="31" t="s">
        <v>190</v>
      </c>
      <c r="E59" s="20" t="s">
        <v>132</v>
      </c>
      <c r="F59" s="5"/>
      <c r="G59" s="122"/>
      <c r="H59" s="36">
        <f>H60+H62</f>
        <v>4940</v>
      </c>
      <c r="I59" s="60">
        <f>I60</f>
        <v>0</v>
      </c>
    </row>
    <row r="60" spans="1:9" ht="41.25" customHeight="1">
      <c r="A60" s="47" t="s">
        <v>376</v>
      </c>
      <c r="B60" s="44" t="s">
        <v>86</v>
      </c>
      <c r="C60" s="20" t="s">
        <v>191</v>
      </c>
      <c r="D60" s="31" t="s">
        <v>190</v>
      </c>
      <c r="E60" s="20" t="s">
        <v>263</v>
      </c>
      <c r="F60" s="5"/>
      <c r="G60" s="122"/>
      <c r="H60" s="36">
        <f>H61</f>
        <v>4440</v>
      </c>
      <c r="I60" s="60">
        <f>I61</f>
        <v>0</v>
      </c>
    </row>
    <row r="61" spans="1:9" ht="15.75">
      <c r="A61" s="27" t="s">
        <v>146</v>
      </c>
      <c r="B61" s="43" t="s">
        <v>86</v>
      </c>
      <c r="C61" s="20" t="s">
        <v>191</v>
      </c>
      <c r="D61" s="31" t="s">
        <v>190</v>
      </c>
      <c r="E61" s="20" t="s">
        <v>263</v>
      </c>
      <c r="F61" s="5"/>
      <c r="G61" s="122" t="s">
        <v>278</v>
      </c>
      <c r="H61" s="36">
        <v>4440</v>
      </c>
      <c r="I61" s="53"/>
    </row>
    <row r="62" spans="1:9" ht="39">
      <c r="A62" s="47" t="s">
        <v>289</v>
      </c>
      <c r="B62" s="43" t="s">
        <v>86</v>
      </c>
      <c r="C62" s="18" t="s">
        <v>191</v>
      </c>
      <c r="D62" s="30" t="s">
        <v>190</v>
      </c>
      <c r="E62" s="18" t="s">
        <v>288</v>
      </c>
      <c r="F62" s="30"/>
      <c r="G62" s="87"/>
      <c r="H62" s="36">
        <f>H63</f>
        <v>500</v>
      </c>
      <c r="I62" s="53"/>
    </row>
    <row r="63" spans="1:9" ht="15.75">
      <c r="A63" s="70" t="s">
        <v>146</v>
      </c>
      <c r="B63" s="43" t="s">
        <v>186</v>
      </c>
      <c r="C63" s="18" t="s">
        <v>191</v>
      </c>
      <c r="D63" s="30" t="s">
        <v>190</v>
      </c>
      <c r="E63" s="18" t="s">
        <v>288</v>
      </c>
      <c r="F63" s="30"/>
      <c r="G63" s="87" t="s">
        <v>278</v>
      </c>
      <c r="H63" s="36">
        <f>2500-2000</f>
        <v>500</v>
      </c>
      <c r="I63" s="53"/>
    </row>
    <row r="64" spans="1:9" ht="15.75">
      <c r="A64" s="119" t="s">
        <v>65</v>
      </c>
      <c r="B64" s="108" t="s">
        <v>86</v>
      </c>
      <c r="C64" s="105" t="s">
        <v>188</v>
      </c>
      <c r="D64" s="114" t="s">
        <v>126</v>
      </c>
      <c r="E64" s="105"/>
      <c r="F64" s="103"/>
      <c r="G64" s="96"/>
      <c r="H64" s="86">
        <f>H65+H70+H75</f>
        <v>32675</v>
      </c>
      <c r="I64" s="86">
        <f>I65+I70+I75</f>
        <v>0</v>
      </c>
    </row>
    <row r="65" spans="1:9" s="23" customFormat="1" ht="15.75">
      <c r="A65" s="113" t="s">
        <v>98</v>
      </c>
      <c r="B65" s="107" t="s">
        <v>86</v>
      </c>
      <c r="C65" s="17" t="s">
        <v>188</v>
      </c>
      <c r="D65" s="32" t="s">
        <v>195</v>
      </c>
      <c r="E65" s="17"/>
      <c r="F65" s="32"/>
      <c r="G65" s="126"/>
      <c r="H65" s="90">
        <f aca="true" t="shared" si="3" ref="H65:I68">H66</f>
        <v>19496</v>
      </c>
      <c r="I65" s="97">
        <f t="shared" si="3"/>
        <v>0</v>
      </c>
    </row>
    <row r="66" spans="1:9" ht="15.75">
      <c r="A66" s="25" t="s">
        <v>175</v>
      </c>
      <c r="B66" s="43" t="s">
        <v>86</v>
      </c>
      <c r="C66" s="22" t="s">
        <v>188</v>
      </c>
      <c r="D66" s="29" t="s">
        <v>195</v>
      </c>
      <c r="E66" s="18" t="s">
        <v>176</v>
      </c>
      <c r="F66" s="30"/>
      <c r="G66" s="87"/>
      <c r="H66" s="38">
        <f t="shared" si="3"/>
        <v>19496</v>
      </c>
      <c r="I66" s="49">
        <f t="shared" si="3"/>
        <v>0</v>
      </c>
    </row>
    <row r="67" spans="1:9" ht="15.75">
      <c r="A67" s="25" t="s">
        <v>177</v>
      </c>
      <c r="B67" s="43" t="s">
        <v>86</v>
      </c>
      <c r="C67" s="22" t="s">
        <v>188</v>
      </c>
      <c r="D67" s="29" t="s">
        <v>195</v>
      </c>
      <c r="E67" s="18" t="s">
        <v>178</v>
      </c>
      <c r="F67" s="30"/>
      <c r="G67" s="59"/>
      <c r="H67" s="38">
        <f t="shared" si="3"/>
        <v>19496</v>
      </c>
      <c r="I67" s="49">
        <f t="shared" si="3"/>
        <v>0</v>
      </c>
    </row>
    <row r="68" spans="1:9" ht="39">
      <c r="A68" s="47" t="s">
        <v>179</v>
      </c>
      <c r="B68" s="42" t="s">
        <v>86</v>
      </c>
      <c r="C68" s="22" t="s">
        <v>188</v>
      </c>
      <c r="D68" s="29" t="s">
        <v>195</v>
      </c>
      <c r="E68" s="18" t="s">
        <v>180</v>
      </c>
      <c r="F68" s="30" t="s">
        <v>49</v>
      </c>
      <c r="G68" s="87"/>
      <c r="H68" s="37">
        <f t="shared" si="3"/>
        <v>19496</v>
      </c>
      <c r="I68" s="85">
        <f t="shared" si="3"/>
        <v>0</v>
      </c>
    </row>
    <row r="69" spans="1:9" ht="15.75">
      <c r="A69" s="27" t="s">
        <v>181</v>
      </c>
      <c r="B69" s="42" t="s">
        <v>86</v>
      </c>
      <c r="C69" s="22" t="s">
        <v>188</v>
      </c>
      <c r="D69" s="29" t="s">
        <v>195</v>
      </c>
      <c r="E69" s="18" t="s">
        <v>180</v>
      </c>
      <c r="F69" s="30" t="s">
        <v>143</v>
      </c>
      <c r="G69" s="122" t="s">
        <v>87</v>
      </c>
      <c r="H69" s="37">
        <f>17928+1568</f>
        <v>19496</v>
      </c>
      <c r="I69" s="85"/>
    </row>
    <row r="70" spans="1:9" s="23" customFormat="1" ht="15.75">
      <c r="A70" s="113" t="s">
        <v>99</v>
      </c>
      <c r="B70" s="107" t="s">
        <v>86</v>
      </c>
      <c r="C70" s="17" t="s">
        <v>188</v>
      </c>
      <c r="D70" s="32" t="s">
        <v>192</v>
      </c>
      <c r="E70" s="105"/>
      <c r="F70" s="114"/>
      <c r="G70" s="268"/>
      <c r="H70" s="90">
        <f>H71</f>
        <v>11157</v>
      </c>
      <c r="I70" s="97">
        <f>I71</f>
        <v>0</v>
      </c>
    </row>
    <row r="71" spans="1:9" ht="15.75">
      <c r="A71" s="27" t="s">
        <v>99</v>
      </c>
      <c r="B71" s="42" t="s">
        <v>86</v>
      </c>
      <c r="C71" s="22" t="s">
        <v>188</v>
      </c>
      <c r="D71" s="29" t="s">
        <v>192</v>
      </c>
      <c r="E71" s="18" t="s">
        <v>196</v>
      </c>
      <c r="F71" s="30"/>
      <c r="G71" s="267"/>
      <c r="H71" s="37">
        <f>H72</f>
        <v>11157</v>
      </c>
      <c r="I71" s="85">
        <f>I72</f>
        <v>0</v>
      </c>
    </row>
    <row r="72" spans="1:9" ht="15.75">
      <c r="A72" s="27" t="s">
        <v>197</v>
      </c>
      <c r="B72" s="42" t="s">
        <v>86</v>
      </c>
      <c r="C72" s="22" t="s">
        <v>188</v>
      </c>
      <c r="D72" s="29" t="s">
        <v>192</v>
      </c>
      <c r="E72" s="18" t="s">
        <v>199</v>
      </c>
      <c r="F72" s="30"/>
      <c r="G72" s="267"/>
      <c r="H72" s="37">
        <f>H73</f>
        <v>11157</v>
      </c>
      <c r="I72" s="85">
        <f>I74</f>
        <v>0</v>
      </c>
    </row>
    <row r="73" spans="1:9" ht="15.75">
      <c r="A73" s="27" t="s">
        <v>320</v>
      </c>
      <c r="B73" s="42" t="s">
        <v>86</v>
      </c>
      <c r="C73" s="22" t="s">
        <v>188</v>
      </c>
      <c r="D73" s="29" t="s">
        <v>192</v>
      </c>
      <c r="E73" s="18" t="s">
        <v>321</v>
      </c>
      <c r="F73" s="30"/>
      <c r="G73" s="131"/>
      <c r="H73" s="37">
        <f>H74</f>
        <v>11157</v>
      </c>
      <c r="I73" s="85"/>
    </row>
    <row r="74" spans="1:9" ht="15.75">
      <c r="A74" s="27" t="s">
        <v>322</v>
      </c>
      <c r="B74" s="42" t="s">
        <v>86</v>
      </c>
      <c r="C74" s="22" t="s">
        <v>188</v>
      </c>
      <c r="D74" s="29" t="s">
        <v>192</v>
      </c>
      <c r="E74" s="18" t="s">
        <v>321</v>
      </c>
      <c r="F74" s="30"/>
      <c r="G74" s="131" t="s">
        <v>127</v>
      </c>
      <c r="H74" s="37">
        <f>4594+516+6563-516</f>
        <v>11157</v>
      </c>
      <c r="I74" s="85"/>
    </row>
    <row r="75" spans="1:9" s="23" customFormat="1" ht="15.75">
      <c r="A75" s="113" t="s">
        <v>66</v>
      </c>
      <c r="B75" s="107" t="s">
        <v>86</v>
      </c>
      <c r="C75" s="17" t="s">
        <v>188</v>
      </c>
      <c r="D75" s="32" t="s">
        <v>189</v>
      </c>
      <c r="E75" s="105"/>
      <c r="F75" s="114"/>
      <c r="G75" s="132"/>
      <c r="H75" s="90">
        <f>H76+H79</f>
        <v>2022</v>
      </c>
      <c r="I75" s="90">
        <f>I76+I79</f>
        <v>0</v>
      </c>
    </row>
    <row r="76" spans="1:9" ht="26.25">
      <c r="A76" s="47" t="s">
        <v>109</v>
      </c>
      <c r="B76" s="43" t="s">
        <v>86</v>
      </c>
      <c r="C76" s="22" t="s">
        <v>188</v>
      </c>
      <c r="D76" s="30" t="s">
        <v>189</v>
      </c>
      <c r="E76" s="18" t="s">
        <v>76</v>
      </c>
      <c r="F76" s="30"/>
      <c r="G76" s="87"/>
      <c r="H76" s="38">
        <f>H77</f>
        <v>1022</v>
      </c>
      <c r="I76" s="49">
        <f>I78</f>
        <v>0</v>
      </c>
    </row>
    <row r="77" spans="1:9" ht="15.75">
      <c r="A77" s="35" t="s">
        <v>347</v>
      </c>
      <c r="B77" s="44" t="s">
        <v>86</v>
      </c>
      <c r="C77" s="22" t="s">
        <v>188</v>
      </c>
      <c r="D77" s="31" t="s">
        <v>189</v>
      </c>
      <c r="E77" s="20" t="s">
        <v>348</v>
      </c>
      <c r="F77" s="31"/>
      <c r="G77" s="122"/>
      <c r="H77" s="36">
        <f>H78</f>
        <v>1022</v>
      </c>
      <c r="I77" s="60"/>
    </row>
    <row r="78" spans="1:9" ht="15.75">
      <c r="A78" s="70" t="s">
        <v>146</v>
      </c>
      <c r="B78" s="44" t="s">
        <v>86</v>
      </c>
      <c r="C78" s="22" t="s">
        <v>188</v>
      </c>
      <c r="D78" s="31" t="s">
        <v>189</v>
      </c>
      <c r="E78" s="20" t="s">
        <v>348</v>
      </c>
      <c r="F78" s="31"/>
      <c r="G78" s="122" t="s">
        <v>278</v>
      </c>
      <c r="H78" s="36">
        <f>322+500+200</f>
        <v>1022</v>
      </c>
      <c r="I78" s="53"/>
    </row>
    <row r="79" spans="1:9" ht="15.75">
      <c r="A79" s="70" t="s">
        <v>131</v>
      </c>
      <c r="B79" s="44" t="s">
        <v>86</v>
      </c>
      <c r="C79" s="22" t="s">
        <v>188</v>
      </c>
      <c r="D79" s="31" t="s">
        <v>189</v>
      </c>
      <c r="E79" s="20" t="s">
        <v>132</v>
      </c>
      <c r="F79" s="31"/>
      <c r="G79" s="122"/>
      <c r="H79" s="36">
        <f>H80</f>
        <v>1000</v>
      </c>
      <c r="I79" s="53"/>
    </row>
    <row r="80" spans="1:9" ht="39">
      <c r="A80" s="69" t="s">
        <v>379</v>
      </c>
      <c r="B80" s="44" t="s">
        <v>86</v>
      </c>
      <c r="C80" s="22" t="s">
        <v>188</v>
      </c>
      <c r="D80" s="31" t="s">
        <v>189</v>
      </c>
      <c r="E80" s="20" t="s">
        <v>297</v>
      </c>
      <c r="F80" s="31"/>
      <c r="G80" s="122"/>
      <c r="H80" s="36">
        <f>H81</f>
        <v>1000</v>
      </c>
      <c r="I80" s="53"/>
    </row>
    <row r="81" spans="1:9" ht="15.75">
      <c r="A81" s="70" t="s">
        <v>146</v>
      </c>
      <c r="B81" s="44" t="s">
        <v>86</v>
      </c>
      <c r="C81" s="22" t="s">
        <v>188</v>
      </c>
      <c r="D81" s="31" t="s">
        <v>189</v>
      </c>
      <c r="E81" s="20" t="s">
        <v>297</v>
      </c>
      <c r="F81" s="31" t="s">
        <v>278</v>
      </c>
      <c r="G81" s="122" t="s">
        <v>278</v>
      </c>
      <c r="H81" s="36">
        <f>2000-1000</f>
        <v>1000</v>
      </c>
      <c r="I81" s="53"/>
    </row>
    <row r="82" spans="1:9" s="23" customFormat="1" ht="15.75">
      <c r="A82" s="119" t="s">
        <v>23</v>
      </c>
      <c r="B82" s="108" t="s">
        <v>86</v>
      </c>
      <c r="C82" s="105" t="s">
        <v>200</v>
      </c>
      <c r="D82" s="114" t="s">
        <v>126</v>
      </c>
      <c r="E82" s="105"/>
      <c r="F82" s="103"/>
      <c r="G82" s="96"/>
      <c r="H82" s="86">
        <f>H83+H105+H124</f>
        <v>274841.5</v>
      </c>
      <c r="I82" s="86">
        <f>I83+I105+I124</f>
        <v>0</v>
      </c>
    </row>
    <row r="83" spans="1:9" s="23" customFormat="1" ht="15.75">
      <c r="A83" s="25" t="s">
        <v>70</v>
      </c>
      <c r="B83" s="43" t="s">
        <v>86</v>
      </c>
      <c r="C83" s="18" t="s">
        <v>200</v>
      </c>
      <c r="D83" s="30" t="s">
        <v>186</v>
      </c>
      <c r="E83" s="18"/>
      <c r="F83" s="7"/>
      <c r="G83" s="51"/>
      <c r="H83" s="38">
        <f>H95+H98+H91+H84</f>
        <v>98278</v>
      </c>
      <c r="I83" s="38">
        <f>I95+I98+I91</f>
        <v>0</v>
      </c>
    </row>
    <row r="84" spans="1:9" s="23" customFormat="1" ht="39">
      <c r="A84" s="35" t="s">
        <v>384</v>
      </c>
      <c r="B84" s="43" t="s">
        <v>86</v>
      </c>
      <c r="C84" s="18" t="s">
        <v>200</v>
      </c>
      <c r="D84" s="30" t="s">
        <v>186</v>
      </c>
      <c r="E84" s="22" t="s">
        <v>385</v>
      </c>
      <c r="F84" s="29"/>
      <c r="G84" s="122"/>
      <c r="H84" s="38">
        <f>H85+H88</f>
        <v>31364</v>
      </c>
      <c r="I84" s="49"/>
    </row>
    <row r="85" spans="1:9" s="23" customFormat="1" ht="64.5">
      <c r="A85" s="35" t="s">
        <v>386</v>
      </c>
      <c r="B85" s="43" t="s">
        <v>86</v>
      </c>
      <c r="C85" s="18" t="s">
        <v>200</v>
      </c>
      <c r="D85" s="30" t="s">
        <v>186</v>
      </c>
      <c r="E85" s="22" t="s">
        <v>387</v>
      </c>
      <c r="F85" s="29"/>
      <c r="G85" s="122"/>
      <c r="H85" s="38">
        <f>H86</f>
        <v>15682</v>
      </c>
      <c r="I85" s="49"/>
    </row>
    <row r="86" spans="1:9" s="23" customFormat="1" ht="26.25">
      <c r="A86" s="35" t="s">
        <v>388</v>
      </c>
      <c r="B86" s="43" t="s">
        <v>86</v>
      </c>
      <c r="C86" s="18" t="s">
        <v>200</v>
      </c>
      <c r="D86" s="30" t="s">
        <v>186</v>
      </c>
      <c r="E86" s="22" t="s">
        <v>389</v>
      </c>
      <c r="F86" s="29"/>
      <c r="G86" s="122"/>
      <c r="H86" s="38">
        <f>H87</f>
        <v>15682</v>
      </c>
      <c r="I86" s="49"/>
    </row>
    <row r="87" spans="1:9" s="23" customFormat="1" ht="15.75">
      <c r="A87" s="27" t="s">
        <v>390</v>
      </c>
      <c r="B87" s="43" t="s">
        <v>86</v>
      </c>
      <c r="C87" s="18" t="s">
        <v>200</v>
      </c>
      <c r="D87" s="30" t="s">
        <v>186</v>
      </c>
      <c r="E87" s="22" t="s">
        <v>389</v>
      </c>
      <c r="F87" s="29" t="s">
        <v>391</v>
      </c>
      <c r="G87" s="122" t="s">
        <v>391</v>
      </c>
      <c r="H87" s="38">
        <v>15682</v>
      </c>
      <c r="I87" s="49"/>
    </row>
    <row r="88" spans="1:9" s="23" customFormat="1" ht="39">
      <c r="A88" s="35" t="s">
        <v>392</v>
      </c>
      <c r="B88" s="43" t="s">
        <v>86</v>
      </c>
      <c r="C88" s="18" t="s">
        <v>200</v>
      </c>
      <c r="D88" s="30" t="s">
        <v>186</v>
      </c>
      <c r="E88" s="22" t="s">
        <v>393</v>
      </c>
      <c r="F88" s="29"/>
      <c r="G88" s="122"/>
      <c r="H88" s="38">
        <f>H89</f>
        <v>15682</v>
      </c>
      <c r="I88" s="49"/>
    </row>
    <row r="89" spans="1:9" s="23" customFormat="1" ht="26.25">
      <c r="A89" s="35" t="s">
        <v>394</v>
      </c>
      <c r="B89" s="43" t="s">
        <v>86</v>
      </c>
      <c r="C89" s="18" t="s">
        <v>200</v>
      </c>
      <c r="D89" s="30" t="s">
        <v>186</v>
      </c>
      <c r="E89" s="22" t="s">
        <v>395</v>
      </c>
      <c r="F89" s="29"/>
      <c r="G89" s="122"/>
      <c r="H89" s="38">
        <f>H90</f>
        <v>15682</v>
      </c>
      <c r="I89" s="49"/>
    </row>
    <row r="90" spans="1:9" s="23" customFormat="1" ht="15.75">
      <c r="A90" s="27" t="s">
        <v>390</v>
      </c>
      <c r="B90" s="43" t="s">
        <v>86</v>
      </c>
      <c r="C90" s="18" t="s">
        <v>200</v>
      </c>
      <c r="D90" s="30" t="s">
        <v>186</v>
      </c>
      <c r="E90" s="22" t="s">
        <v>395</v>
      </c>
      <c r="F90" s="29" t="s">
        <v>391</v>
      </c>
      <c r="G90" s="122" t="s">
        <v>391</v>
      </c>
      <c r="H90" s="38">
        <v>15682</v>
      </c>
      <c r="I90" s="49"/>
    </row>
    <row r="91" spans="1:9" s="23" customFormat="1" ht="26.25">
      <c r="A91" s="35" t="s">
        <v>206</v>
      </c>
      <c r="B91" s="72" t="s">
        <v>86</v>
      </c>
      <c r="C91" s="73" t="s">
        <v>200</v>
      </c>
      <c r="D91" s="74" t="s">
        <v>186</v>
      </c>
      <c r="E91" s="22" t="s">
        <v>71</v>
      </c>
      <c r="F91" s="29"/>
      <c r="G91" s="122"/>
      <c r="H91" s="71">
        <f>H92</f>
        <v>3000</v>
      </c>
      <c r="I91" s="98"/>
    </row>
    <row r="92" spans="1:9" s="23" customFormat="1" ht="51.75">
      <c r="A92" s="35" t="s">
        <v>207</v>
      </c>
      <c r="B92" s="72" t="s">
        <v>86</v>
      </c>
      <c r="C92" s="73" t="s">
        <v>200</v>
      </c>
      <c r="D92" s="74" t="s">
        <v>186</v>
      </c>
      <c r="E92" s="22" t="s">
        <v>208</v>
      </c>
      <c r="F92" s="29"/>
      <c r="G92" s="122"/>
      <c r="H92" s="71">
        <f>H93</f>
        <v>3000</v>
      </c>
      <c r="I92" s="98"/>
    </row>
    <row r="93" spans="1:9" s="23" customFormat="1" ht="69.75" customHeight="1">
      <c r="A93" s="35" t="s">
        <v>362</v>
      </c>
      <c r="B93" s="72" t="s">
        <v>86</v>
      </c>
      <c r="C93" s="73" t="s">
        <v>200</v>
      </c>
      <c r="D93" s="74" t="s">
        <v>186</v>
      </c>
      <c r="E93" s="22" t="s">
        <v>243</v>
      </c>
      <c r="F93" s="29"/>
      <c r="G93" s="122"/>
      <c r="H93" s="71">
        <f>H94</f>
        <v>3000</v>
      </c>
      <c r="I93" s="98"/>
    </row>
    <row r="94" spans="1:9" s="23" customFormat="1" ht="15.75">
      <c r="A94" s="35" t="s">
        <v>209</v>
      </c>
      <c r="B94" s="72" t="s">
        <v>86</v>
      </c>
      <c r="C94" s="73" t="s">
        <v>200</v>
      </c>
      <c r="D94" s="74" t="s">
        <v>186</v>
      </c>
      <c r="E94" s="22" t="s">
        <v>243</v>
      </c>
      <c r="F94" s="29"/>
      <c r="G94" s="122" t="s">
        <v>67</v>
      </c>
      <c r="H94" s="71">
        <v>3000</v>
      </c>
      <c r="I94" s="98"/>
    </row>
    <row r="95" spans="1:9" s="23" customFormat="1" ht="15.75">
      <c r="A95" s="25" t="s">
        <v>24</v>
      </c>
      <c r="B95" s="43" t="s">
        <v>86</v>
      </c>
      <c r="C95" s="18" t="s">
        <v>200</v>
      </c>
      <c r="D95" s="30" t="s">
        <v>186</v>
      </c>
      <c r="E95" s="18" t="s">
        <v>25</v>
      </c>
      <c r="F95" s="30"/>
      <c r="G95" s="87"/>
      <c r="H95" s="38">
        <f>H96</f>
        <v>31964</v>
      </c>
      <c r="I95" s="49">
        <f>I96</f>
        <v>0</v>
      </c>
    </row>
    <row r="96" spans="1:9" s="23" customFormat="1" ht="15.75">
      <c r="A96" s="47" t="s">
        <v>201</v>
      </c>
      <c r="B96" s="43" t="s">
        <v>86</v>
      </c>
      <c r="C96" s="18" t="s">
        <v>200</v>
      </c>
      <c r="D96" s="30" t="s">
        <v>186</v>
      </c>
      <c r="E96" s="18" t="s">
        <v>202</v>
      </c>
      <c r="F96" s="30"/>
      <c r="G96" s="87"/>
      <c r="H96" s="38">
        <f>H97</f>
        <v>31964</v>
      </c>
      <c r="I96" s="49">
        <f>I97</f>
        <v>0</v>
      </c>
    </row>
    <row r="97" spans="1:9" s="23" customFormat="1" ht="15.75">
      <c r="A97" s="70" t="s">
        <v>181</v>
      </c>
      <c r="B97" s="43" t="s">
        <v>86</v>
      </c>
      <c r="C97" s="18" t="s">
        <v>200</v>
      </c>
      <c r="D97" s="30" t="s">
        <v>186</v>
      </c>
      <c r="E97" s="18" t="s">
        <v>202</v>
      </c>
      <c r="F97" s="30"/>
      <c r="G97" s="87" t="s">
        <v>87</v>
      </c>
      <c r="H97" s="38">
        <f>14679+25000+27285-10000-25000</f>
        <v>31964</v>
      </c>
      <c r="I97" s="49">
        <f>25000-25000</f>
        <v>0</v>
      </c>
    </row>
    <row r="98" spans="1:9" s="23" customFormat="1" ht="15.75">
      <c r="A98" s="25" t="s">
        <v>131</v>
      </c>
      <c r="B98" s="43" t="s">
        <v>86</v>
      </c>
      <c r="C98" s="18" t="s">
        <v>200</v>
      </c>
      <c r="D98" s="30" t="s">
        <v>186</v>
      </c>
      <c r="E98" s="18" t="s">
        <v>132</v>
      </c>
      <c r="F98" s="30"/>
      <c r="G98" s="87"/>
      <c r="H98" s="38">
        <f>H99+H101+H103</f>
        <v>31950</v>
      </c>
      <c r="I98" s="49"/>
    </row>
    <row r="99" spans="1:9" s="23" customFormat="1" ht="26.25">
      <c r="A99" s="47" t="s">
        <v>266</v>
      </c>
      <c r="B99" s="43" t="s">
        <v>86</v>
      </c>
      <c r="C99" s="18" t="s">
        <v>200</v>
      </c>
      <c r="D99" s="30" t="s">
        <v>186</v>
      </c>
      <c r="E99" s="18" t="s">
        <v>265</v>
      </c>
      <c r="F99" s="30"/>
      <c r="G99" s="87"/>
      <c r="H99" s="38">
        <f>H100</f>
        <v>20000</v>
      </c>
      <c r="I99" s="49"/>
    </row>
    <row r="100" spans="1:9" s="23" customFormat="1" ht="15.75">
      <c r="A100" s="70" t="s">
        <v>146</v>
      </c>
      <c r="B100" s="43" t="s">
        <v>186</v>
      </c>
      <c r="C100" s="18" t="s">
        <v>200</v>
      </c>
      <c r="D100" s="30" t="s">
        <v>186</v>
      </c>
      <c r="E100" s="18" t="s">
        <v>265</v>
      </c>
      <c r="F100" s="30"/>
      <c r="G100" s="87" t="s">
        <v>278</v>
      </c>
      <c r="H100" s="38">
        <f>30000-10000</f>
        <v>20000</v>
      </c>
      <c r="I100" s="49"/>
    </row>
    <row r="101" spans="1:9" s="23" customFormat="1" ht="26.25">
      <c r="A101" s="69" t="s">
        <v>381</v>
      </c>
      <c r="B101" s="43" t="s">
        <v>86</v>
      </c>
      <c r="C101" s="18" t="s">
        <v>200</v>
      </c>
      <c r="D101" s="30" t="s">
        <v>186</v>
      </c>
      <c r="E101" s="18" t="s">
        <v>354</v>
      </c>
      <c r="F101" s="30"/>
      <c r="G101" s="87"/>
      <c r="H101" s="38">
        <f>H102</f>
        <v>10950</v>
      </c>
      <c r="I101" s="49"/>
    </row>
    <row r="102" spans="1:9" s="23" customFormat="1" ht="15.75">
      <c r="A102" s="70" t="s">
        <v>146</v>
      </c>
      <c r="B102" s="43" t="s">
        <v>86</v>
      </c>
      <c r="C102" s="18" t="s">
        <v>200</v>
      </c>
      <c r="D102" s="30" t="s">
        <v>186</v>
      </c>
      <c r="E102" s="18" t="s">
        <v>354</v>
      </c>
      <c r="F102" s="30"/>
      <c r="G102" s="87" t="s">
        <v>278</v>
      </c>
      <c r="H102" s="38">
        <v>10950</v>
      </c>
      <c r="I102" s="49"/>
    </row>
    <row r="103" spans="1:9" s="23" customFormat="1" ht="26.25">
      <c r="A103" s="69" t="s">
        <v>355</v>
      </c>
      <c r="B103" s="43" t="s">
        <v>86</v>
      </c>
      <c r="C103" s="18" t="s">
        <v>200</v>
      </c>
      <c r="D103" s="30" t="s">
        <v>186</v>
      </c>
      <c r="E103" s="18" t="s">
        <v>356</v>
      </c>
      <c r="F103" s="30"/>
      <c r="G103" s="87"/>
      <c r="H103" s="38">
        <f>H104</f>
        <v>1000</v>
      </c>
      <c r="I103" s="49"/>
    </row>
    <row r="104" spans="1:9" s="23" customFormat="1" ht="15.75">
      <c r="A104" s="70" t="s">
        <v>146</v>
      </c>
      <c r="B104" s="43" t="s">
        <v>86</v>
      </c>
      <c r="C104" s="18" t="s">
        <v>200</v>
      </c>
      <c r="D104" s="30" t="s">
        <v>186</v>
      </c>
      <c r="E104" s="18" t="s">
        <v>356</v>
      </c>
      <c r="F104" s="30"/>
      <c r="G104" s="87" t="s">
        <v>278</v>
      </c>
      <c r="H104" s="38">
        <v>1000</v>
      </c>
      <c r="I104" s="49"/>
    </row>
    <row r="105" spans="1:9" s="23" customFormat="1" ht="15.75">
      <c r="A105" s="113" t="s">
        <v>3</v>
      </c>
      <c r="B105" s="108" t="s">
        <v>86</v>
      </c>
      <c r="C105" s="105" t="s">
        <v>200</v>
      </c>
      <c r="D105" s="114" t="s">
        <v>187</v>
      </c>
      <c r="E105" s="105"/>
      <c r="F105" s="114"/>
      <c r="G105" s="123"/>
      <c r="H105" s="86">
        <f>H110+H119+H106+H114</f>
        <v>78441.5</v>
      </c>
      <c r="I105" s="86">
        <f>I110+I119+I106</f>
        <v>0</v>
      </c>
    </row>
    <row r="106" spans="1:9" s="23" customFormat="1" ht="29.25" customHeight="1">
      <c r="A106" s="35" t="s">
        <v>206</v>
      </c>
      <c r="B106" s="42" t="s">
        <v>86</v>
      </c>
      <c r="C106" s="22" t="s">
        <v>200</v>
      </c>
      <c r="D106" s="29" t="s">
        <v>187</v>
      </c>
      <c r="E106" s="22" t="s">
        <v>71</v>
      </c>
      <c r="F106" s="29"/>
      <c r="G106" s="122"/>
      <c r="H106" s="38">
        <f>H107</f>
        <v>12456</v>
      </c>
      <c r="I106" s="98"/>
    </row>
    <row r="107" spans="1:9" s="23" customFormat="1" ht="56.25" customHeight="1">
      <c r="A107" s="35" t="s">
        <v>207</v>
      </c>
      <c r="B107" s="42" t="s">
        <v>86</v>
      </c>
      <c r="C107" s="22" t="s">
        <v>200</v>
      </c>
      <c r="D107" s="29" t="s">
        <v>187</v>
      </c>
      <c r="E107" s="22" t="s">
        <v>208</v>
      </c>
      <c r="F107" s="29"/>
      <c r="G107" s="122"/>
      <c r="H107" s="38">
        <f>H108</f>
        <v>12456</v>
      </c>
      <c r="I107" s="98"/>
    </row>
    <row r="108" spans="1:9" s="23" customFormat="1" ht="44.25" customHeight="1">
      <c r="A108" s="35" t="s">
        <v>300</v>
      </c>
      <c r="B108" s="42" t="s">
        <v>86</v>
      </c>
      <c r="C108" s="22" t="s">
        <v>200</v>
      </c>
      <c r="D108" s="29" t="s">
        <v>187</v>
      </c>
      <c r="E108" s="22" t="s">
        <v>243</v>
      </c>
      <c r="F108" s="29"/>
      <c r="G108" s="122"/>
      <c r="H108" s="38">
        <f>H109</f>
        <v>12456</v>
      </c>
      <c r="I108" s="98"/>
    </row>
    <row r="109" spans="1:9" s="23" customFormat="1" ht="15.75">
      <c r="A109" s="35" t="s">
        <v>209</v>
      </c>
      <c r="B109" s="42" t="s">
        <v>86</v>
      </c>
      <c r="C109" s="22" t="s">
        <v>200</v>
      </c>
      <c r="D109" s="29" t="s">
        <v>187</v>
      </c>
      <c r="E109" s="22" t="s">
        <v>243</v>
      </c>
      <c r="F109" s="29"/>
      <c r="G109" s="122" t="s">
        <v>67</v>
      </c>
      <c r="H109" s="38">
        <v>12456</v>
      </c>
      <c r="I109" s="98"/>
    </row>
    <row r="110" spans="1:9" s="23" customFormat="1" ht="15.75">
      <c r="A110" s="25" t="s">
        <v>54</v>
      </c>
      <c r="B110" s="43" t="s">
        <v>86</v>
      </c>
      <c r="C110" s="18" t="s">
        <v>200</v>
      </c>
      <c r="D110" s="30" t="s">
        <v>187</v>
      </c>
      <c r="E110" s="18" t="s">
        <v>75</v>
      </c>
      <c r="F110" s="30" t="s">
        <v>49</v>
      </c>
      <c r="G110" s="87"/>
      <c r="H110" s="38">
        <f>H111</f>
        <v>1354</v>
      </c>
      <c r="I110" s="38">
        <f>I111</f>
        <v>0</v>
      </c>
    </row>
    <row r="111" spans="1:9" ht="15.75">
      <c r="A111" s="25" t="s">
        <v>291</v>
      </c>
      <c r="B111" s="43" t="s">
        <v>86</v>
      </c>
      <c r="C111" s="18" t="s">
        <v>200</v>
      </c>
      <c r="D111" s="30" t="s">
        <v>187</v>
      </c>
      <c r="E111" s="18" t="s">
        <v>292</v>
      </c>
      <c r="F111" s="30"/>
      <c r="G111" s="87"/>
      <c r="H111" s="38">
        <f>H112</f>
        <v>1354</v>
      </c>
      <c r="I111" s="38">
        <f>I112</f>
        <v>0</v>
      </c>
    </row>
    <row r="112" spans="1:9" ht="15.75">
      <c r="A112" s="46" t="s">
        <v>370</v>
      </c>
      <c r="B112" s="43" t="s">
        <v>86</v>
      </c>
      <c r="C112" s="18" t="s">
        <v>200</v>
      </c>
      <c r="D112" s="30" t="s">
        <v>187</v>
      </c>
      <c r="E112" s="18" t="s">
        <v>371</v>
      </c>
      <c r="F112" s="30"/>
      <c r="G112" s="87"/>
      <c r="H112" s="38">
        <f>H113</f>
        <v>1354</v>
      </c>
      <c r="I112" s="49"/>
    </row>
    <row r="113" spans="1:9" ht="15.75">
      <c r="A113" s="26" t="s">
        <v>146</v>
      </c>
      <c r="B113" s="43" t="s">
        <v>86</v>
      </c>
      <c r="C113" s="18" t="s">
        <v>200</v>
      </c>
      <c r="D113" s="30" t="s">
        <v>187</v>
      </c>
      <c r="E113" s="18" t="s">
        <v>371</v>
      </c>
      <c r="F113" s="30" t="s">
        <v>278</v>
      </c>
      <c r="G113" s="87" t="s">
        <v>278</v>
      </c>
      <c r="H113" s="38">
        <v>1354</v>
      </c>
      <c r="I113" s="49"/>
    </row>
    <row r="114" spans="1:9" ht="26.25">
      <c r="A114" s="46" t="s">
        <v>396</v>
      </c>
      <c r="B114" s="43" t="s">
        <v>86</v>
      </c>
      <c r="C114" s="18" t="s">
        <v>200</v>
      </c>
      <c r="D114" s="30" t="s">
        <v>187</v>
      </c>
      <c r="E114" s="18" t="s">
        <v>397</v>
      </c>
      <c r="F114" s="30"/>
      <c r="G114" s="87"/>
      <c r="H114" s="38">
        <f>H115+H117</f>
        <v>23811.5</v>
      </c>
      <c r="I114" s="49"/>
    </row>
    <row r="115" spans="1:9" ht="39">
      <c r="A115" s="46" t="s">
        <v>399</v>
      </c>
      <c r="B115" s="43" t="s">
        <v>86</v>
      </c>
      <c r="C115" s="18" t="s">
        <v>200</v>
      </c>
      <c r="D115" s="30" t="s">
        <v>187</v>
      </c>
      <c r="E115" s="18" t="s">
        <v>398</v>
      </c>
      <c r="F115" s="30"/>
      <c r="G115" s="87"/>
      <c r="H115" s="38">
        <f>H116</f>
        <v>2100</v>
      </c>
      <c r="I115" s="49"/>
    </row>
    <row r="116" spans="1:9" ht="15.75">
      <c r="A116" s="26" t="s">
        <v>209</v>
      </c>
      <c r="B116" s="43" t="s">
        <v>86</v>
      </c>
      <c r="C116" s="18" t="s">
        <v>200</v>
      </c>
      <c r="D116" s="30" t="s">
        <v>187</v>
      </c>
      <c r="E116" s="18" t="s">
        <v>398</v>
      </c>
      <c r="F116" s="30" t="s">
        <v>67</v>
      </c>
      <c r="G116" s="87" t="s">
        <v>67</v>
      </c>
      <c r="H116" s="38">
        <v>2100</v>
      </c>
      <c r="I116" s="49"/>
    </row>
    <row r="117" spans="1:9" ht="42" customHeight="1">
      <c r="A117" s="46" t="s">
        <v>432</v>
      </c>
      <c r="B117" s="43" t="s">
        <v>86</v>
      </c>
      <c r="C117" s="18" t="s">
        <v>200</v>
      </c>
      <c r="D117" s="30" t="s">
        <v>187</v>
      </c>
      <c r="E117" s="18" t="s">
        <v>398</v>
      </c>
      <c r="F117" s="30"/>
      <c r="G117" s="87"/>
      <c r="H117" s="38">
        <f>H118</f>
        <v>21711.5</v>
      </c>
      <c r="I117" s="49"/>
    </row>
    <row r="118" spans="1:9" ht="15.75">
      <c r="A118" s="26" t="s">
        <v>209</v>
      </c>
      <c r="B118" s="43" t="s">
        <v>86</v>
      </c>
      <c r="C118" s="18" t="s">
        <v>200</v>
      </c>
      <c r="D118" s="30" t="s">
        <v>187</v>
      </c>
      <c r="E118" s="18" t="s">
        <v>398</v>
      </c>
      <c r="F118" s="30" t="s">
        <v>67</v>
      </c>
      <c r="G118" s="87" t="s">
        <v>67</v>
      </c>
      <c r="H118" s="38">
        <v>21711.5</v>
      </c>
      <c r="I118" s="49"/>
    </row>
    <row r="119" spans="1:9" ht="15.75">
      <c r="A119" s="26" t="s">
        <v>131</v>
      </c>
      <c r="B119" s="43" t="s">
        <v>86</v>
      </c>
      <c r="C119" s="18" t="s">
        <v>200</v>
      </c>
      <c r="D119" s="30" t="s">
        <v>187</v>
      </c>
      <c r="E119" s="18" t="s">
        <v>132</v>
      </c>
      <c r="F119" s="30"/>
      <c r="G119" s="87"/>
      <c r="H119" s="38">
        <f>H122+H120</f>
        <v>40820</v>
      </c>
      <c r="I119" s="49"/>
    </row>
    <row r="120" spans="1:9" ht="30.75" customHeight="1">
      <c r="A120" s="47" t="s">
        <v>377</v>
      </c>
      <c r="B120" s="43" t="s">
        <v>86</v>
      </c>
      <c r="C120" s="18" t="s">
        <v>200</v>
      </c>
      <c r="D120" s="30" t="s">
        <v>187</v>
      </c>
      <c r="E120" s="20" t="s">
        <v>264</v>
      </c>
      <c r="F120" s="7"/>
      <c r="G120" s="51"/>
      <c r="H120" s="38">
        <f>H121</f>
        <v>40000</v>
      </c>
      <c r="I120" s="49"/>
    </row>
    <row r="121" spans="1:9" ht="15.75">
      <c r="A121" s="35" t="s">
        <v>209</v>
      </c>
      <c r="B121" s="43" t="s">
        <v>86</v>
      </c>
      <c r="C121" s="18" t="s">
        <v>200</v>
      </c>
      <c r="D121" s="30" t="s">
        <v>187</v>
      </c>
      <c r="E121" s="20" t="s">
        <v>264</v>
      </c>
      <c r="F121" s="7"/>
      <c r="G121" s="51" t="s">
        <v>67</v>
      </c>
      <c r="H121" s="38">
        <v>40000</v>
      </c>
      <c r="I121" s="49"/>
    </row>
    <row r="122" spans="1:9" ht="45" customHeight="1">
      <c r="A122" s="342" t="s">
        <v>368</v>
      </c>
      <c r="B122" s="30" t="s">
        <v>86</v>
      </c>
      <c r="C122" s="18" t="s">
        <v>200</v>
      </c>
      <c r="D122" s="30" t="s">
        <v>187</v>
      </c>
      <c r="E122" s="18" t="s">
        <v>293</v>
      </c>
      <c r="F122" s="30"/>
      <c r="G122" s="87"/>
      <c r="H122" s="38">
        <f>H123</f>
        <v>820</v>
      </c>
      <c r="I122" s="49"/>
    </row>
    <row r="123" spans="1:9" ht="15.75">
      <c r="A123" s="35" t="s">
        <v>209</v>
      </c>
      <c r="B123" s="43" t="s">
        <v>86</v>
      </c>
      <c r="C123" s="18" t="s">
        <v>200</v>
      </c>
      <c r="D123" s="30" t="s">
        <v>187</v>
      </c>
      <c r="E123" s="18" t="s">
        <v>293</v>
      </c>
      <c r="F123" s="30" t="s">
        <v>278</v>
      </c>
      <c r="G123" s="87" t="s">
        <v>67</v>
      </c>
      <c r="H123" s="38">
        <v>820</v>
      </c>
      <c r="I123" s="49"/>
    </row>
    <row r="124" spans="1:9" ht="18.75" customHeight="1">
      <c r="A124" s="336" t="s">
        <v>134</v>
      </c>
      <c r="B124" s="108" t="s">
        <v>86</v>
      </c>
      <c r="C124" s="105" t="s">
        <v>200</v>
      </c>
      <c r="D124" s="114" t="s">
        <v>191</v>
      </c>
      <c r="E124" s="105"/>
      <c r="F124" s="114"/>
      <c r="G124" s="133"/>
      <c r="H124" s="86">
        <f>H129+H140+H125</f>
        <v>98122</v>
      </c>
      <c r="I124" s="86">
        <f>I129</f>
        <v>0</v>
      </c>
    </row>
    <row r="125" spans="1:9" ht="29.25" customHeight="1">
      <c r="A125" s="35" t="s">
        <v>206</v>
      </c>
      <c r="B125" s="43" t="s">
        <v>86</v>
      </c>
      <c r="C125" s="22" t="s">
        <v>200</v>
      </c>
      <c r="D125" s="29" t="s">
        <v>191</v>
      </c>
      <c r="E125" s="22" t="s">
        <v>71</v>
      </c>
      <c r="F125" s="29"/>
      <c r="G125" s="122"/>
      <c r="H125" s="36">
        <f>H126</f>
        <v>5000</v>
      </c>
      <c r="I125" s="238"/>
    </row>
    <row r="126" spans="1:9" ht="56.25" customHeight="1">
      <c r="A126" s="35" t="s">
        <v>207</v>
      </c>
      <c r="B126" s="43" t="s">
        <v>86</v>
      </c>
      <c r="C126" s="22" t="s">
        <v>200</v>
      </c>
      <c r="D126" s="29" t="s">
        <v>191</v>
      </c>
      <c r="E126" s="22" t="s">
        <v>208</v>
      </c>
      <c r="F126" s="29"/>
      <c r="G126" s="122"/>
      <c r="H126" s="36">
        <f>H127</f>
        <v>5000</v>
      </c>
      <c r="I126" s="238"/>
    </row>
    <row r="127" spans="1:9" ht="43.5" customHeight="1">
      <c r="A127" s="35" t="s">
        <v>433</v>
      </c>
      <c r="B127" s="43" t="s">
        <v>86</v>
      </c>
      <c r="C127" s="22" t="s">
        <v>200</v>
      </c>
      <c r="D127" s="29" t="s">
        <v>191</v>
      </c>
      <c r="E127" s="22" t="s">
        <v>243</v>
      </c>
      <c r="F127" s="29"/>
      <c r="G127" s="122"/>
      <c r="H127" s="36">
        <f>H128</f>
        <v>5000</v>
      </c>
      <c r="I127" s="238"/>
    </row>
    <row r="128" spans="1:9" ht="16.5" customHeight="1">
      <c r="A128" s="35" t="s">
        <v>209</v>
      </c>
      <c r="B128" s="42" t="s">
        <v>86</v>
      </c>
      <c r="C128" s="22" t="s">
        <v>200</v>
      </c>
      <c r="D128" s="29" t="s">
        <v>191</v>
      </c>
      <c r="E128" s="22" t="s">
        <v>243</v>
      </c>
      <c r="F128" s="29"/>
      <c r="G128" s="122" t="s">
        <v>67</v>
      </c>
      <c r="H128" s="36">
        <f>4500+500</f>
        <v>5000</v>
      </c>
      <c r="I128" s="238"/>
    </row>
    <row r="129" spans="1:9" ht="15.75">
      <c r="A129" s="25" t="s">
        <v>134</v>
      </c>
      <c r="B129" s="43" t="s">
        <v>86</v>
      </c>
      <c r="C129" s="18" t="s">
        <v>200</v>
      </c>
      <c r="D129" s="30" t="s">
        <v>191</v>
      </c>
      <c r="E129" s="20" t="s">
        <v>294</v>
      </c>
      <c r="F129" s="31"/>
      <c r="G129" s="89"/>
      <c r="H129" s="36">
        <f>H130+H132+H134+H136+H138</f>
        <v>88942</v>
      </c>
      <c r="I129" s="60">
        <f>I130</f>
        <v>0</v>
      </c>
    </row>
    <row r="130" spans="1:9" s="23" customFormat="1" ht="15.75">
      <c r="A130" s="25" t="s">
        <v>324</v>
      </c>
      <c r="B130" s="43" t="s">
        <v>86</v>
      </c>
      <c r="C130" s="18" t="s">
        <v>200</v>
      </c>
      <c r="D130" s="30" t="s">
        <v>191</v>
      </c>
      <c r="E130" s="20" t="s">
        <v>325</v>
      </c>
      <c r="F130" s="7"/>
      <c r="G130" s="51"/>
      <c r="H130" s="38">
        <f>H131</f>
        <v>18224</v>
      </c>
      <c r="I130" s="38">
        <f>I131</f>
        <v>0</v>
      </c>
    </row>
    <row r="131" spans="1:9" ht="15.75">
      <c r="A131" s="27" t="s">
        <v>146</v>
      </c>
      <c r="B131" s="43" t="s">
        <v>86</v>
      </c>
      <c r="C131" s="18" t="s">
        <v>200</v>
      </c>
      <c r="D131" s="30" t="s">
        <v>191</v>
      </c>
      <c r="E131" s="20" t="s">
        <v>325</v>
      </c>
      <c r="F131" s="7"/>
      <c r="G131" s="51" t="s">
        <v>278</v>
      </c>
      <c r="H131" s="38">
        <f>15224+10000-7000</f>
        <v>18224</v>
      </c>
      <c r="I131" s="50"/>
    </row>
    <row r="132" spans="1:9" ht="39">
      <c r="A132" s="342" t="s">
        <v>295</v>
      </c>
      <c r="B132" s="30" t="s">
        <v>86</v>
      </c>
      <c r="C132" s="18" t="s">
        <v>200</v>
      </c>
      <c r="D132" s="30" t="s">
        <v>191</v>
      </c>
      <c r="E132" s="20" t="s">
        <v>296</v>
      </c>
      <c r="F132" s="7"/>
      <c r="G132" s="51"/>
      <c r="H132" s="38">
        <f>H133</f>
        <v>3000</v>
      </c>
      <c r="I132" s="38">
        <f>I133</f>
        <v>0</v>
      </c>
    </row>
    <row r="133" spans="1:9" ht="15.75">
      <c r="A133" s="27" t="s">
        <v>146</v>
      </c>
      <c r="B133" s="43" t="s">
        <v>86</v>
      </c>
      <c r="C133" s="18" t="s">
        <v>200</v>
      </c>
      <c r="D133" s="30" t="s">
        <v>191</v>
      </c>
      <c r="E133" s="20" t="s">
        <v>296</v>
      </c>
      <c r="F133" s="7"/>
      <c r="G133" s="51" t="s">
        <v>278</v>
      </c>
      <c r="H133" s="38">
        <f>10000-8000+1000</f>
        <v>3000</v>
      </c>
      <c r="I133" s="50"/>
    </row>
    <row r="134" spans="1:9" ht="15.75">
      <c r="A134" s="25" t="s">
        <v>137</v>
      </c>
      <c r="B134" s="43" t="s">
        <v>86</v>
      </c>
      <c r="C134" s="18" t="s">
        <v>200</v>
      </c>
      <c r="D134" s="30" t="s">
        <v>191</v>
      </c>
      <c r="E134" s="20" t="s">
        <v>326</v>
      </c>
      <c r="F134" s="7"/>
      <c r="G134" s="51"/>
      <c r="H134" s="38">
        <f>H135</f>
        <v>11253</v>
      </c>
      <c r="I134" s="38">
        <f>I135</f>
        <v>0</v>
      </c>
    </row>
    <row r="135" spans="1:9" ht="15.75">
      <c r="A135" s="27" t="s">
        <v>146</v>
      </c>
      <c r="B135" s="43" t="s">
        <v>86</v>
      </c>
      <c r="C135" s="18" t="s">
        <v>200</v>
      </c>
      <c r="D135" s="30" t="s">
        <v>191</v>
      </c>
      <c r="E135" s="20" t="s">
        <v>326</v>
      </c>
      <c r="F135" s="7"/>
      <c r="G135" s="51" t="s">
        <v>278</v>
      </c>
      <c r="H135" s="38">
        <f>12061-808</f>
        <v>11253</v>
      </c>
      <c r="I135" s="50"/>
    </row>
    <row r="136" spans="1:9" ht="15.75">
      <c r="A136" s="25" t="s">
        <v>145</v>
      </c>
      <c r="B136" s="43" t="s">
        <v>86</v>
      </c>
      <c r="C136" s="18" t="s">
        <v>200</v>
      </c>
      <c r="D136" s="30" t="s">
        <v>191</v>
      </c>
      <c r="E136" s="20" t="s">
        <v>327</v>
      </c>
      <c r="F136" s="7"/>
      <c r="G136" s="51"/>
      <c r="H136" s="38">
        <f>H137</f>
        <v>15460</v>
      </c>
      <c r="I136" s="38">
        <f>I137</f>
        <v>0</v>
      </c>
    </row>
    <row r="137" spans="1:9" ht="15.75">
      <c r="A137" s="27" t="s">
        <v>146</v>
      </c>
      <c r="B137" s="43" t="s">
        <v>86</v>
      </c>
      <c r="C137" s="18" t="s">
        <v>200</v>
      </c>
      <c r="D137" s="30" t="s">
        <v>191</v>
      </c>
      <c r="E137" s="20" t="s">
        <v>327</v>
      </c>
      <c r="F137" s="7"/>
      <c r="G137" s="51" t="s">
        <v>278</v>
      </c>
      <c r="H137" s="38">
        <f>17028-1568</f>
        <v>15460</v>
      </c>
      <c r="I137" s="50"/>
    </row>
    <row r="138" spans="1:9" ht="26.25">
      <c r="A138" s="47" t="s">
        <v>328</v>
      </c>
      <c r="B138" s="43" t="s">
        <v>86</v>
      </c>
      <c r="C138" s="18" t="s">
        <v>200</v>
      </c>
      <c r="D138" s="30" t="s">
        <v>191</v>
      </c>
      <c r="E138" s="20" t="s">
        <v>329</v>
      </c>
      <c r="F138" s="7"/>
      <c r="G138" s="57"/>
      <c r="H138" s="38">
        <f>H139</f>
        <v>41005</v>
      </c>
      <c r="I138" s="49">
        <f>I139</f>
        <v>0</v>
      </c>
    </row>
    <row r="139" spans="1:9" ht="15.75">
      <c r="A139" s="27" t="s">
        <v>146</v>
      </c>
      <c r="B139" s="43" t="s">
        <v>86</v>
      </c>
      <c r="C139" s="18" t="s">
        <v>200</v>
      </c>
      <c r="D139" s="30" t="s">
        <v>191</v>
      </c>
      <c r="E139" s="20" t="s">
        <v>329</v>
      </c>
      <c r="F139" s="7"/>
      <c r="G139" s="51" t="s">
        <v>278</v>
      </c>
      <c r="H139" s="38">
        <f>10000+25000+21442-3000-11000-1437</f>
        <v>41005</v>
      </c>
      <c r="I139" s="38"/>
    </row>
    <row r="140" spans="1:9" ht="15.75">
      <c r="A140" s="25" t="s">
        <v>131</v>
      </c>
      <c r="B140" s="43" t="s">
        <v>86</v>
      </c>
      <c r="C140" s="18" t="s">
        <v>200</v>
      </c>
      <c r="D140" s="30" t="s">
        <v>191</v>
      </c>
      <c r="E140" s="20" t="s">
        <v>132</v>
      </c>
      <c r="F140" s="7"/>
      <c r="G140" s="51"/>
      <c r="H140" s="38">
        <f>H141</f>
        <v>4180</v>
      </c>
      <c r="I140" s="50"/>
    </row>
    <row r="141" spans="1:9" ht="39">
      <c r="A141" s="47" t="s">
        <v>378</v>
      </c>
      <c r="B141" s="43" t="s">
        <v>86</v>
      </c>
      <c r="C141" s="18" t="s">
        <v>200</v>
      </c>
      <c r="D141" s="30" t="s">
        <v>191</v>
      </c>
      <c r="E141" s="20" t="s">
        <v>287</v>
      </c>
      <c r="F141" s="7"/>
      <c r="G141" s="51"/>
      <c r="H141" s="38">
        <f>H142</f>
        <v>4180</v>
      </c>
      <c r="I141" s="38">
        <f>I142</f>
        <v>0</v>
      </c>
    </row>
    <row r="142" spans="1:9" ht="15.75">
      <c r="A142" s="27" t="s">
        <v>146</v>
      </c>
      <c r="B142" s="43" t="s">
        <v>86</v>
      </c>
      <c r="C142" s="18" t="s">
        <v>200</v>
      </c>
      <c r="D142" s="30" t="s">
        <v>191</v>
      </c>
      <c r="E142" s="20" t="s">
        <v>287</v>
      </c>
      <c r="F142" s="7"/>
      <c r="G142" s="51" t="s">
        <v>278</v>
      </c>
      <c r="H142" s="38">
        <v>4180</v>
      </c>
      <c r="I142" s="50"/>
    </row>
    <row r="143" spans="1:9" ht="15.75">
      <c r="A143" s="223" t="s">
        <v>43</v>
      </c>
      <c r="B143" s="109" t="s">
        <v>86</v>
      </c>
      <c r="C143" s="104" t="s">
        <v>205</v>
      </c>
      <c r="D143" s="114" t="s">
        <v>126</v>
      </c>
      <c r="E143" s="105"/>
      <c r="F143" s="103"/>
      <c r="G143" s="96"/>
      <c r="H143" s="86">
        <f aca="true" t="shared" si="4" ref="H143:I145">H144</f>
        <v>2698</v>
      </c>
      <c r="I143" s="98">
        <f t="shared" si="4"/>
        <v>0</v>
      </c>
    </row>
    <row r="144" spans="1:9" ht="15.75">
      <c r="A144" s="27" t="s">
        <v>44</v>
      </c>
      <c r="B144" s="42" t="s">
        <v>86</v>
      </c>
      <c r="C144" s="22" t="s">
        <v>205</v>
      </c>
      <c r="D144" s="29" t="s">
        <v>200</v>
      </c>
      <c r="E144" s="22"/>
      <c r="F144" s="29"/>
      <c r="G144" s="95"/>
      <c r="H144" s="37">
        <f t="shared" si="4"/>
        <v>2698</v>
      </c>
      <c r="I144" s="85">
        <f t="shared" si="4"/>
        <v>0</v>
      </c>
    </row>
    <row r="145" spans="1:9" ht="15.75">
      <c r="A145" s="25" t="s">
        <v>131</v>
      </c>
      <c r="B145" s="43" t="s">
        <v>86</v>
      </c>
      <c r="C145" s="18" t="s">
        <v>205</v>
      </c>
      <c r="D145" s="30" t="s">
        <v>200</v>
      </c>
      <c r="E145" s="18" t="s">
        <v>132</v>
      </c>
      <c r="F145" s="30"/>
      <c r="G145" s="87"/>
      <c r="H145" s="37">
        <f t="shared" si="4"/>
        <v>2698</v>
      </c>
      <c r="I145" s="85">
        <f t="shared" si="4"/>
        <v>0</v>
      </c>
    </row>
    <row r="146" spans="1:9" ht="26.25">
      <c r="A146" s="47" t="s">
        <v>374</v>
      </c>
      <c r="B146" s="44" t="s">
        <v>86</v>
      </c>
      <c r="C146" s="20" t="s">
        <v>205</v>
      </c>
      <c r="D146" s="31" t="s">
        <v>200</v>
      </c>
      <c r="E146" s="20" t="s">
        <v>262</v>
      </c>
      <c r="F146" s="31"/>
      <c r="G146" s="89"/>
      <c r="H146" s="36">
        <f>H147</f>
        <v>2698</v>
      </c>
      <c r="I146" s="60">
        <f>I147</f>
        <v>0</v>
      </c>
    </row>
    <row r="147" spans="1:9" ht="15.75">
      <c r="A147" s="27" t="s">
        <v>345</v>
      </c>
      <c r="B147" s="44" t="s">
        <v>86</v>
      </c>
      <c r="C147" s="20" t="s">
        <v>205</v>
      </c>
      <c r="D147" s="31" t="s">
        <v>200</v>
      </c>
      <c r="E147" s="20" t="s">
        <v>262</v>
      </c>
      <c r="F147" s="31"/>
      <c r="G147" s="51" t="s">
        <v>4</v>
      </c>
      <c r="H147" s="36">
        <f>2475+223</f>
        <v>2698</v>
      </c>
      <c r="I147" s="53"/>
    </row>
    <row r="148" spans="1:9" ht="21.75" customHeight="1">
      <c r="A148" s="119" t="s">
        <v>6</v>
      </c>
      <c r="B148" s="108" t="s">
        <v>86</v>
      </c>
      <c r="C148" s="105" t="s">
        <v>194</v>
      </c>
      <c r="D148" s="114" t="s">
        <v>126</v>
      </c>
      <c r="E148" s="105"/>
      <c r="F148" s="103" t="s">
        <v>49</v>
      </c>
      <c r="G148" s="96"/>
      <c r="H148" s="86">
        <f>H149</f>
        <v>38500</v>
      </c>
      <c r="I148" s="86">
        <f>I149</f>
        <v>0</v>
      </c>
    </row>
    <row r="149" spans="1:9" ht="15.75">
      <c r="A149" s="113" t="s">
        <v>7</v>
      </c>
      <c r="B149" s="108" t="s">
        <v>86</v>
      </c>
      <c r="C149" s="17" t="s">
        <v>194</v>
      </c>
      <c r="D149" s="32" t="s">
        <v>186</v>
      </c>
      <c r="E149" s="17"/>
      <c r="F149" s="32"/>
      <c r="G149" s="121"/>
      <c r="H149" s="90">
        <f>H150+H154</f>
        <v>38500</v>
      </c>
      <c r="I149" s="90">
        <f>I150+I154</f>
        <v>0</v>
      </c>
    </row>
    <row r="150" spans="1:9" ht="26.25">
      <c r="A150" s="35" t="s">
        <v>206</v>
      </c>
      <c r="B150" s="43" t="s">
        <v>86</v>
      </c>
      <c r="C150" s="22" t="s">
        <v>194</v>
      </c>
      <c r="D150" s="29" t="s">
        <v>186</v>
      </c>
      <c r="E150" s="22" t="s">
        <v>71</v>
      </c>
      <c r="F150" s="29"/>
      <c r="G150" s="122"/>
      <c r="H150" s="37">
        <f aca="true" t="shared" si="5" ref="H150:I152">H151</f>
        <v>38000</v>
      </c>
      <c r="I150" s="85">
        <f t="shared" si="5"/>
        <v>0</v>
      </c>
    </row>
    <row r="151" spans="1:9" s="23" customFormat="1" ht="56.25" customHeight="1">
      <c r="A151" s="35" t="s">
        <v>207</v>
      </c>
      <c r="B151" s="43" t="s">
        <v>86</v>
      </c>
      <c r="C151" s="22" t="s">
        <v>194</v>
      </c>
      <c r="D151" s="29" t="s">
        <v>186</v>
      </c>
      <c r="E151" s="22" t="s">
        <v>208</v>
      </c>
      <c r="F151" s="29"/>
      <c r="G151" s="122"/>
      <c r="H151" s="37">
        <f t="shared" si="5"/>
        <v>38000</v>
      </c>
      <c r="I151" s="85">
        <f t="shared" si="5"/>
        <v>0</v>
      </c>
    </row>
    <row r="152" spans="1:9" ht="69" customHeight="1">
      <c r="A152" s="35" t="s">
        <v>361</v>
      </c>
      <c r="B152" s="43" t="s">
        <v>86</v>
      </c>
      <c r="C152" s="22" t="s">
        <v>194</v>
      </c>
      <c r="D152" s="29" t="s">
        <v>186</v>
      </c>
      <c r="E152" s="22" t="s">
        <v>243</v>
      </c>
      <c r="F152" s="29"/>
      <c r="G152" s="122"/>
      <c r="H152" s="37">
        <f t="shared" si="5"/>
        <v>38000</v>
      </c>
      <c r="I152" s="85">
        <f t="shared" si="5"/>
        <v>0</v>
      </c>
    </row>
    <row r="153" spans="1:9" ht="15.75">
      <c r="A153" s="35" t="s">
        <v>209</v>
      </c>
      <c r="B153" s="42" t="s">
        <v>86</v>
      </c>
      <c r="C153" s="22" t="s">
        <v>194</v>
      </c>
      <c r="D153" s="29" t="s">
        <v>186</v>
      </c>
      <c r="E153" s="22" t="s">
        <v>243</v>
      </c>
      <c r="F153" s="29"/>
      <c r="G153" s="122" t="s">
        <v>67</v>
      </c>
      <c r="H153" s="37">
        <f>38000+38000-38000</f>
        <v>38000</v>
      </c>
      <c r="I153" s="85">
        <f>38000-38000</f>
        <v>0</v>
      </c>
    </row>
    <row r="154" spans="1:9" ht="26.25">
      <c r="A154" s="35" t="s">
        <v>206</v>
      </c>
      <c r="B154" s="42" t="s">
        <v>86</v>
      </c>
      <c r="C154" s="22" t="s">
        <v>194</v>
      </c>
      <c r="D154" s="29" t="s">
        <v>186</v>
      </c>
      <c r="E154" s="22" t="s">
        <v>71</v>
      </c>
      <c r="F154" s="29"/>
      <c r="G154" s="112"/>
      <c r="H154" s="38">
        <f aca="true" t="shared" si="6" ref="H154:I156">H155</f>
        <v>500</v>
      </c>
      <c r="I154" s="49">
        <f t="shared" si="6"/>
        <v>0</v>
      </c>
    </row>
    <row r="155" spans="1:9" ht="26.25">
      <c r="A155" s="35" t="s">
        <v>276</v>
      </c>
      <c r="B155" s="42" t="s">
        <v>86</v>
      </c>
      <c r="C155" s="22" t="s">
        <v>194</v>
      </c>
      <c r="D155" s="29" t="s">
        <v>186</v>
      </c>
      <c r="E155" s="22" t="s">
        <v>208</v>
      </c>
      <c r="F155" s="29"/>
      <c r="G155" s="112"/>
      <c r="H155" s="38">
        <f t="shared" si="6"/>
        <v>500</v>
      </c>
      <c r="I155" s="49">
        <f t="shared" si="6"/>
        <v>0</v>
      </c>
    </row>
    <row r="156" spans="1:9" ht="69.75" customHeight="1">
      <c r="A156" s="35" t="s">
        <v>349</v>
      </c>
      <c r="B156" s="43" t="s">
        <v>86</v>
      </c>
      <c r="C156" s="22" t="s">
        <v>194</v>
      </c>
      <c r="D156" s="29" t="s">
        <v>186</v>
      </c>
      <c r="E156" s="22" t="s">
        <v>243</v>
      </c>
      <c r="F156" s="29"/>
      <c r="G156" s="112"/>
      <c r="H156" s="38">
        <f t="shared" si="6"/>
        <v>500</v>
      </c>
      <c r="I156" s="49">
        <f t="shared" si="6"/>
        <v>0</v>
      </c>
    </row>
    <row r="157" spans="1:9" ht="23.25" customHeight="1">
      <c r="A157" s="35" t="s">
        <v>209</v>
      </c>
      <c r="B157" s="42" t="s">
        <v>86</v>
      </c>
      <c r="C157" s="22" t="s">
        <v>194</v>
      </c>
      <c r="D157" s="29" t="s">
        <v>186</v>
      </c>
      <c r="E157" s="22" t="s">
        <v>243</v>
      </c>
      <c r="F157" s="29" t="s">
        <v>67</v>
      </c>
      <c r="G157" s="112" t="s">
        <v>67</v>
      </c>
      <c r="H157" s="38">
        <v>500</v>
      </c>
      <c r="I157" s="49"/>
    </row>
    <row r="158" spans="1:9" ht="15.75">
      <c r="A158" s="119" t="s">
        <v>116</v>
      </c>
      <c r="B158" s="108" t="s">
        <v>86</v>
      </c>
      <c r="C158" s="105" t="s">
        <v>195</v>
      </c>
      <c r="D158" s="114" t="s">
        <v>126</v>
      </c>
      <c r="E158" s="105"/>
      <c r="F158" s="103"/>
      <c r="G158" s="96"/>
      <c r="H158" s="86">
        <f>H159</f>
        <v>1145</v>
      </c>
      <c r="I158" s="86">
        <f>I159</f>
        <v>0</v>
      </c>
    </row>
    <row r="159" spans="1:9" ht="15.75">
      <c r="A159" s="25" t="s">
        <v>34</v>
      </c>
      <c r="B159" s="43" t="s">
        <v>86</v>
      </c>
      <c r="C159" s="22" t="s">
        <v>195</v>
      </c>
      <c r="D159" s="30" t="s">
        <v>186</v>
      </c>
      <c r="E159" s="18"/>
      <c r="F159" s="30"/>
      <c r="G159" s="112"/>
      <c r="H159" s="38">
        <f>H160+H163</f>
        <v>1145</v>
      </c>
      <c r="I159" s="49">
        <f aca="true" t="shared" si="7" ref="H159:I161">I160</f>
        <v>0</v>
      </c>
    </row>
    <row r="160" spans="1:9" ht="15.75">
      <c r="A160" s="25" t="s">
        <v>100</v>
      </c>
      <c r="B160" s="43" t="s">
        <v>86</v>
      </c>
      <c r="C160" s="22" t="s">
        <v>195</v>
      </c>
      <c r="D160" s="30" t="s">
        <v>186</v>
      </c>
      <c r="E160" s="18" t="s">
        <v>39</v>
      </c>
      <c r="F160" s="30"/>
      <c r="G160" s="112"/>
      <c r="H160" s="38">
        <f t="shared" si="7"/>
        <v>0</v>
      </c>
      <c r="I160" s="49">
        <f t="shared" si="7"/>
        <v>0</v>
      </c>
    </row>
    <row r="161" spans="1:9" s="48" customFormat="1" ht="15.75">
      <c r="A161" s="25" t="s">
        <v>101</v>
      </c>
      <c r="B161" s="43" t="s">
        <v>86</v>
      </c>
      <c r="C161" s="22" t="s">
        <v>195</v>
      </c>
      <c r="D161" s="30" t="s">
        <v>186</v>
      </c>
      <c r="E161" s="18" t="s">
        <v>226</v>
      </c>
      <c r="F161" s="30"/>
      <c r="G161" s="112"/>
      <c r="H161" s="38">
        <f t="shared" si="7"/>
        <v>0</v>
      </c>
      <c r="I161" s="49">
        <f t="shared" si="7"/>
        <v>0</v>
      </c>
    </row>
    <row r="162" spans="1:9" s="48" customFormat="1" ht="15.75">
      <c r="A162" s="25" t="s">
        <v>172</v>
      </c>
      <c r="B162" s="43" t="s">
        <v>86</v>
      </c>
      <c r="C162" s="22" t="s">
        <v>195</v>
      </c>
      <c r="D162" s="30" t="s">
        <v>186</v>
      </c>
      <c r="E162" s="18" t="s">
        <v>226</v>
      </c>
      <c r="F162" s="30" t="s">
        <v>86</v>
      </c>
      <c r="G162" s="112" t="s">
        <v>86</v>
      </c>
      <c r="H162" s="38">
        <f>145+1000-1145</f>
        <v>0</v>
      </c>
      <c r="I162" s="49"/>
    </row>
    <row r="163" spans="1:9" s="48" customFormat="1" ht="15.75">
      <c r="A163" s="25" t="s">
        <v>131</v>
      </c>
      <c r="B163" s="43" t="s">
        <v>86</v>
      </c>
      <c r="C163" s="22" t="s">
        <v>195</v>
      </c>
      <c r="D163" s="29" t="s">
        <v>186</v>
      </c>
      <c r="E163" s="18" t="s">
        <v>132</v>
      </c>
      <c r="F163" s="30"/>
      <c r="G163" s="87"/>
      <c r="H163" s="38">
        <f>H164</f>
        <v>1145</v>
      </c>
      <c r="I163" s="49"/>
    </row>
    <row r="164" spans="1:9" s="48" customFormat="1" ht="26.25">
      <c r="A164" s="47" t="s">
        <v>253</v>
      </c>
      <c r="B164" s="43" t="s">
        <v>86</v>
      </c>
      <c r="C164" s="22" t="s">
        <v>195</v>
      </c>
      <c r="D164" s="29" t="s">
        <v>186</v>
      </c>
      <c r="E164" s="18" t="s">
        <v>252</v>
      </c>
      <c r="F164" s="30"/>
      <c r="G164" s="87"/>
      <c r="H164" s="38">
        <f>H165</f>
        <v>1145</v>
      </c>
      <c r="I164" s="49"/>
    </row>
    <row r="165" spans="1:9" s="48" customFormat="1" ht="26.25">
      <c r="A165" s="47" t="s">
        <v>350</v>
      </c>
      <c r="B165" s="43" t="s">
        <v>86</v>
      </c>
      <c r="C165" s="22" t="s">
        <v>195</v>
      </c>
      <c r="D165" s="29" t="s">
        <v>186</v>
      </c>
      <c r="E165" s="18" t="s">
        <v>252</v>
      </c>
      <c r="F165" s="30"/>
      <c r="G165" s="87" t="s">
        <v>351</v>
      </c>
      <c r="H165" s="38">
        <v>1145</v>
      </c>
      <c r="I165" s="49"/>
    </row>
    <row r="166" spans="1:9" ht="15.75">
      <c r="A166" s="119" t="s">
        <v>257</v>
      </c>
      <c r="B166" s="108" t="s">
        <v>86</v>
      </c>
      <c r="C166" s="105" t="s">
        <v>192</v>
      </c>
      <c r="D166" s="114" t="s">
        <v>126</v>
      </c>
      <c r="E166" s="105"/>
      <c r="F166" s="103"/>
      <c r="G166" s="96"/>
      <c r="H166" s="86">
        <f>H181+H167+H176</f>
        <v>262400</v>
      </c>
      <c r="I166" s="86">
        <f>I181+I167</f>
        <v>0</v>
      </c>
    </row>
    <row r="167" spans="1:9" ht="15.75">
      <c r="A167" s="27" t="s">
        <v>228</v>
      </c>
      <c r="B167" s="42" t="s">
        <v>86</v>
      </c>
      <c r="C167" s="22" t="s">
        <v>192</v>
      </c>
      <c r="D167" s="29" t="s">
        <v>186</v>
      </c>
      <c r="E167" s="22"/>
      <c r="F167" s="6" t="s">
        <v>49</v>
      </c>
      <c r="G167" s="95"/>
      <c r="H167" s="37">
        <f>H168+H172</f>
        <v>152400</v>
      </c>
      <c r="I167" s="37">
        <f>I168+I172</f>
        <v>0</v>
      </c>
    </row>
    <row r="168" spans="1:9" ht="26.25">
      <c r="A168" s="35" t="s">
        <v>206</v>
      </c>
      <c r="B168" s="43" t="s">
        <v>86</v>
      </c>
      <c r="C168" s="18" t="s">
        <v>192</v>
      </c>
      <c r="D168" s="29" t="s">
        <v>186</v>
      </c>
      <c r="E168" s="18" t="s">
        <v>71</v>
      </c>
      <c r="F168" s="7" t="s">
        <v>49</v>
      </c>
      <c r="G168" s="95"/>
      <c r="H168" s="38">
        <f aca="true" t="shared" si="8" ref="H168:I170">H169</f>
        <v>123000</v>
      </c>
      <c r="I168" s="49">
        <f t="shared" si="8"/>
        <v>0</v>
      </c>
    </row>
    <row r="169" spans="1:9" ht="12" customHeight="1">
      <c r="A169" s="35" t="s">
        <v>207</v>
      </c>
      <c r="B169" s="43" t="s">
        <v>86</v>
      </c>
      <c r="C169" s="18" t="s">
        <v>192</v>
      </c>
      <c r="D169" s="29" t="s">
        <v>186</v>
      </c>
      <c r="E169" s="18" t="s">
        <v>208</v>
      </c>
      <c r="F169" s="7" t="s">
        <v>72</v>
      </c>
      <c r="G169" s="51"/>
      <c r="H169" s="38">
        <f t="shared" si="8"/>
        <v>123000</v>
      </c>
      <c r="I169" s="49">
        <f t="shared" si="8"/>
        <v>0</v>
      </c>
    </row>
    <row r="170" spans="1:9" ht="64.5">
      <c r="A170" s="35" t="s">
        <v>302</v>
      </c>
      <c r="B170" s="43" t="s">
        <v>86</v>
      </c>
      <c r="C170" s="18" t="s">
        <v>192</v>
      </c>
      <c r="D170" s="29" t="s">
        <v>186</v>
      </c>
      <c r="E170" s="18" t="s">
        <v>243</v>
      </c>
      <c r="F170" s="7"/>
      <c r="G170" s="51"/>
      <c r="H170" s="38">
        <f t="shared" si="8"/>
        <v>123000</v>
      </c>
      <c r="I170" s="49">
        <f t="shared" si="8"/>
        <v>0</v>
      </c>
    </row>
    <row r="171" spans="1:9" ht="15.75">
      <c r="A171" s="35" t="s">
        <v>209</v>
      </c>
      <c r="B171" s="43" t="s">
        <v>86</v>
      </c>
      <c r="C171" s="18" t="s">
        <v>192</v>
      </c>
      <c r="D171" s="29" t="s">
        <v>186</v>
      </c>
      <c r="E171" s="18" t="s">
        <v>243</v>
      </c>
      <c r="F171" s="7"/>
      <c r="G171" s="51" t="s">
        <v>67</v>
      </c>
      <c r="H171" s="38">
        <f>85000+38000</f>
        <v>123000</v>
      </c>
      <c r="I171" s="49"/>
    </row>
    <row r="172" spans="1:9" ht="26.25">
      <c r="A172" s="35" t="s">
        <v>206</v>
      </c>
      <c r="B172" s="43" t="s">
        <v>86</v>
      </c>
      <c r="C172" s="18" t="s">
        <v>192</v>
      </c>
      <c r="D172" s="29" t="s">
        <v>186</v>
      </c>
      <c r="E172" s="18" t="s">
        <v>71</v>
      </c>
      <c r="F172" s="7" t="s">
        <v>49</v>
      </c>
      <c r="G172" s="95"/>
      <c r="H172" s="38">
        <f>H173</f>
        <v>29400</v>
      </c>
      <c r="I172" s="49"/>
    </row>
    <row r="173" spans="1:9" ht="51.75">
      <c r="A173" s="35" t="s">
        <v>207</v>
      </c>
      <c r="B173" s="43" t="s">
        <v>86</v>
      </c>
      <c r="C173" s="18" t="s">
        <v>192</v>
      </c>
      <c r="D173" s="29" t="s">
        <v>186</v>
      </c>
      <c r="E173" s="18" t="s">
        <v>208</v>
      </c>
      <c r="F173" s="7" t="s">
        <v>72</v>
      </c>
      <c r="G173" s="51"/>
      <c r="H173" s="38">
        <f>H174</f>
        <v>29400</v>
      </c>
      <c r="I173" s="49"/>
    </row>
    <row r="174" spans="1:9" ht="51.75">
      <c r="A174" s="35" t="s">
        <v>303</v>
      </c>
      <c r="B174" s="43" t="s">
        <v>86</v>
      </c>
      <c r="C174" s="18" t="s">
        <v>192</v>
      </c>
      <c r="D174" s="29" t="s">
        <v>186</v>
      </c>
      <c r="E174" s="18" t="s">
        <v>243</v>
      </c>
      <c r="F174" s="7"/>
      <c r="G174" s="51"/>
      <c r="H174" s="38">
        <f>H175</f>
        <v>29400</v>
      </c>
      <c r="I174" s="49"/>
    </row>
    <row r="175" spans="1:9" ht="15.75">
      <c r="A175" s="35" t="s">
        <v>209</v>
      </c>
      <c r="B175" s="43" t="s">
        <v>86</v>
      </c>
      <c r="C175" s="18" t="s">
        <v>192</v>
      </c>
      <c r="D175" s="29" t="s">
        <v>186</v>
      </c>
      <c r="E175" s="18" t="s">
        <v>243</v>
      </c>
      <c r="F175" s="7"/>
      <c r="G175" s="51" t="s">
        <v>67</v>
      </c>
      <c r="H175" s="38">
        <f>20400-6000+15000</f>
        <v>29400</v>
      </c>
      <c r="I175" s="49"/>
    </row>
    <row r="176" spans="1:9" ht="15.75">
      <c r="A176" s="346" t="s">
        <v>339</v>
      </c>
      <c r="B176" s="30" t="s">
        <v>86</v>
      </c>
      <c r="C176" s="18" t="s">
        <v>192</v>
      </c>
      <c r="D176" s="29" t="s">
        <v>188</v>
      </c>
      <c r="E176" s="18"/>
      <c r="F176" s="7"/>
      <c r="G176" s="122"/>
      <c r="H176" s="38">
        <f>H177</f>
        <v>5000</v>
      </c>
      <c r="I176" s="49"/>
    </row>
    <row r="177" spans="1:9" ht="26.25">
      <c r="A177" s="35" t="s">
        <v>206</v>
      </c>
      <c r="B177" s="43" t="s">
        <v>86</v>
      </c>
      <c r="C177" s="18" t="s">
        <v>192</v>
      </c>
      <c r="D177" s="29" t="s">
        <v>188</v>
      </c>
      <c r="E177" s="18" t="s">
        <v>71</v>
      </c>
      <c r="F177" s="7" t="s">
        <v>49</v>
      </c>
      <c r="G177" s="95"/>
      <c r="H177" s="38">
        <f>H178</f>
        <v>5000</v>
      </c>
      <c r="I177" s="49"/>
    </row>
    <row r="178" spans="1:9" ht="51.75">
      <c r="A178" s="35" t="s">
        <v>434</v>
      </c>
      <c r="B178" s="43" t="s">
        <v>86</v>
      </c>
      <c r="C178" s="18" t="s">
        <v>192</v>
      </c>
      <c r="D178" s="29" t="s">
        <v>188</v>
      </c>
      <c r="E178" s="18" t="s">
        <v>208</v>
      </c>
      <c r="F178" s="7" t="s">
        <v>72</v>
      </c>
      <c r="G178" s="51"/>
      <c r="H178" s="38">
        <f>H179</f>
        <v>5000</v>
      </c>
      <c r="I178" s="49"/>
    </row>
    <row r="179" spans="1:9" ht="51.75">
      <c r="A179" s="35" t="s">
        <v>435</v>
      </c>
      <c r="B179" s="43" t="s">
        <v>86</v>
      </c>
      <c r="C179" s="18" t="s">
        <v>192</v>
      </c>
      <c r="D179" s="29" t="s">
        <v>188</v>
      </c>
      <c r="E179" s="18" t="s">
        <v>243</v>
      </c>
      <c r="F179" s="7"/>
      <c r="G179" s="51"/>
      <c r="H179" s="38">
        <f>H180</f>
        <v>5000</v>
      </c>
      <c r="I179" s="49"/>
    </row>
    <row r="180" spans="1:9" ht="15.75">
      <c r="A180" s="35" t="s">
        <v>209</v>
      </c>
      <c r="B180" s="43" t="s">
        <v>86</v>
      </c>
      <c r="C180" s="18" t="s">
        <v>192</v>
      </c>
      <c r="D180" s="29" t="s">
        <v>188</v>
      </c>
      <c r="E180" s="18" t="s">
        <v>243</v>
      </c>
      <c r="F180" s="7"/>
      <c r="G180" s="51" t="s">
        <v>67</v>
      </c>
      <c r="H180" s="38">
        <v>5000</v>
      </c>
      <c r="I180" s="49"/>
    </row>
    <row r="181" spans="1:9" ht="15.75">
      <c r="A181" s="25" t="s">
        <v>230</v>
      </c>
      <c r="B181" s="43" t="s">
        <v>86</v>
      </c>
      <c r="C181" s="18" t="s">
        <v>192</v>
      </c>
      <c r="D181" s="30" t="s">
        <v>195</v>
      </c>
      <c r="E181" s="18"/>
      <c r="F181" s="7"/>
      <c r="G181" s="51"/>
      <c r="H181" s="38">
        <f>H182+H186</f>
        <v>105000</v>
      </c>
      <c r="I181" s="49">
        <f aca="true" t="shared" si="9" ref="H181:I184">I182</f>
        <v>0</v>
      </c>
    </row>
    <row r="182" spans="1:9" ht="26.25">
      <c r="A182" s="35" t="s">
        <v>206</v>
      </c>
      <c r="B182" s="43" t="s">
        <v>86</v>
      </c>
      <c r="C182" s="18" t="s">
        <v>192</v>
      </c>
      <c r="D182" s="30" t="s">
        <v>195</v>
      </c>
      <c r="E182" s="18" t="s">
        <v>71</v>
      </c>
      <c r="F182" s="30"/>
      <c r="G182" s="87"/>
      <c r="H182" s="38">
        <f t="shared" si="9"/>
        <v>100000</v>
      </c>
      <c r="I182" s="49">
        <f t="shared" si="9"/>
        <v>0</v>
      </c>
    </row>
    <row r="183" spans="1:9" ht="26.25">
      <c r="A183" s="35" t="s">
        <v>276</v>
      </c>
      <c r="B183" s="43" t="s">
        <v>86</v>
      </c>
      <c r="C183" s="18" t="s">
        <v>192</v>
      </c>
      <c r="D183" s="30" t="s">
        <v>195</v>
      </c>
      <c r="E183" s="18" t="s">
        <v>208</v>
      </c>
      <c r="F183" s="7"/>
      <c r="G183" s="51"/>
      <c r="H183" s="38">
        <f t="shared" si="9"/>
        <v>100000</v>
      </c>
      <c r="I183" s="49">
        <f t="shared" si="9"/>
        <v>0</v>
      </c>
    </row>
    <row r="184" spans="1:9" ht="82.5" customHeight="1">
      <c r="A184" s="35" t="s">
        <v>301</v>
      </c>
      <c r="B184" s="43" t="s">
        <v>86</v>
      </c>
      <c r="C184" s="18" t="s">
        <v>192</v>
      </c>
      <c r="D184" s="30" t="s">
        <v>195</v>
      </c>
      <c r="E184" s="18" t="s">
        <v>243</v>
      </c>
      <c r="F184" s="7"/>
      <c r="G184" s="51"/>
      <c r="H184" s="38">
        <f t="shared" si="9"/>
        <v>100000</v>
      </c>
      <c r="I184" s="49">
        <f t="shared" si="9"/>
        <v>0</v>
      </c>
    </row>
    <row r="185" spans="1:9" ht="15.75">
      <c r="A185" s="35" t="s">
        <v>209</v>
      </c>
      <c r="B185" s="43" t="s">
        <v>86</v>
      </c>
      <c r="C185" s="18" t="s">
        <v>192</v>
      </c>
      <c r="D185" s="30" t="s">
        <v>195</v>
      </c>
      <c r="E185" s="18" t="s">
        <v>243</v>
      </c>
      <c r="F185" s="7"/>
      <c r="G185" s="51" t="s">
        <v>67</v>
      </c>
      <c r="H185" s="38">
        <f>50000+50000</f>
        <v>100000</v>
      </c>
      <c r="I185" s="49">
        <f>12000-12000</f>
        <v>0</v>
      </c>
    </row>
    <row r="186" spans="1:9" ht="33" customHeight="1">
      <c r="A186" s="47" t="s">
        <v>206</v>
      </c>
      <c r="B186" s="43" t="s">
        <v>86</v>
      </c>
      <c r="C186" s="18" t="s">
        <v>192</v>
      </c>
      <c r="D186" s="30" t="s">
        <v>195</v>
      </c>
      <c r="E186" s="18" t="s">
        <v>71</v>
      </c>
      <c r="F186" s="30"/>
      <c r="G186" s="87"/>
      <c r="H186" s="38">
        <f>H187</f>
        <v>5000</v>
      </c>
      <c r="I186" s="49"/>
    </row>
    <row r="187" spans="1:9" ht="51.75">
      <c r="A187" s="47" t="s">
        <v>207</v>
      </c>
      <c r="B187" s="43" t="s">
        <v>86</v>
      </c>
      <c r="C187" s="18" t="s">
        <v>192</v>
      </c>
      <c r="D187" s="30" t="s">
        <v>195</v>
      </c>
      <c r="E187" s="18" t="s">
        <v>208</v>
      </c>
      <c r="F187" s="7"/>
      <c r="G187" s="51"/>
      <c r="H187" s="38">
        <f>H188</f>
        <v>5000</v>
      </c>
      <c r="I187" s="49"/>
    </row>
    <row r="188" spans="1:9" ht="56.25" customHeight="1">
      <c r="A188" s="47" t="s">
        <v>344</v>
      </c>
      <c r="B188" s="43" t="s">
        <v>86</v>
      </c>
      <c r="C188" s="18" t="s">
        <v>192</v>
      </c>
      <c r="D188" s="30" t="s">
        <v>195</v>
      </c>
      <c r="E188" s="18" t="s">
        <v>243</v>
      </c>
      <c r="F188" s="7"/>
      <c r="G188" s="51"/>
      <c r="H188" s="38">
        <f>H189</f>
        <v>5000</v>
      </c>
      <c r="I188" s="49"/>
    </row>
    <row r="189" spans="1:9" ht="15.75">
      <c r="A189" s="35" t="s">
        <v>209</v>
      </c>
      <c r="B189" s="43" t="s">
        <v>86</v>
      </c>
      <c r="C189" s="18" t="s">
        <v>192</v>
      </c>
      <c r="D189" s="30" t="s">
        <v>195</v>
      </c>
      <c r="E189" s="18" t="s">
        <v>243</v>
      </c>
      <c r="F189" s="7"/>
      <c r="G189" s="51" t="s">
        <v>67</v>
      </c>
      <c r="H189" s="38">
        <v>5000</v>
      </c>
      <c r="I189" s="49"/>
    </row>
    <row r="190" spans="1:9" ht="15.75">
      <c r="A190" s="119" t="s">
        <v>5</v>
      </c>
      <c r="B190" s="108" t="s">
        <v>86</v>
      </c>
      <c r="C190" s="105" t="s">
        <v>193</v>
      </c>
      <c r="D190" s="114" t="s">
        <v>126</v>
      </c>
      <c r="E190" s="105"/>
      <c r="F190" s="103"/>
      <c r="G190" s="96"/>
      <c r="H190" s="86">
        <f>H191+H195+H214</f>
        <v>61960.200000000004</v>
      </c>
      <c r="I190" s="98">
        <f>I191+I195+I214</f>
        <v>48149</v>
      </c>
    </row>
    <row r="191" spans="1:9" ht="15.75">
      <c r="A191" s="27" t="s">
        <v>46</v>
      </c>
      <c r="B191" s="42" t="s">
        <v>86</v>
      </c>
      <c r="C191" s="22" t="s">
        <v>193</v>
      </c>
      <c r="D191" s="29" t="s">
        <v>186</v>
      </c>
      <c r="E191" s="22"/>
      <c r="F191" s="29"/>
      <c r="G191" s="95"/>
      <c r="H191" s="37">
        <f aca="true" t="shared" si="10" ref="H191:I193">H192</f>
        <v>750</v>
      </c>
      <c r="I191" s="85">
        <f t="shared" si="10"/>
        <v>0</v>
      </c>
    </row>
    <row r="192" spans="1:9" ht="15.75">
      <c r="A192" s="47" t="s">
        <v>233</v>
      </c>
      <c r="B192" s="43" t="s">
        <v>86</v>
      </c>
      <c r="C192" s="22" t="s">
        <v>193</v>
      </c>
      <c r="D192" s="30" t="s">
        <v>186</v>
      </c>
      <c r="E192" s="18" t="s">
        <v>234</v>
      </c>
      <c r="F192" s="30"/>
      <c r="G192" s="87"/>
      <c r="H192" s="38">
        <f t="shared" si="10"/>
        <v>750</v>
      </c>
      <c r="I192" s="49">
        <f t="shared" si="10"/>
        <v>0</v>
      </c>
    </row>
    <row r="193" spans="1:9" ht="26.25">
      <c r="A193" s="47" t="s">
        <v>114</v>
      </c>
      <c r="B193" s="44" t="s">
        <v>86</v>
      </c>
      <c r="C193" s="22" t="s">
        <v>193</v>
      </c>
      <c r="D193" s="31" t="s">
        <v>186</v>
      </c>
      <c r="E193" s="20" t="s">
        <v>235</v>
      </c>
      <c r="F193" s="31"/>
      <c r="G193" s="58"/>
      <c r="H193" s="36">
        <f t="shared" si="10"/>
        <v>750</v>
      </c>
      <c r="I193" s="60">
        <f t="shared" si="10"/>
        <v>0</v>
      </c>
    </row>
    <row r="194" spans="1:9" ht="15.75">
      <c r="A194" s="47" t="s">
        <v>260</v>
      </c>
      <c r="B194" s="44" t="s">
        <v>86</v>
      </c>
      <c r="C194" s="22" t="s">
        <v>193</v>
      </c>
      <c r="D194" s="31" t="s">
        <v>186</v>
      </c>
      <c r="E194" s="20" t="s">
        <v>235</v>
      </c>
      <c r="F194" s="31"/>
      <c r="G194" s="51" t="s">
        <v>51</v>
      </c>
      <c r="H194" s="36">
        <v>750</v>
      </c>
      <c r="I194" s="53"/>
    </row>
    <row r="195" spans="1:9" ht="15.75">
      <c r="A195" s="25" t="s">
        <v>96</v>
      </c>
      <c r="B195" s="43" t="s">
        <v>86</v>
      </c>
      <c r="C195" s="22" t="s">
        <v>193</v>
      </c>
      <c r="D195" s="30" t="s">
        <v>191</v>
      </c>
      <c r="E195" s="18"/>
      <c r="F195" s="30"/>
      <c r="G195" s="87"/>
      <c r="H195" s="38">
        <f>H203+H209+H196+H199</f>
        <v>59080.200000000004</v>
      </c>
      <c r="I195" s="38">
        <f>I203+I209</f>
        <v>48149</v>
      </c>
    </row>
    <row r="196" spans="1:9" ht="15.75">
      <c r="A196" s="47" t="s">
        <v>401</v>
      </c>
      <c r="B196" s="43" t="s">
        <v>86</v>
      </c>
      <c r="C196" s="22" t="s">
        <v>193</v>
      </c>
      <c r="D196" s="30" t="s">
        <v>191</v>
      </c>
      <c r="E196" s="18" t="s">
        <v>402</v>
      </c>
      <c r="F196" s="30"/>
      <c r="G196" s="87"/>
      <c r="H196" s="38">
        <f>H197</f>
        <v>2255.6</v>
      </c>
      <c r="I196" s="49"/>
    </row>
    <row r="197" spans="1:9" ht="15.75">
      <c r="A197" s="25" t="s">
        <v>403</v>
      </c>
      <c r="B197" s="43" t="s">
        <v>86</v>
      </c>
      <c r="C197" s="22" t="s">
        <v>193</v>
      </c>
      <c r="D197" s="30" t="s">
        <v>191</v>
      </c>
      <c r="E197" s="18" t="s">
        <v>404</v>
      </c>
      <c r="F197" s="30"/>
      <c r="G197" s="87"/>
      <c r="H197" s="38">
        <f>H198</f>
        <v>2255.6</v>
      </c>
      <c r="I197" s="49"/>
    </row>
    <row r="198" spans="1:9" ht="15.75">
      <c r="A198" s="25" t="s">
        <v>405</v>
      </c>
      <c r="B198" s="43" t="s">
        <v>86</v>
      </c>
      <c r="C198" s="22" t="s">
        <v>193</v>
      </c>
      <c r="D198" s="30" t="s">
        <v>191</v>
      </c>
      <c r="E198" s="18" t="s">
        <v>404</v>
      </c>
      <c r="F198" s="30" t="s">
        <v>406</v>
      </c>
      <c r="G198" s="87" t="s">
        <v>406</v>
      </c>
      <c r="H198" s="38">
        <v>2255.6</v>
      </c>
      <c r="I198" s="49"/>
    </row>
    <row r="199" spans="1:9" ht="15.75">
      <c r="A199" s="25" t="s">
        <v>407</v>
      </c>
      <c r="B199" s="43" t="s">
        <v>86</v>
      </c>
      <c r="C199" s="22" t="s">
        <v>193</v>
      </c>
      <c r="D199" s="30" t="s">
        <v>191</v>
      </c>
      <c r="E199" s="18" t="s">
        <v>408</v>
      </c>
      <c r="F199" s="30"/>
      <c r="G199" s="87"/>
      <c r="H199" s="38">
        <f>H200</f>
        <v>1213.5</v>
      </c>
      <c r="I199" s="49"/>
    </row>
    <row r="200" spans="1:9" ht="15.75">
      <c r="A200" s="25" t="s">
        <v>409</v>
      </c>
      <c r="B200" s="43" t="s">
        <v>86</v>
      </c>
      <c r="C200" s="22" t="s">
        <v>193</v>
      </c>
      <c r="D200" s="30" t="s">
        <v>191</v>
      </c>
      <c r="E200" s="18" t="s">
        <v>410</v>
      </c>
      <c r="F200" s="30"/>
      <c r="G200" s="87"/>
      <c r="H200" s="38">
        <f>H201</f>
        <v>1213.5</v>
      </c>
      <c r="I200" s="49"/>
    </row>
    <row r="201" spans="1:9" ht="15.75">
      <c r="A201" s="25" t="s">
        <v>403</v>
      </c>
      <c r="B201" s="43" t="s">
        <v>86</v>
      </c>
      <c r="C201" s="22" t="s">
        <v>193</v>
      </c>
      <c r="D201" s="30" t="s">
        <v>191</v>
      </c>
      <c r="E201" s="18" t="s">
        <v>411</v>
      </c>
      <c r="F201" s="30"/>
      <c r="G201" s="87"/>
      <c r="H201" s="38">
        <f>H202</f>
        <v>1213.5</v>
      </c>
      <c r="I201" s="49"/>
    </row>
    <row r="202" spans="1:9" ht="15.75">
      <c r="A202" s="25" t="s">
        <v>405</v>
      </c>
      <c r="B202" s="43" t="s">
        <v>86</v>
      </c>
      <c r="C202" s="22" t="s">
        <v>193</v>
      </c>
      <c r="D202" s="30" t="s">
        <v>191</v>
      </c>
      <c r="E202" s="18" t="s">
        <v>411</v>
      </c>
      <c r="F202" s="30" t="s">
        <v>406</v>
      </c>
      <c r="G202" s="87" t="s">
        <v>406</v>
      </c>
      <c r="H202" s="38">
        <v>1213.5</v>
      </c>
      <c r="I202" s="49"/>
    </row>
    <row r="203" spans="1:9" ht="15.75">
      <c r="A203" s="25" t="s">
        <v>236</v>
      </c>
      <c r="B203" s="43" t="s">
        <v>86</v>
      </c>
      <c r="C203" s="22" t="s">
        <v>193</v>
      </c>
      <c r="D203" s="30" t="s">
        <v>191</v>
      </c>
      <c r="E203" s="18" t="s">
        <v>90</v>
      </c>
      <c r="F203" s="30"/>
      <c r="G203" s="87"/>
      <c r="H203" s="38">
        <f>H204+H207</f>
        <v>53903.3</v>
      </c>
      <c r="I203" s="49">
        <f>I204+I207</f>
        <v>48149</v>
      </c>
    </row>
    <row r="204" spans="1:9" ht="15.75">
      <c r="A204" s="25" t="s">
        <v>237</v>
      </c>
      <c r="B204" s="43" t="s">
        <v>86</v>
      </c>
      <c r="C204" s="22" t="s">
        <v>193</v>
      </c>
      <c r="D204" s="30" t="s">
        <v>191</v>
      </c>
      <c r="E204" s="18" t="s">
        <v>238</v>
      </c>
      <c r="F204" s="30" t="s">
        <v>91</v>
      </c>
      <c r="G204" s="57"/>
      <c r="H204" s="38">
        <f>H205</f>
        <v>2450</v>
      </c>
      <c r="I204" s="49">
        <f>I205</f>
        <v>0</v>
      </c>
    </row>
    <row r="205" spans="1:9" ht="26.25">
      <c r="A205" s="47" t="s">
        <v>239</v>
      </c>
      <c r="B205" s="43" t="s">
        <v>86</v>
      </c>
      <c r="C205" s="22" t="s">
        <v>193</v>
      </c>
      <c r="D205" s="30" t="s">
        <v>191</v>
      </c>
      <c r="E205" s="18" t="s">
        <v>240</v>
      </c>
      <c r="F205" s="7"/>
      <c r="G205" s="57"/>
      <c r="H205" s="38">
        <f>H206</f>
        <v>2450</v>
      </c>
      <c r="I205" s="49">
        <f>I206</f>
        <v>0</v>
      </c>
    </row>
    <row r="206" spans="1:9" ht="15.75">
      <c r="A206" s="47" t="s">
        <v>260</v>
      </c>
      <c r="B206" s="43" t="s">
        <v>86</v>
      </c>
      <c r="C206" s="22" t="s">
        <v>193</v>
      </c>
      <c r="D206" s="30" t="s">
        <v>191</v>
      </c>
      <c r="E206" s="18" t="s">
        <v>240</v>
      </c>
      <c r="F206" s="7"/>
      <c r="G206" s="11" t="s">
        <v>51</v>
      </c>
      <c r="H206" s="38">
        <f>2000+50+400</f>
        <v>2450</v>
      </c>
      <c r="I206" s="49"/>
    </row>
    <row r="207" spans="1:9" ht="26.25">
      <c r="A207" s="47" t="s">
        <v>144</v>
      </c>
      <c r="B207" s="43" t="s">
        <v>86</v>
      </c>
      <c r="C207" s="22" t="s">
        <v>193</v>
      </c>
      <c r="D207" s="30" t="s">
        <v>191</v>
      </c>
      <c r="E207" s="18" t="s">
        <v>241</v>
      </c>
      <c r="F207" s="7"/>
      <c r="G207" s="57"/>
      <c r="H207" s="38">
        <f>H208</f>
        <v>51453.3</v>
      </c>
      <c r="I207" s="49">
        <f>I208</f>
        <v>48149</v>
      </c>
    </row>
    <row r="208" spans="1:9" ht="15.75">
      <c r="A208" s="47" t="s">
        <v>168</v>
      </c>
      <c r="B208" s="43" t="s">
        <v>86</v>
      </c>
      <c r="C208" s="22" t="s">
        <v>193</v>
      </c>
      <c r="D208" s="30" t="s">
        <v>191</v>
      </c>
      <c r="E208" s="18" t="s">
        <v>241</v>
      </c>
      <c r="F208" s="7"/>
      <c r="G208" s="11" t="s">
        <v>51</v>
      </c>
      <c r="H208" s="38">
        <f>50018-1869+3304.3</f>
        <v>51453.3</v>
      </c>
      <c r="I208" s="49">
        <f>50018-1869</f>
        <v>48149</v>
      </c>
    </row>
    <row r="209" spans="1:9" ht="15.75">
      <c r="A209" s="25" t="s">
        <v>131</v>
      </c>
      <c r="B209" s="43" t="s">
        <v>86</v>
      </c>
      <c r="C209" s="22" t="s">
        <v>193</v>
      </c>
      <c r="D209" s="30" t="s">
        <v>191</v>
      </c>
      <c r="E209" s="18" t="s">
        <v>132</v>
      </c>
      <c r="F209" s="7"/>
      <c r="G209" s="11"/>
      <c r="H209" s="38">
        <f>H210+H212</f>
        <v>1707.8</v>
      </c>
      <c r="I209" s="49">
        <f>I210</f>
        <v>0</v>
      </c>
    </row>
    <row r="210" spans="1:9" ht="26.25">
      <c r="A210" s="47" t="s">
        <v>359</v>
      </c>
      <c r="B210" s="43" t="s">
        <v>86</v>
      </c>
      <c r="C210" s="22" t="s">
        <v>193</v>
      </c>
      <c r="D210" s="30" t="s">
        <v>191</v>
      </c>
      <c r="E210" s="18" t="s">
        <v>248</v>
      </c>
      <c r="F210" s="7"/>
      <c r="G210" s="57"/>
      <c r="H210" s="38">
        <f>H211</f>
        <v>1324</v>
      </c>
      <c r="I210" s="49">
        <f>I211</f>
        <v>0</v>
      </c>
    </row>
    <row r="211" spans="1:9" ht="15.75">
      <c r="A211" s="27" t="s">
        <v>146</v>
      </c>
      <c r="B211" s="43" t="s">
        <v>86</v>
      </c>
      <c r="C211" s="22" t="s">
        <v>193</v>
      </c>
      <c r="D211" s="30" t="s">
        <v>191</v>
      </c>
      <c r="E211" s="18" t="s">
        <v>248</v>
      </c>
      <c r="F211" s="7"/>
      <c r="G211" s="11" t="s">
        <v>278</v>
      </c>
      <c r="H211" s="38">
        <f>1200.1+123.9</f>
        <v>1324</v>
      </c>
      <c r="I211" s="49"/>
    </row>
    <row r="212" spans="1:9" ht="26.25">
      <c r="A212" s="47" t="s">
        <v>360</v>
      </c>
      <c r="B212" s="43" t="s">
        <v>86</v>
      </c>
      <c r="C212" s="22" t="s">
        <v>193</v>
      </c>
      <c r="D212" s="30" t="s">
        <v>191</v>
      </c>
      <c r="E212" s="18" t="s">
        <v>299</v>
      </c>
      <c r="F212" s="7"/>
      <c r="G212" s="57"/>
      <c r="H212" s="38">
        <f>H213</f>
        <v>383.8</v>
      </c>
      <c r="I212" s="49"/>
    </row>
    <row r="213" spans="1:9" ht="15.75">
      <c r="A213" s="27" t="s">
        <v>146</v>
      </c>
      <c r="B213" s="43" t="s">
        <v>86</v>
      </c>
      <c r="C213" s="22" t="s">
        <v>193</v>
      </c>
      <c r="D213" s="30" t="s">
        <v>191</v>
      </c>
      <c r="E213" s="18" t="s">
        <v>299</v>
      </c>
      <c r="F213" s="7"/>
      <c r="G213" s="11" t="s">
        <v>278</v>
      </c>
      <c r="H213" s="38">
        <v>383.8</v>
      </c>
      <c r="I213" s="49"/>
    </row>
    <row r="214" spans="1:9" ht="15.75">
      <c r="A214" s="119" t="s">
        <v>130</v>
      </c>
      <c r="B214" s="43" t="s">
        <v>86</v>
      </c>
      <c r="C214" s="22" t="s">
        <v>193</v>
      </c>
      <c r="D214" s="30" t="s">
        <v>205</v>
      </c>
      <c r="E214" s="18"/>
      <c r="F214" s="7"/>
      <c r="G214" s="11"/>
      <c r="H214" s="38">
        <f aca="true" t="shared" si="11" ref="H214:I216">H215</f>
        <v>2130</v>
      </c>
      <c r="I214" s="49">
        <f t="shared" si="11"/>
        <v>0</v>
      </c>
    </row>
    <row r="215" spans="1:9" ht="15.75">
      <c r="A215" s="25" t="s">
        <v>131</v>
      </c>
      <c r="B215" s="43" t="s">
        <v>86</v>
      </c>
      <c r="C215" s="22" t="s">
        <v>193</v>
      </c>
      <c r="D215" s="30" t="s">
        <v>205</v>
      </c>
      <c r="E215" s="18" t="s">
        <v>132</v>
      </c>
      <c r="F215" s="7" t="s">
        <v>49</v>
      </c>
      <c r="G215" s="11"/>
      <c r="H215" s="38">
        <f t="shared" si="11"/>
        <v>2130</v>
      </c>
      <c r="I215" s="49">
        <f t="shared" si="11"/>
        <v>0</v>
      </c>
    </row>
    <row r="216" spans="1:9" ht="26.25">
      <c r="A216" s="47" t="s">
        <v>246</v>
      </c>
      <c r="B216" s="43" t="s">
        <v>86</v>
      </c>
      <c r="C216" s="22" t="s">
        <v>193</v>
      </c>
      <c r="D216" s="30" t="s">
        <v>205</v>
      </c>
      <c r="E216" s="18" t="s">
        <v>247</v>
      </c>
      <c r="F216" s="7" t="s">
        <v>49</v>
      </c>
      <c r="G216" s="11"/>
      <c r="H216" s="38">
        <f t="shared" si="11"/>
        <v>2130</v>
      </c>
      <c r="I216" s="49">
        <f t="shared" si="11"/>
        <v>0</v>
      </c>
    </row>
    <row r="217" spans="1:9" ht="16.5" thickBot="1">
      <c r="A217" s="27" t="s">
        <v>146</v>
      </c>
      <c r="B217" s="15" t="s">
        <v>86</v>
      </c>
      <c r="C217" s="22" t="s">
        <v>193</v>
      </c>
      <c r="D217" s="9" t="s">
        <v>205</v>
      </c>
      <c r="E217" s="14" t="s">
        <v>247</v>
      </c>
      <c r="F217" s="9" t="s">
        <v>133</v>
      </c>
      <c r="G217" s="11" t="s">
        <v>278</v>
      </c>
      <c r="H217" s="41">
        <f>2630-500</f>
        <v>2130</v>
      </c>
      <c r="I217" s="99"/>
    </row>
    <row r="218" spans="1:9" ht="19.5" thickBot="1">
      <c r="A218" s="275" t="s">
        <v>122</v>
      </c>
      <c r="B218" s="276" t="s">
        <v>62</v>
      </c>
      <c r="C218" s="277"/>
      <c r="D218" s="278"/>
      <c r="E218" s="277"/>
      <c r="F218" s="278"/>
      <c r="G218" s="279"/>
      <c r="H218" s="280">
        <f>H219+H260</f>
        <v>682026</v>
      </c>
      <c r="I218" s="280">
        <f>I219+I260</f>
        <v>261003</v>
      </c>
    </row>
    <row r="219" spans="1:9" ht="15.75">
      <c r="A219" s="119" t="s">
        <v>6</v>
      </c>
      <c r="B219" s="108" t="s">
        <v>62</v>
      </c>
      <c r="C219" s="105" t="s">
        <v>194</v>
      </c>
      <c r="D219" s="114" t="s">
        <v>126</v>
      </c>
      <c r="E219" s="105"/>
      <c r="F219" s="114"/>
      <c r="G219" s="290"/>
      <c r="H219" s="98">
        <f>H225+H237+H241+H220</f>
        <v>674369.2</v>
      </c>
      <c r="I219" s="98">
        <f>I225+I237+I241+I220</f>
        <v>253895</v>
      </c>
    </row>
    <row r="220" spans="1:9" ht="15.75">
      <c r="A220" s="113" t="s">
        <v>7</v>
      </c>
      <c r="B220" s="107" t="s">
        <v>62</v>
      </c>
      <c r="C220" s="17" t="s">
        <v>194</v>
      </c>
      <c r="D220" s="32" t="s">
        <v>186</v>
      </c>
      <c r="E220" s="17"/>
      <c r="F220" s="32"/>
      <c r="G220" s="288"/>
      <c r="H220" s="97">
        <f>H221</f>
        <v>264720.3</v>
      </c>
      <c r="I220" s="97">
        <f>I221</f>
        <v>2845</v>
      </c>
    </row>
    <row r="221" spans="1:9" ht="15.75">
      <c r="A221" s="113" t="s">
        <v>7</v>
      </c>
      <c r="B221" s="107" t="s">
        <v>62</v>
      </c>
      <c r="C221" s="17" t="s">
        <v>194</v>
      </c>
      <c r="D221" s="32" t="s">
        <v>186</v>
      </c>
      <c r="E221" s="17"/>
      <c r="F221" s="32"/>
      <c r="G221" s="288"/>
      <c r="H221" s="97">
        <f aca="true" t="shared" si="12" ref="H221:I223">H222</f>
        <v>264720.3</v>
      </c>
      <c r="I221" s="97">
        <f t="shared" si="12"/>
        <v>2845</v>
      </c>
    </row>
    <row r="222" spans="1:9" ht="15.75">
      <c r="A222" s="25" t="s">
        <v>8</v>
      </c>
      <c r="B222" s="43" t="s">
        <v>62</v>
      </c>
      <c r="C222" s="18" t="s">
        <v>194</v>
      </c>
      <c r="D222" s="30" t="s">
        <v>186</v>
      </c>
      <c r="E222" s="18" t="s">
        <v>26</v>
      </c>
      <c r="F222" s="30"/>
      <c r="G222" s="287"/>
      <c r="H222" s="49">
        <f t="shared" si="12"/>
        <v>264720.3</v>
      </c>
      <c r="I222" s="49">
        <f t="shared" si="12"/>
        <v>2845</v>
      </c>
    </row>
    <row r="223" spans="1:9" s="23" customFormat="1" ht="15.75">
      <c r="A223" s="26" t="s">
        <v>27</v>
      </c>
      <c r="B223" s="43" t="s">
        <v>62</v>
      </c>
      <c r="C223" s="18" t="s">
        <v>194</v>
      </c>
      <c r="D223" s="30" t="s">
        <v>186</v>
      </c>
      <c r="E223" s="18" t="s">
        <v>210</v>
      </c>
      <c r="F223" s="30"/>
      <c r="G223" s="291"/>
      <c r="H223" s="49">
        <f t="shared" si="12"/>
        <v>264720.3</v>
      </c>
      <c r="I223" s="49">
        <f t="shared" si="12"/>
        <v>2845</v>
      </c>
    </row>
    <row r="224" spans="1:9" ht="15.75">
      <c r="A224" s="26" t="s">
        <v>172</v>
      </c>
      <c r="B224" s="44" t="s">
        <v>62</v>
      </c>
      <c r="C224" s="20" t="s">
        <v>194</v>
      </c>
      <c r="D224" s="31" t="s">
        <v>186</v>
      </c>
      <c r="E224" s="18" t="s">
        <v>210</v>
      </c>
      <c r="F224" s="30"/>
      <c r="G224" s="286" t="s">
        <v>86</v>
      </c>
      <c r="H224" s="49">
        <f>247399.9+25858.3+38000+2700-3250.5+22226.1+8500+20-38000-38000+145-878.5</f>
        <v>264720.3</v>
      </c>
      <c r="I224" s="49">
        <f>38000+2700-38000+145</f>
        <v>2845</v>
      </c>
    </row>
    <row r="225" spans="1:9" ht="15.75">
      <c r="A225" s="119" t="s">
        <v>9</v>
      </c>
      <c r="B225" s="110" t="s">
        <v>62</v>
      </c>
      <c r="C225" s="106" t="s">
        <v>194</v>
      </c>
      <c r="D225" s="116" t="s">
        <v>187</v>
      </c>
      <c r="E225" s="105"/>
      <c r="F225" s="114"/>
      <c r="G225" s="290"/>
      <c r="H225" s="98">
        <f>H226+H229+H232</f>
        <v>357639.3</v>
      </c>
      <c r="I225" s="98">
        <f>I226+I229+I232</f>
        <v>240989</v>
      </c>
    </row>
    <row r="226" spans="1:9" ht="15.75">
      <c r="A226" s="225" t="s">
        <v>110</v>
      </c>
      <c r="B226" s="44" t="s">
        <v>62</v>
      </c>
      <c r="C226" s="20" t="s">
        <v>194</v>
      </c>
      <c r="D226" s="31" t="s">
        <v>187</v>
      </c>
      <c r="E226" s="20" t="s">
        <v>28</v>
      </c>
      <c r="F226" s="31"/>
      <c r="G226" s="287"/>
      <c r="H226" s="49">
        <f>H228</f>
        <v>311652.9</v>
      </c>
      <c r="I226" s="49">
        <f>I228</f>
        <v>237208</v>
      </c>
    </row>
    <row r="227" spans="1:9" s="23" customFormat="1" ht="15.75">
      <c r="A227" s="26" t="s">
        <v>27</v>
      </c>
      <c r="B227" s="44" t="s">
        <v>62</v>
      </c>
      <c r="C227" s="20" t="s">
        <v>194</v>
      </c>
      <c r="D227" s="31" t="s">
        <v>187</v>
      </c>
      <c r="E227" s="20" t="s">
        <v>211</v>
      </c>
      <c r="F227" s="31"/>
      <c r="G227" s="287"/>
      <c r="H227" s="49">
        <f>H228</f>
        <v>311652.9</v>
      </c>
      <c r="I227" s="49">
        <f>I228</f>
        <v>237208</v>
      </c>
    </row>
    <row r="228" spans="1:9" ht="15.75">
      <c r="A228" s="25" t="s">
        <v>172</v>
      </c>
      <c r="B228" s="43" t="s">
        <v>62</v>
      </c>
      <c r="C228" s="18" t="s">
        <v>194</v>
      </c>
      <c r="D228" s="30" t="s">
        <v>187</v>
      </c>
      <c r="E228" s="18" t="s">
        <v>211</v>
      </c>
      <c r="F228" s="30"/>
      <c r="G228" s="287" t="s">
        <v>86</v>
      </c>
      <c r="H228" s="49">
        <f>27620.2+16768.7+7802+284369+3670+14115+2791+17900+250-5000-48701+7-9939</f>
        <v>311652.9</v>
      </c>
      <c r="I228" s="49">
        <f>7802+284369+3670-48701+7-9939</f>
        <v>237208</v>
      </c>
    </row>
    <row r="229" spans="1:9" ht="15.75">
      <c r="A229" s="33" t="s">
        <v>31</v>
      </c>
      <c r="B229" s="15" t="s">
        <v>62</v>
      </c>
      <c r="C229" s="18" t="s">
        <v>194</v>
      </c>
      <c r="D229" s="30" t="s">
        <v>187</v>
      </c>
      <c r="E229" s="14" t="s">
        <v>32</v>
      </c>
      <c r="F229" s="9"/>
      <c r="G229" s="287"/>
      <c r="H229" s="49">
        <f>H230</f>
        <v>42198.6</v>
      </c>
      <c r="I229" s="49">
        <f>I230</f>
        <v>0</v>
      </c>
    </row>
    <row r="230" spans="1:9" ht="15.75">
      <c r="A230" s="26" t="s">
        <v>27</v>
      </c>
      <c r="B230" s="44" t="s">
        <v>62</v>
      </c>
      <c r="C230" s="18" t="s">
        <v>194</v>
      </c>
      <c r="D230" s="30" t="s">
        <v>187</v>
      </c>
      <c r="E230" s="20" t="s">
        <v>212</v>
      </c>
      <c r="F230" s="9"/>
      <c r="G230" s="291"/>
      <c r="H230" s="49">
        <f>H231</f>
        <v>42198.6</v>
      </c>
      <c r="I230" s="49">
        <f>I231</f>
        <v>0</v>
      </c>
    </row>
    <row r="231" spans="1:9" ht="15.75">
      <c r="A231" s="25" t="s">
        <v>172</v>
      </c>
      <c r="B231" s="44" t="s">
        <v>62</v>
      </c>
      <c r="C231" s="18" t="s">
        <v>194</v>
      </c>
      <c r="D231" s="30" t="s">
        <v>187</v>
      </c>
      <c r="E231" s="20" t="s">
        <v>212</v>
      </c>
      <c r="F231" s="9"/>
      <c r="G231" s="287" t="s">
        <v>86</v>
      </c>
      <c r="H231" s="49">
        <f>40112.6+486+1600</f>
        <v>42198.6</v>
      </c>
      <c r="I231" s="49"/>
    </row>
    <row r="232" spans="1:9" ht="15.75">
      <c r="A232" s="26" t="s">
        <v>125</v>
      </c>
      <c r="B232" s="44" t="s">
        <v>62</v>
      </c>
      <c r="C232" s="18" t="s">
        <v>194</v>
      </c>
      <c r="D232" s="30" t="s">
        <v>187</v>
      </c>
      <c r="E232" s="20" t="s">
        <v>95</v>
      </c>
      <c r="F232" s="9"/>
      <c r="G232" s="287"/>
      <c r="H232" s="49">
        <f>H233+H235</f>
        <v>3787.8</v>
      </c>
      <c r="I232" s="49">
        <f>I233</f>
        <v>3781</v>
      </c>
    </row>
    <row r="233" spans="1:9" ht="15.75">
      <c r="A233" s="26" t="s">
        <v>97</v>
      </c>
      <c r="B233" s="44" t="s">
        <v>62</v>
      </c>
      <c r="C233" s="18" t="s">
        <v>194</v>
      </c>
      <c r="D233" s="30" t="s">
        <v>187</v>
      </c>
      <c r="E233" s="20" t="s">
        <v>213</v>
      </c>
      <c r="F233" s="9"/>
      <c r="G233" s="291"/>
      <c r="H233" s="49">
        <f>H234</f>
        <v>3781</v>
      </c>
      <c r="I233" s="49">
        <f>I234</f>
        <v>3781</v>
      </c>
    </row>
    <row r="234" spans="1:9" ht="15.75">
      <c r="A234" s="25" t="s">
        <v>172</v>
      </c>
      <c r="B234" s="44" t="s">
        <v>62</v>
      </c>
      <c r="C234" s="18" t="s">
        <v>194</v>
      </c>
      <c r="D234" s="31" t="s">
        <v>187</v>
      </c>
      <c r="E234" s="20" t="s">
        <v>213</v>
      </c>
      <c r="F234" s="9"/>
      <c r="G234" s="287" t="s">
        <v>86</v>
      </c>
      <c r="H234" s="49">
        <v>3781</v>
      </c>
      <c r="I234" s="49">
        <v>3781</v>
      </c>
    </row>
    <row r="235" spans="1:9" ht="26.25">
      <c r="A235" s="46" t="s">
        <v>419</v>
      </c>
      <c r="B235" s="44" t="s">
        <v>62</v>
      </c>
      <c r="C235" s="18" t="s">
        <v>194</v>
      </c>
      <c r="D235" s="31" t="s">
        <v>187</v>
      </c>
      <c r="E235" s="20" t="s">
        <v>420</v>
      </c>
      <c r="F235" s="9"/>
      <c r="G235" s="287"/>
      <c r="H235" s="49">
        <f>H236</f>
        <v>6.8</v>
      </c>
      <c r="I235" s="49"/>
    </row>
    <row r="236" spans="1:9" ht="15.75">
      <c r="A236" s="26" t="s">
        <v>172</v>
      </c>
      <c r="B236" s="44" t="s">
        <v>62</v>
      </c>
      <c r="C236" s="18" t="s">
        <v>194</v>
      </c>
      <c r="D236" s="31" t="s">
        <v>187</v>
      </c>
      <c r="E236" s="20" t="s">
        <v>420</v>
      </c>
      <c r="F236" s="9" t="s">
        <v>86</v>
      </c>
      <c r="G236" s="287" t="s">
        <v>86</v>
      </c>
      <c r="H236" s="49">
        <v>6.8</v>
      </c>
      <c r="I236" s="49"/>
    </row>
    <row r="237" spans="1:9" ht="15.75">
      <c r="A237" s="115" t="s">
        <v>29</v>
      </c>
      <c r="B237" s="110" t="s">
        <v>62</v>
      </c>
      <c r="C237" s="105" t="s">
        <v>194</v>
      </c>
      <c r="D237" s="116" t="s">
        <v>194</v>
      </c>
      <c r="E237" s="105"/>
      <c r="F237" s="114"/>
      <c r="G237" s="290"/>
      <c r="H237" s="98">
        <f aca="true" t="shared" si="13" ref="H237:I239">H238</f>
        <v>2002.3</v>
      </c>
      <c r="I237" s="98">
        <f t="shared" si="13"/>
        <v>0</v>
      </c>
    </row>
    <row r="238" spans="1:9" ht="15.75">
      <c r="A238" s="47" t="s">
        <v>215</v>
      </c>
      <c r="B238" s="44" t="s">
        <v>62</v>
      </c>
      <c r="C238" s="18" t="s">
        <v>194</v>
      </c>
      <c r="D238" s="31" t="s">
        <v>194</v>
      </c>
      <c r="E238" s="20" t="s">
        <v>30</v>
      </c>
      <c r="F238" s="9"/>
      <c r="G238" s="287"/>
      <c r="H238" s="49">
        <f t="shared" si="13"/>
        <v>2002.3</v>
      </c>
      <c r="I238" s="49">
        <f t="shared" si="13"/>
        <v>0</v>
      </c>
    </row>
    <row r="239" spans="1:9" ht="15.75">
      <c r="A239" s="25" t="s">
        <v>216</v>
      </c>
      <c r="B239" s="44" t="s">
        <v>62</v>
      </c>
      <c r="C239" s="18" t="s">
        <v>194</v>
      </c>
      <c r="D239" s="31" t="s">
        <v>194</v>
      </c>
      <c r="E239" s="20" t="s">
        <v>217</v>
      </c>
      <c r="F239" s="9"/>
      <c r="G239" s="291"/>
      <c r="H239" s="49">
        <f t="shared" si="13"/>
        <v>2002.3</v>
      </c>
      <c r="I239" s="49">
        <f t="shared" si="13"/>
        <v>0</v>
      </c>
    </row>
    <row r="240" spans="1:9" ht="15.75">
      <c r="A240" s="26" t="s">
        <v>172</v>
      </c>
      <c r="B240" s="44" t="s">
        <v>62</v>
      </c>
      <c r="C240" s="18" t="s">
        <v>194</v>
      </c>
      <c r="D240" s="31" t="s">
        <v>194</v>
      </c>
      <c r="E240" s="20" t="s">
        <v>217</v>
      </c>
      <c r="F240" s="9"/>
      <c r="G240" s="287" t="s">
        <v>86</v>
      </c>
      <c r="H240" s="49">
        <v>2002.3</v>
      </c>
      <c r="I240" s="49"/>
    </row>
    <row r="241" spans="1:9" ht="15.75">
      <c r="A241" s="119" t="s">
        <v>33</v>
      </c>
      <c r="B241" s="108" t="s">
        <v>62</v>
      </c>
      <c r="C241" s="105" t="s">
        <v>194</v>
      </c>
      <c r="D241" s="114" t="s">
        <v>192</v>
      </c>
      <c r="E241" s="105"/>
      <c r="F241" s="114"/>
      <c r="G241" s="290"/>
      <c r="H241" s="98">
        <f>H254+H242+H257+H245</f>
        <v>50007.3</v>
      </c>
      <c r="I241" s="98">
        <f>I254+I242+I257+I245</f>
        <v>10061</v>
      </c>
    </row>
    <row r="242" spans="1:9" s="23" customFormat="1" ht="15.75">
      <c r="A242" s="47" t="s">
        <v>147</v>
      </c>
      <c r="B242" s="43" t="s">
        <v>62</v>
      </c>
      <c r="C242" s="18" t="s">
        <v>194</v>
      </c>
      <c r="D242" s="30" t="s">
        <v>192</v>
      </c>
      <c r="E242" s="18" t="s">
        <v>277</v>
      </c>
      <c r="F242" s="30"/>
      <c r="G242" s="287"/>
      <c r="H242" s="49">
        <f>H243</f>
        <v>12041.9</v>
      </c>
      <c r="I242" s="49">
        <f>I243</f>
        <v>0</v>
      </c>
    </row>
    <row r="243" spans="1:9" ht="15.75">
      <c r="A243" s="27" t="s">
        <v>50</v>
      </c>
      <c r="B243" s="43" t="s">
        <v>62</v>
      </c>
      <c r="C243" s="18" t="s">
        <v>194</v>
      </c>
      <c r="D243" s="30" t="s">
        <v>192</v>
      </c>
      <c r="E243" s="18" t="s">
        <v>279</v>
      </c>
      <c r="F243" s="30"/>
      <c r="G243" s="287"/>
      <c r="H243" s="49">
        <f>H244</f>
        <v>12041.9</v>
      </c>
      <c r="I243" s="49">
        <f>I244</f>
        <v>0</v>
      </c>
    </row>
    <row r="244" spans="1:9" ht="15.75">
      <c r="A244" s="27" t="s">
        <v>259</v>
      </c>
      <c r="B244" s="43" t="s">
        <v>62</v>
      </c>
      <c r="C244" s="18" t="s">
        <v>194</v>
      </c>
      <c r="D244" s="30" t="s">
        <v>192</v>
      </c>
      <c r="E244" s="18" t="s">
        <v>279</v>
      </c>
      <c r="F244" s="30"/>
      <c r="G244" s="287" t="s">
        <v>278</v>
      </c>
      <c r="H244" s="49">
        <f>13718.1-935.6-740.6</f>
        <v>12041.9</v>
      </c>
      <c r="I244" s="49"/>
    </row>
    <row r="245" spans="1:9" ht="15.75">
      <c r="A245" s="26" t="s">
        <v>270</v>
      </c>
      <c r="B245" s="44" t="s">
        <v>62</v>
      </c>
      <c r="C245" s="18" t="s">
        <v>194</v>
      </c>
      <c r="D245" s="30" t="s">
        <v>192</v>
      </c>
      <c r="E245" s="20" t="s">
        <v>271</v>
      </c>
      <c r="F245" s="9"/>
      <c r="G245" s="287"/>
      <c r="H245" s="49">
        <f>H246+H248+H250+H252</f>
        <v>11745.3</v>
      </c>
      <c r="I245" s="49">
        <f>I246</f>
        <v>9312</v>
      </c>
    </row>
    <row r="246" spans="1:9" s="23" customFormat="1" ht="15.75">
      <c r="A246" s="26" t="s">
        <v>273</v>
      </c>
      <c r="B246" s="44" t="s">
        <v>62</v>
      </c>
      <c r="C246" s="18" t="s">
        <v>194</v>
      </c>
      <c r="D246" s="30" t="s">
        <v>192</v>
      </c>
      <c r="E246" s="20" t="s">
        <v>272</v>
      </c>
      <c r="F246" s="9"/>
      <c r="G246" s="287"/>
      <c r="H246" s="49">
        <f>H247</f>
        <v>9312</v>
      </c>
      <c r="I246" s="49">
        <f>I247</f>
        <v>9312</v>
      </c>
    </row>
    <row r="247" spans="1:9" ht="15.75">
      <c r="A247" s="26" t="s">
        <v>274</v>
      </c>
      <c r="B247" s="44" t="s">
        <v>62</v>
      </c>
      <c r="C247" s="18" t="s">
        <v>194</v>
      </c>
      <c r="D247" s="30" t="s">
        <v>192</v>
      </c>
      <c r="E247" s="20" t="s">
        <v>272</v>
      </c>
      <c r="F247" s="9"/>
      <c r="G247" s="287" t="s">
        <v>275</v>
      </c>
      <c r="H247" s="49">
        <f>12783-2940-531</f>
        <v>9312</v>
      </c>
      <c r="I247" s="49">
        <f>12783-2940-531</f>
        <v>9312</v>
      </c>
    </row>
    <row r="248" spans="1:9" ht="15.75">
      <c r="A248" s="26" t="s">
        <v>412</v>
      </c>
      <c r="B248" s="44" t="s">
        <v>62</v>
      </c>
      <c r="C248" s="18" t="s">
        <v>194</v>
      </c>
      <c r="D248" s="30" t="s">
        <v>192</v>
      </c>
      <c r="E248" s="20" t="s">
        <v>413</v>
      </c>
      <c r="F248" s="9"/>
      <c r="G248" s="287"/>
      <c r="H248" s="49">
        <f>H249</f>
        <v>26.4</v>
      </c>
      <c r="I248" s="49"/>
    </row>
    <row r="249" spans="1:9" ht="15.75">
      <c r="A249" s="26" t="s">
        <v>172</v>
      </c>
      <c r="B249" s="44" t="s">
        <v>62</v>
      </c>
      <c r="C249" s="18" t="s">
        <v>194</v>
      </c>
      <c r="D249" s="30" t="s">
        <v>192</v>
      </c>
      <c r="E249" s="20" t="s">
        <v>414</v>
      </c>
      <c r="F249" s="9" t="s">
        <v>86</v>
      </c>
      <c r="G249" s="287" t="s">
        <v>86</v>
      </c>
      <c r="H249" s="49">
        <v>26.4</v>
      </c>
      <c r="I249" s="49"/>
    </row>
    <row r="250" spans="1:9" ht="15.75">
      <c r="A250" s="26" t="s">
        <v>415</v>
      </c>
      <c r="B250" s="44" t="s">
        <v>62</v>
      </c>
      <c r="C250" s="18" t="s">
        <v>194</v>
      </c>
      <c r="D250" s="30" t="s">
        <v>192</v>
      </c>
      <c r="E250" s="20" t="s">
        <v>416</v>
      </c>
      <c r="F250" s="9"/>
      <c r="G250" s="287"/>
      <c r="H250" s="49">
        <f>H251</f>
        <v>40</v>
      </c>
      <c r="I250" s="49"/>
    </row>
    <row r="251" spans="1:9" ht="15.75">
      <c r="A251" s="26" t="s">
        <v>172</v>
      </c>
      <c r="B251" s="44" t="s">
        <v>62</v>
      </c>
      <c r="C251" s="18" t="s">
        <v>194</v>
      </c>
      <c r="D251" s="30" t="s">
        <v>192</v>
      </c>
      <c r="E251" s="20" t="s">
        <v>416</v>
      </c>
      <c r="F251" s="9" t="s">
        <v>86</v>
      </c>
      <c r="G251" s="287" t="s">
        <v>86</v>
      </c>
      <c r="H251" s="49">
        <v>40</v>
      </c>
      <c r="I251" s="49"/>
    </row>
    <row r="252" spans="1:9" ht="27" customHeight="1">
      <c r="A252" s="46" t="s">
        <v>417</v>
      </c>
      <c r="B252" s="44" t="s">
        <v>62</v>
      </c>
      <c r="C252" s="18" t="s">
        <v>194</v>
      </c>
      <c r="D252" s="30" t="s">
        <v>192</v>
      </c>
      <c r="E252" s="20" t="s">
        <v>418</v>
      </c>
      <c r="F252" s="9"/>
      <c r="G252" s="287"/>
      <c r="H252" s="49">
        <f>H253</f>
        <v>2366.9</v>
      </c>
      <c r="I252" s="49"/>
    </row>
    <row r="253" spans="1:9" ht="15.75">
      <c r="A253" s="26" t="s">
        <v>172</v>
      </c>
      <c r="B253" s="44" t="s">
        <v>62</v>
      </c>
      <c r="C253" s="18" t="s">
        <v>194</v>
      </c>
      <c r="D253" s="30" t="s">
        <v>192</v>
      </c>
      <c r="E253" s="20" t="s">
        <v>418</v>
      </c>
      <c r="F253" s="9" t="s">
        <v>86</v>
      </c>
      <c r="G253" s="287" t="s">
        <v>86</v>
      </c>
      <c r="H253" s="49">
        <v>2366.9</v>
      </c>
      <c r="I253" s="49"/>
    </row>
    <row r="254" spans="1:9" ht="51.75">
      <c r="A254" s="46" t="s">
        <v>111</v>
      </c>
      <c r="B254" s="43" t="s">
        <v>62</v>
      </c>
      <c r="C254" s="18" t="s">
        <v>194</v>
      </c>
      <c r="D254" s="30" t="s">
        <v>192</v>
      </c>
      <c r="E254" s="18" t="s">
        <v>40</v>
      </c>
      <c r="F254" s="30"/>
      <c r="G254" s="287"/>
      <c r="H254" s="49">
        <f>H255</f>
        <v>13091.1</v>
      </c>
      <c r="I254" s="49">
        <f>I255</f>
        <v>749</v>
      </c>
    </row>
    <row r="255" spans="1:9" ht="15.75">
      <c r="A255" s="25" t="s">
        <v>27</v>
      </c>
      <c r="B255" s="44" t="s">
        <v>62</v>
      </c>
      <c r="C255" s="18" t="s">
        <v>194</v>
      </c>
      <c r="D255" s="30" t="s">
        <v>192</v>
      </c>
      <c r="E255" s="20" t="s">
        <v>218</v>
      </c>
      <c r="F255" s="31"/>
      <c r="G255" s="289"/>
      <c r="H255" s="60">
        <f>H256</f>
        <v>13091.1</v>
      </c>
      <c r="I255" s="60">
        <f>I256</f>
        <v>749</v>
      </c>
    </row>
    <row r="256" spans="1:9" ht="15.75">
      <c r="A256" s="26" t="s">
        <v>172</v>
      </c>
      <c r="B256" s="44" t="s">
        <v>62</v>
      </c>
      <c r="C256" s="18" t="s">
        <v>194</v>
      </c>
      <c r="D256" s="30" t="s">
        <v>192</v>
      </c>
      <c r="E256" s="20" t="s">
        <v>218</v>
      </c>
      <c r="F256" s="31"/>
      <c r="G256" s="287" t="s">
        <v>86</v>
      </c>
      <c r="H256" s="60">
        <f>11918.1+749+424</f>
        <v>13091.1</v>
      </c>
      <c r="I256" s="60">
        <v>749</v>
      </c>
    </row>
    <row r="257" spans="1:9" ht="15.75" customHeight="1">
      <c r="A257" s="25" t="s">
        <v>131</v>
      </c>
      <c r="B257" s="44" t="s">
        <v>62</v>
      </c>
      <c r="C257" s="18" t="s">
        <v>194</v>
      </c>
      <c r="D257" s="30" t="s">
        <v>192</v>
      </c>
      <c r="E257" s="20" t="s">
        <v>132</v>
      </c>
      <c r="F257" s="31"/>
      <c r="G257" s="287"/>
      <c r="H257" s="60">
        <f>H258</f>
        <v>13129</v>
      </c>
      <c r="I257" s="60">
        <f>I258</f>
        <v>0</v>
      </c>
    </row>
    <row r="258" spans="1:9" ht="26.25">
      <c r="A258" s="47" t="s">
        <v>219</v>
      </c>
      <c r="B258" s="44" t="s">
        <v>62</v>
      </c>
      <c r="C258" s="18" t="s">
        <v>194</v>
      </c>
      <c r="D258" s="30" t="s">
        <v>192</v>
      </c>
      <c r="E258" s="20" t="s">
        <v>220</v>
      </c>
      <c r="F258" s="31"/>
      <c r="G258" s="287"/>
      <c r="H258" s="60">
        <f>H259</f>
        <v>13129</v>
      </c>
      <c r="I258" s="60">
        <f>I259</f>
        <v>0</v>
      </c>
    </row>
    <row r="259" spans="1:9" ht="21" customHeight="1">
      <c r="A259" s="27" t="s">
        <v>259</v>
      </c>
      <c r="B259" s="44" t="s">
        <v>62</v>
      </c>
      <c r="C259" s="18" t="s">
        <v>194</v>
      </c>
      <c r="D259" s="30" t="s">
        <v>192</v>
      </c>
      <c r="E259" s="20" t="s">
        <v>220</v>
      </c>
      <c r="F259" s="31"/>
      <c r="G259" s="287" t="s">
        <v>278</v>
      </c>
      <c r="H259" s="60">
        <f>3250.5+11000-2000+878.5</f>
        <v>13129</v>
      </c>
      <c r="I259" s="53"/>
    </row>
    <row r="260" spans="1:9" ht="15.75">
      <c r="A260" s="119" t="s">
        <v>5</v>
      </c>
      <c r="B260" s="108" t="s">
        <v>62</v>
      </c>
      <c r="C260" s="105" t="s">
        <v>193</v>
      </c>
      <c r="D260" s="114" t="s">
        <v>126</v>
      </c>
      <c r="E260" s="105"/>
      <c r="F260" s="114"/>
      <c r="G260" s="290"/>
      <c r="H260" s="98">
        <f aca="true" t="shared" si="14" ref="H260:I263">H261</f>
        <v>7656.8</v>
      </c>
      <c r="I260" s="98">
        <f t="shared" si="14"/>
        <v>7108</v>
      </c>
    </row>
    <row r="261" spans="1:9" ht="15.75">
      <c r="A261" s="346" t="s">
        <v>330</v>
      </c>
      <c r="B261" s="270" t="s">
        <v>62</v>
      </c>
      <c r="C261" s="270" t="s">
        <v>193</v>
      </c>
      <c r="D261" s="270" t="s">
        <v>188</v>
      </c>
      <c r="E261" s="270"/>
      <c r="F261" s="270"/>
      <c r="G261" s="309"/>
      <c r="H261" s="310">
        <f t="shared" si="14"/>
        <v>7656.8</v>
      </c>
      <c r="I261" s="349">
        <f t="shared" si="14"/>
        <v>7108</v>
      </c>
    </row>
    <row r="262" spans="1:9" ht="15.75">
      <c r="A262" s="27" t="s">
        <v>125</v>
      </c>
      <c r="B262" s="270" t="s">
        <v>62</v>
      </c>
      <c r="C262" s="270" t="s">
        <v>193</v>
      </c>
      <c r="D262" s="270" t="s">
        <v>188</v>
      </c>
      <c r="E262" s="270" t="s">
        <v>95</v>
      </c>
      <c r="F262" s="270"/>
      <c r="G262" s="309"/>
      <c r="H262" s="310">
        <f t="shared" si="14"/>
        <v>7656.8</v>
      </c>
      <c r="I262" s="349">
        <f t="shared" si="14"/>
        <v>7108</v>
      </c>
    </row>
    <row r="263" spans="1:9" ht="51.75">
      <c r="A263" s="35" t="s">
        <v>282</v>
      </c>
      <c r="B263" s="270" t="s">
        <v>62</v>
      </c>
      <c r="C263" s="270" t="s">
        <v>193</v>
      </c>
      <c r="D263" s="270" t="s">
        <v>188</v>
      </c>
      <c r="E263" s="270" t="s">
        <v>281</v>
      </c>
      <c r="F263" s="270"/>
      <c r="G263" s="309"/>
      <c r="H263" s="310">
        <f t="shared" si="14"/>
        <v>7656.8</v>
      </c>
      <c r="I263" s="349">
        <f t="shared" si="14"/>
        <v>7108</v>
      </c>
    </row>
    <row r="264" spans="1:9" s="120" customFormat="1" ht="16.5" thickBot="1">
      <c r="A264" s="348" t="s">
        <v>168</v>
      </c>
      <c r="B264" s="311" t="s">
        <v>62</v>
      </c>
      <c r="C264" s="311" t="s">
        <v>193</v>
      </c>
      <c r="D264" s="311" t="s">
        <v>188</v>
      </c>
      <c r="E264" s="311" t="s">
        <v>281</v>
      </c>
      <c r="F264" s="311"/>
      <c r="G264" s="312" t="s">
        <v>51</v>
      </c>
      <c r="H264" s="313">
        <f>7108+548.8</f>
        <v>7656.8</v>
      </c>
      <c r="I264" s="350">
        <v>7108</v>
      </c>
    </row>
    <row r="265" spans="1:9" s="120" customFormat="1" ht="19.5" thickBot="1">
      <c r="A265" s="79" t="s">
        <v>68</v>
      </c>
      <c r="B265" s="28" t="s">
        <v>67</v>
      </c>
      <c r="C265" s="21"/>
      <c r="D265" s="12"/>
      <c r="E265" s="21"/>
      <c r="F265" s="12"/>
      <c r="G265" s="55"/>
      <c r="H265" s="39">
        <f>H266+H271</f>
        <v>126433.20000000001</v>
      </c>
      <c r="I265" s="39">
        <f>I266+I271</f>
        <v>3200</v>
      </c>
    </row>
    <row r="266" spans="1:9" s="120" customFormat="1" ht="15.75">
      <c r="A266" s="119" t="s">
        <v>6</v>
      </c>
      <c r="B266" s="108" t="s">
        <v>67</v>
      </c>
      <c r="C266" s="105" t="s">
        <v>194</v>
      </c>
      <c r="D266" s="114" t="s">
        <v>126</v>
      </c>
      <c r="E266" s="105"/>
      <c r="F266" s="103"/>
      <c r="G266" s="96"/>
      <c r="H266" s="86">
        <f aca="true" t="shared" si="15" ref="H266:I268">H267</f>
        <v>25676.5</v>
      </c>
      <c r="I266" s="98">
        <f t="shared" si="15"/>
        <v>0</v>
      </c>
    </row>
    <row r="267" spans="1:9" s="120" customFormat="1" ht="15.75">
      <c r="A267" s="27" t="s">
        <v>9</v>
      </c>
      <c r="B267" s="42" t="s">
        <v>67</v>
      </c>
      <c r="C267" s="18" t="s">
        <v>194</v>
      </c>
      <c r="D267" s="29" t="s">
        <v>187</v>
      </c>
      <c r="E267" s="22"/>
      <c r="F267" s="29"/>
      <c r="G267" s="95"/>
      <c r="H267" s="37">
        <f t="shared" si="15"/>
        <v>25676.5</v>
      </c>
      <c r="I267" s="85">
        <f t="shared" si="15"/>
        <v>0</v>
      </c>
    </row>
    <row r="268" spans="1:9" s="120" customFormat="1" ht="15.75">
      <c r="A268" s="33" t="s">
        <v>31</v>
      </c>
      <c r="B268" s="15" t="s">
        <v>67</v>
      </c>
      <c r="C268" s="18" t="s">
        <v>194</v>
      </c>
      <c r="D268" s="29" t="s">
        <v>187</v>
      </c>
      <c r="E268" s="14" t="s">
        <v>32</v>
      </c>
      <c r="F268" s="9"/>
      <c r="G268" s="87"/>
      <c r="H268" s="38">
        <f t="shared" si="15"/>
        <v>25676.5</v>
      </c>
      <c r="I268" s="49">
        <f t="shared" si="15"/>
        <v>0</v>
      </c>
    </row>
    <row r="269" spans="1:9" ht="15.75">
      <c r="A269" s="26" t="s">
        <v>27</v>
      </c>
      <c r="B269" s="44" t="s">
        <v>67</v>
      </c>
      <c r="C269" s="18" t="s">
        <v>194</v>
      </c>
      <c r="D269" s="29" t="s">
        <v>187</v>
      </c>
      <c r="E269" s="20" t="s">
        <v>212</v>
      </c>
      <c r="F269" s="9"/>
      <c r="G269" s="58"/>
      <c r="H269" s="36">
        <f>H270</f>
        <v>25676.5</v>
      </c>
      <c r="I269" s="60">
        <f>I270</f>
        <v>0</v>
      </c>
    </row>
    <row r="270" spans="1:9" ht="15.75">
      <c r="A270" s="25" t="s">
        <v>172</v>
      </c>
      <c r="B270" s="44" t="s">
        <v>67</v>
      </c>
      <c r="C270" s="18" t="s">
        <v>194</v>
      </c>
      <c r="D270" s="29" t="s">
        <v>187</v>
      </c>
      <c r="E270" s="20" t="s">
        <v>212</v>
      </c>
      <c r="F270" s="9"/>
      <c r="G270" s="87" t="s">
        <v>86</v>
      </c>
      <c r="H270" s="36">
        <f>24500.5+1176.9-0.9</f>
        <v>25676.5</v>
      </c>
      <c r="I270" s="53"/>
    </row>
    <row r="271" spans="1:9" ht="15.75">
      <c r="A271" s="119" t="s">
        <v>251</v>
      </c>
      <c r="B271" s="108" t="s">
        <v>67</v>
      </c>
      <c r="C271" s="105" t="s">
        <v>195</v>
      </c>
      <c r="D271" s="114" t="s">
        <v>126</v>
      </c>
      <c r="E271" s="105"/>
      <c r="F271" s="103"/>
      <c r="G271" s="96"/>
      <c r="H271" s="86">
        <f>H272+H288</f>
        <v>100756.70000000001</v>
      </c>
      <c r="I271" s="98">
        <f>I272+I288</f>
        <v>3200</v>
      </c>
    </row>
    <row r="272" spans="1:9" ht="15.75">
      <c r="A272" s="27" t="s">
        <v>34</v>
      </c>
      <c r="B272" s="42" t="s">
        <v>67</v>
      </c>
      <c r="C272" s="22" t="s">
        <v>195</v>
      </c>
      <c r="D272" s="29" t="s">
        <v>186</v>
      </c>
      <c r="E272" s="22"/>
      <c r="F272" s="29"/>
      <c r="G272" s="95"/>
      <c r="H272" s="37">
        <f>H273+H276+H279+H282+H285</f>
        <v>93332.6</v>
      </c>
      <c r="I272" s="37">
        <f>I273+I276+I279+I282+I285</f>
        <v>3200</v>
      </c>
    </row>
    <row r="273" spans="1:9" ht="26.25">
      <c r="A273" s="47" t="s">
        <v>119</v>
      </c>
      <c r="B273" s="43" t="s">
        <v>67</v>
      </c>
      <c r="C273" s="22" t="s">
        <v>195</v>
      </c>
      <c r="D273" s="29" t="s">
        <v>186</v>
      </c>
      <c r="E273" s="18" t="s">
        <v>35</v>
      </c>
      <c r="F273" s="30"/>
      <c r="G273" s="87"/>
      <c r="H273" s="38">
        <f>H274</f>
        <v>42618.200000000004</v>
      </c>
      <c r="I273" s="49">
        <f>I274</f>
        <v>3200</v>
      </c>
    </row>
    <row r="274" spans="1:9" ht="15.75">
      <c r="A274" s="26" t="s">
        <v>27</v>
      </c>
      <c r="B274" s="43" t="s">
        <v>67</v>
      </c>
      <c r="C274" s="22" t="s">
        <v>195</v>
      </c>
      <c r="D274" s="29" t="s">
        <v>186</v>
      </c>
      <c r="E274" s="18" t="s">
        <v>222</v>
      </c>
      <c r="F274" s="30"/>
      <c r="G274" s="112"/>
      <c r="H274" s="38">
        <f>H275</f>
        <v>42618.200000000004</v>
      </c>
      <c r="I274" s="49">
        <f>I275</f>
        <v>3200</v>
      </c>
    </row>
    <row r="275" spans="1:9" ht="15.75">
      <c r="A275" s="25" t="s">
        <v>172</v>
      </c>
      <c r="B275" s="43" t="s">
        <v>67</v>
      </c>
      <c r="C275" s="22" t="s">
        <v>195</v>
      </c>
      <c r="D275" s="29" t="s">
        <v>186</v>
      </c>
      <c r="E275" s="18" t="s">
        <v>222</v>
      </c>
      <c r="F275" s="30"/>
      <c r="G275" s="87" t="s">
        <v>86</v>
      </c>
      <c r="H275" s="38">
        <f>36718.3+3200+2400+299.9</f>
        <v>42618.200000000004</v>
      </c>
      <c r="I275" s="49">
        <v>3200</v>
      </c>
    </row>
    <row r="276" spans="1:9" ht="15.75">
      <c r="A276" s="25" t="s">
        <v>13</v>
      </c>
      <c r="B276" s="43" t="s">
        <v>67</v>
      </c>
      <c r="C276" s="22" t="s">
        <v>195</v>
      </c>
      <c r="D276" s="29" t="s">
        <v>186</v>
      </c>
      <c r="E276" s="18" t="s">
        <v>36</v>
      </c>
      <c r="F276" s="30"/>
      <c r="G276" s="87"/>
      <c r="H276" s="38">
        <f>H277</f>
        <v>3780.8</v>
      </c>
      <c r="I276" s="49">
        <f>I277</f>
        <v>0</v>
      </c>
    </row>
    <row r="277" spans="1:9" ht="15.75">
      <c r="A277" s="26" t="s">
        <v>27</v>
      </c>
      <c r="B277" s="43" t="s">
        <v>67</v>
      </c>
      <c r="C277" s="22" t="s">
        <v>195</v>
      </c>
      <c r="D277" s="29" t="s">
        <v>186</v>
      </c>
      <c r="E277" s="18" t="s">
        <v>223</v>
      </c>
      <c r="F277" s="30"/>
      <c r="G277" s="112"/>
      <c r="H277" s="38">
        <f>H278</f>
        <v>3780.8</v>
      </c>
      <c r="I277" s="49">
        <f>I278</f>
        <v>0</v>
      </c>
    </row>
    <row r="278" spans="1:9" ht="15.75">
      <c r="A278" s="25" t="s">
        <v>172</v>
      </c>
      <c r="B278" s="43" t="s">
        <v>67</v>
      </c>
      <c r="C278" s="22" t="s">
        <v>195</v>
      </c>
      <c r="D278" s="29" t="s">
        <v>186</v>
      </c>
      <c r="E278" s="18" t="s">
        <v>223</v>
      </c>
      <c r="F278" s="30"/>
      <c r="G278" s="87" t="s">
        <v>86</v>
      </c>
      <c r="H278" s="38">
        <v>3780.8</v>
      </c>
      <c r="I278" s="50"/>
    </row>
    <row r="279" spans="1:9" ht="15.75">
      <c r="A279" s="25" t="s">
        <v>14</v>
      </c>
      <c r="B279" s="43" t="s">
        <v>67</v>
      </c>
      <c r="C279" s="22" t="s">
        <v>195</v>
      </c>
      <c r="D279" s="29" t="s">
        <v>186</v>
      </c>
      <c r="E279" s="18" t="s">
        <v>37</v>
      </c>
      <c r="F279" s="30"/>
      <c r="G279" s="57"/>
      <c r="H279" s="38">
        <f>H280</f>
        <v>15521</v>
      </c>
      <c r="I279" s="49">
        <f>I280</f>
        <v>0</v>
      </c>
    </row>
    <row r="280" spans="1:9" ht="15.75">
      <c r="A280" s="26" t="s">
        <v>27</v>
      </c>
      <c r="B280" s="43" t="s">
        <v>67</v>
      </c>
      <c r="C280" s="22" t="s">
        <v>195</v>
      </c>
      <c r="D280" s="29" t="s">
        <v>186</v>
      </c>
      <c r="E280" s="18" t="s">
        <v>224</v>
      </c>
      <c r="F280" s="30"/>
      <c r="G280" s="57"/>
      <c r="H280" s="38">
        <f>H281</f>
        <v>15521</v>
      </c>
      <c r="I280" s="49">
        <f>I281</f>
        <v>0</v>
      </c>
    </row>
    <row r="281" spans="1:9" ht="15.75">
      <c r="A281" s="25" t="s">
        <v>172</v>
      </c>
      <c r="B281" s="43" t="s">
        <v>67</v>
      </c>
      <c r="C281" s="22" t="s">
        <v>195</v>
      </c>
      <c r="D281" s="29" t="s">
        <v>186</v>
      </c>
      <c r="E281" s="18" t="s">
        <v>224</v>
      </c>
      <c r="F281" s="30"/>
      <c r="G281" s="87" t="s">
        <v>86</v>
      </c>
      <c r="H281" s="38">
        <f>13177+1982+362</f>
        <v>15521</v>
      </c>
      <c r="I281" s="49"/>
    </row>
    <row r="282" spans="1:9" ht="26.25">
      <c r="A282" s="47" t="s">
        <v>112</v>
      </c>
      <c r="B282" s="43" t="s">
        <v>67</v>
      </c>
      <c r="C282" s="22" t="s">
        <v>195</v>
      </c>
      <c r="D282" s="29" t="s">
        <v>186</v>
      </c>
      <c r="E282" s="18" t="s">
        <v>38</v>
      </c>
      <c r="F282" s="30"/>
      <c r="G282" s="87"/>
      <c r="H282" s="38">
        <f>H283</f>
        <v>24941.2</v>
      </c>
      <c r="I282" s="49">
        <f>I283</f>
        <v>0</v>
      </c>
    </row>
    <row r="283" spans="1:9" ht="15.75">
      <c r="A283" s="26" t="s">
        <v>27</v>
      </c>
      <c r="B283" s="43" t="s">
        <v>67</v>
      </c>
      <c r="C283" s="22" t="s">
        <v>195</v>
      </c>
      <c r="D283" s="29" t="s">
        <v>186</v>
      </c>
      <c r="E283" s="18" t="s">
        <v>225</v>
      </c>
      <c r="F283" s="30"/>
      <c r="G283" s="112"/>
      <c r="H283" s="38">
        <f>H284</f>
        <v>24941.2</v>
      </c>
      <c r="I283" s="49">
        <f>I284</f>
        <v>0</v>
      </c>
    </row>
    <row r="284" spans="1:9" ht="15.75">
      <c r="A284" s="25" t="s">
        <v>172</v>
      </c>
      <c r="B284" s="43" t="s">
        <v>67</v>
      </c>
      <c r="C284" s="22" t="s">
        <v>195</v>
      </c>
      <c r="D284" s="29" t="s">
        <v>186</v>
      </c>
      <c r="E284" s="18" t="s">
        <v>225</v>
      </c>
      <c r="F284" s="30"/>
      <c r="G284" s="87" t="s">
        <v>86</v>
      </c>
      <c r="H284" s="38">
        <v>24941.2</v>
      </c>
      <c r="I284" s="50"/>
    </row>
    <row r="285" spans="1:9" ht="15.75">
      <c r="A285" s="25" t="s">
        <v>131</v>
      </c>
      <c r="B285" s="43" t="s">
        <v>67</v>
      </c>
      <c r="C285" s="22" t="s">
        <v>195</v>
      </c>
      <c r="D285" s="29" t="s">
        <v>186</v>
      </c>
      <c r="E285" s="18" t="s">
        <v>132</v>
      </c>
      <c r="F285" s="30"/>
      <c r="G285" s="87"/>
      <c r="H285" s="38">
        <f>H286</f>
        <v>6471.4</v>
      </c>
      <c r="I285" s="49">
        <f>I286</f>
        <v>0</v>
      </c>
    </row>
    <row r="286" spans="1:9" ht="26.25">
      <c r="A286" s="47" t="s">
        <v>253</v>
      </c>
      <c r="B286" s="43" t="s">
        <v>67</v>
      </c>
      <c r="C286" s="22" t="s">
        <v>195</v>
      </c>
      <c r="D286" s="29" t="s">
        <v>186</v>
      </c>
      <c r="E286" s="18" t="s">
        <v>252</v>
      </c>
      <c r="F286" s="30"/>
      <c r="G286" s="87"/>
      <c r="H286" s="38">
        <f>H287</f>
        <v>6471.4</v>
      </c>
      <c r="I286" s="49">
        <f>I287</f>
        <v>0</v>
      </c>
    </row>
    <row r="287" spans="1:9" ht="26.25">
      <c r="A287" s="47" t="s">
        <v>350</v>
      </c>
      <c r="B287" s="43" t="s">
        <v>67</v>
      </c>
      <c r="C287" s="22" t="s">
        <v>195</v>
      </c>
      <c r="D287" s="29" t="s">
        <v>186</v>
      </c>
      <c r="E287" s="18" t="s">
        <v>252</v>
      </c>
      <c r="F287" s="30"/>
      <c r="G287" s="87" t="s">
        <v>351</v>
      </c>
      <c r="H287" s="38">
        <f>4671.4+1800</f>
        <v>6471.4</v>
      </c>
      <c r="I287" s="50"/>
    </row>
    <row r="288" spans="1:9" ht="26.25">
      <c r="A288" s="130" t="s">
        <v>113</v>
      </c>
      <c r="B288" s="108" t="s">
        <v>67</v>
      </c>
      <c r="C288" s="17" t="s">
        <v>195</v>
      </c>
      <c r="D288" s="114" t="s">
        <v>205</v>
      </c>
      <c r="E288" s="105"/>
      <c r="F288" s="114"/>
      <c r="G288" s="123"/>
      <c r="H288" s="86">
        <f>H292+H289</f>
        <v>7424.1</v>
      </c>
      <c r="I288" s="98">
        <f>I292+I289</f>
        <v>0</v>
      </c>
    </row>
    <row r="289" spans="1:9" ht="15.75">
      <c r="A289" s="47" t="s">
        <v>147</v>
      </c>
      <c r="B289" s="43" t="s">
        <v>67</v>
      </c>
      <c r="C289" s="22" t="s">
        <v>195</v>
      </c>
      <c r="D289" s="30" t="s">
        <v>205</v>
      </c>
      <c r="E289" s="18" t="s">
        <v>277</v>
      </c>
      <c r="F289" s="30"/>
      <c r="G289" s="87"/>
      <c r="H289" s="38">
        <f>H290</f>
        <v>4465.8</v>
      </c>
      <c r="I289" s="49">
        <f>I290</f>
        <v>0</v>
      </c>
    </row>
    <row r="290" spans="1:9" ht="15.75">
      <c r="A290" s="27" t="s">
        <v>50</v>
      </c>
      <c r="B290" s="43" t="s">
        <v>67</v>
      </c>
      <c r="C290" s="22" t="s">
        <v>195</v>
      </c>
      <c r="D290" s="30" t="s">
        <v>205</v>
      </c>
      <c r="E290" s="18" t="s">
        <v>279</v>
      </c>
      <c r="F290" s="30"/>
      <c r="G290" s="51"/>
      <c r="H290" s="38">
        <f>H291</f>
        <v>4465.8</v>
      </c>
      <c r="I290" s="49">
        <f>I291</f>
        <v>0</v>
      </c>
    </row>
    <row r="291" spans="1:9" ht="15.75">
      <c r="A291" s="27" t="s">
        <v>146</v>
      </c>
      <c r="B291" s="43" t="s">
        <v>67</v>
      </c>
      <c r="C291" s="22" t="s">
        <v>195</v>
      </c>
      <c r="D291" s="30" t="s">
        <v>205</v>
      </c>
      <c r="E291" s="18" t="s">
        <v>279</v>
      </c>
      <c r="F291" s="30"/>
      <c r="G291" s="87" t="s">
        <v>278</v>
      </c>
      <c r="H291" s="38">
        <f>5141.7-399.4-276.5</f>
        <v>4465.8</v>
      </c>
      <c r="I291" s="50"/>
    </row>
    <row r="292" spans="1:9" ht="51.75">
      <c r="A292" s="46" t="s">
        <v>111</v>
      </c>
      <c r="B292" s="43" t="s">
        <v>67</v>
      </c>
      <c r="C292" s="22" t="s">
        <v>195</v>
      </c>
      <c r="D292" s="30" t="s">
        <v>205</v>
      </c>
      <c r="E292" s="18" t="s">
        <v>40</v>
      </c>
      <c r="F292" s="30"/>
      <c r="G292" s="87"/>
      <c r="H292" s="38">
        <f>H293</f>
        <v>2958.3</v>
      </c>
      <c r="I292" s="49">
        <f>I293</f>
        <v>0</v>
      </c>
    </row>
    <row r="293" spans="1:9" s="23" customFormat="1" ht="15.75">
      <c r="A293" s="25" t="s">
        <v>27</v>
      </c>
      <c r="B293" s="44"/>
      <c r="C293" s="22" t="s">
        <v>195</v>
      </c>
      <c r="D293" s="31" t="s">
        <v>205</v>
      </c>
      <c r="E293" s="20" t="s">
        <v>218</v>
      </c>
      <c r="F293" s="31"/>
      <c r="G293" s="125"/>
      <c r="H293" s="36">
        <f>H294</f>
        <v>2958.3</v>
      </c>
      <c r="I293" s="60">
        <f>I294</f>
        <v>0</v>
      </c>
    </row>
    <row r="294" spans="1:9" ht="16.5" thickBot="1">
      <c r="A294" s="26" t="s">
        <v>172</v>
      </c>
      <c r="B294" s="44" t="s">
        <v>67</v>
      </c>
      <c r="C294" s="22" t="s">
        <v>195</v>
      </c>
      <c r="D294" s="31" t="s">
        <v>205</v>
      </c>
      <c r="E294" s="20" t="s">
        <v>218</v>
      </c>
      <c r="F294" s="31"/>
      <c r="G294" s="87" t="s">
        <v>86</v>
      </c>
      <c r="H294" s="36">
        <f>2867.3+91</f>
        <v>2958.3</v>
      </c>
      <c r="I294" s="53"/>
    </row>
    <row r="295" spans="1:9" ht="37.5" customHeight="1" thickBot="1">
      <c r="A295" s="80" t="s">
        <v>117</v>
      </c>
      <c r="B295" s="28" t="s">
        <v>69</v>
      </c>
      <c r="C295" s="21"/>
      <c r="D295" s="12"/>
      <c r="E295" s="21"/>
      <c r="F295" s="12"/>
      <c r="G295" s="55"/>
      <c r="H295" s="39">
        <f>H296+H327</f>
        <v>581393.2000000001</v>
      </c>
      <c r="I295" s="39">
        <f>I296+I327</f>
        <v>26876</v>
      </c>
    </row>
    <row r="296" spans="1:9" ht="15.75">
      <c r="A296" s="113" t="s">
        <v>250</v>
      </c>
      <c r="B296" s="107" t="s">
        <v>69</v>
      </c>
      <c r="C296" s="17" t="s">
        <v>192</v>
      </c>
      <c r="D296" s="32" t="s">
        <v>126</v>
      </c>
      <c r="E296" s="17"/>
      <c r="F296" s="101"/>
      <c r="G296" s="92"/>
      <c r="H296" s="90">
        <f>H297+H304+H308+H312+H319</f>
        <v>579893.2000000001</v>
      </c>
      <c r="I296" s="90">
        <f>I297+I304+I308+I312+I319</f>
        <v>26876</v>
      </c>
    </row>
    <row r="297" spans="1:9" ht="18" customHeight="1">
      <c r="A297" s="113" t="s">
        <v>228</v>
      </c>
      <c r="B297" s="42" t="s">
        <v>69</v>
      </c>
      <c r="C297" s="22" t="s">
        <v>192</v>
      </c>
      <c r="D297" s="29" t="s">
        <v>186</v>
      </c>
      <c r="E297" s="17"/>
      <c r="F297" s="32"/>
      <c r="G297" s="121"/>
      <c r="H297" s="90">
        <f>H298+H301</f>
        <v>259346.40000000002</v>
      </c>
      <c r="I297" s="90">
        <f>I298+I301</f>
        <v>2621</v>
      </c>
    </row>
    <row r="298" spans="1:9" ht="19.5" customHeight="1">
      <c r="A298" s="25" t="s">
        <v>41</v>
      </c>
      <c r="B298" s="42" t="s">
        <v>69</v>
      </c>
      <c r="C298" s="22" t="s">
        <v>192</v>
      </c>
      <c r="D298" s="30" t="s">
        <v>186</v>
      </c>
      <c r="E298" s="18" t="s">
        <v>42</v>
      </c>
      <c r="F298" s="30"/>
      <c r="G298" s="87"/>
      <c r="H298" s="38">
        <f>H299</f>
        <v>238393.40000000002</v>
      </c>
      <c r="I298" s="49">
        <f>I299</f>
        <v>2021</v>
      </c>
    </row>
    <row r="299" spans="1:9" ht="15.75">
      <c r="A299" s="26" t="s">
        <v>27</v>
      </c>
      <c r="B299" s="42" t="s">
        <v>69</v>
      </c>
      <c r="C299" s="22" t="s">
        <v>192</v>
      </c>
      <c r="D299" s="30" t="s">
        <v>186</v>
      </c>
      <c r="E299" s="18" t="s">
        <v>229</v>
      </c>
      <c r="F299" s="30"/>
      <c r="G299" s="95"/>
      <c r="H299" s="38">
        <f>H300</f>
        <v>238393.40000000002</v>
      </c>
      <c r="I299" s="49">
        <f>I300</f>
        <v>2021</v>
      </c>
    </row>
    <row r="300" spans="1:9" ht="15.75">
      <c r="A300" s="26" t="s">
        <v>172</v>
      </c>
      <c r="B300" s="42" t="s">
        <v>69</v>
      </c>
      <c r="C300" s="22" t="s">
        <v>192</v>
      </c>
      <c r="D300" s="30" t="s">
        <v>186</v>
      </c>
      <c r="E300" s="18" t="s">
        <v>229</v>
      </c>
      <c r="F300" s="30"/>
      <c r="G300" s="95" t="s">
        <v>86</v>
      </c>
      <c r="H300" s="38">
        <f>70304.8+13540.1+141598.8+1135+1000+10928.7-114</f>
        <v>238393.40000000002</v>
      </c>
      <c r="I300" s="49">
        <f>1135+1000-114</f>
        <v>2021</v>
      </c>
    </row>
    <row r="301" spans="1:9" ht="15.75">
      <c r="A301" s="26" t="s">
        <v>331</v>
      </c>
      <c r="B301" s="42" t="s">
        <v>69</v>
      </c>
      <c r="C301" s="22" t="s">
        <v>192</v>
      </c>
      <c r="D301" s="30" t="s">
        <v>186</v>
      </c>
      <c r="E301" s="18" t="s">
        <v>332</v>
      </c>
      <c r="F301" s="30"/>
      <c r="G301" s="95"/>
      <c r="H301" s="38">
        <f>H302</f>
        <v>20953</v>
      </c>
      <c r="I301" s="38">
        <f>I302</f>
        <v>600</v>
      </c>
    </row>
    <row r="302" spans="1:9" ht="15.75">
      <c r="A302" s="26" t="s">
        <v>27</v>
      </c>
      <c r="B302" s="42" t="s">
        <v>69</v>
      </c>
      <c r="C302" s="22" t="s">
        <v>192</v>
      </c>
      <c r="D302" s="30" t="s">
        <v>186</v>
      </c>
      <c r="E302" s="18" t="s">
        <v>333</v>
      </c>
      <c r="F302" s="30"/>
      <c r="G302" s="95"/>
      <c r="H302" s="38">
        <f>H303</f>
        <v>20953</v>
      </c>
      <c r="I302" s="38">
        <f>I303</f>
        <v>600</v>
      </c>
    </row>
    <row r="303" spans="1:9" ht="15.75">
      <c r="A303" s="26" t="s">
        <v>172</v>
      </c>
      <c r="B303" s="42" t="s">
        <v>69</v>
      </c>
      <c r="C303" s="22" t="s">
        <v>192</v>
      </c>
      <c r="D303" s="30" t="s">
        <v>186</v>
      </c>
      <c r="E303" s="18" t="s">
        <v>333</v>
      </c>
      <c r="F303" s="30"/>
      <c r="G303" s="95" t="s">
        <v>86</v>
      </c>
      <c r="H303" s="38">
        <f>785+5885.2+11825.8+600+1857</f>
        <v>20953</v>
      </c>
      <c r="I303" s="49">
        <v>600</v>
      </c>
    </row>
    <row r="304" spans="1:9" ht="15.75">
      <c r="A304" s="26" t="s">
        <v>334</v>
      </c>
      <c r="B304" s="42" t="s">
        <v>69</v>
      </c>
      <c r="C304" s="22" t="s">
        <v>192</v>
      </c>
      <c r="D304" s="30" t="s">
        <v>187</v>
      </c>
      <c r="E304" s="18"/>
      <c r="F304" s="30"/>
      <c r="G304" s="95"/>
      <c r="H304" s="38">
        <f aca="true" t="shared" si="16" ref="H304:I306">H305</f>
        <v>276159.60000000003</v>
      </c>
      <c r="I304" s="38">
        <f t="shared" si="16"/>
        <v>21852</v>
      </c>
    </row>
    <row r="305" spans="1:9" ht="15.75">
      <c r="A305" s="26" t="s">
        <v>335</v>
      </c>
      <c r="B305" s="42" t="s">
        <v>69</v>
      </c>
      <c r="C305" s="22" t="s">
        <v>192</v>
      </c>
      <c r="D305" s="30" t="s">
        <v>187</v>
      </c>
      <c r="E305" s="18" t="s">
        <v>336</v>
      </c>
      <c r="F305" s="30"/>
      <c r="G305" s="95"/>
      <c r="H305" s="38">
        <f t="shared" si="16"/>
        <v>276159.60000000003</v>
      </c>
      <c r="I305" s="38">
        <f t="shared" si="16"/>
        <v>21852</v>
      </c>
    </row>
    <row r="306" spans="1:9" ht="15.75">
      <c r="A306" s="26" t="s">
        <v>27</v>
      </c>
      <c r="B306" s="42" t="s">
        <v>69</v>
      </c>
      <c r="C306" s="22" t="s">
        <v>192</v>
      </c>
      <c r="D306" s="30" t="s">
        <v>187</v>
      </c>
      <c r="E306" s="18" t="s">
        <v>337</v>
      </c>
      <c r="F306" s="30"/>
      <c r="G306" s="95"/>
      <c r="H306" s="38">
        <f t="shared" si="16"/>
        <v>276159.60000000003</v>
      </c>
      <c r="I306" s="38">
        <f t="shared" si="16"/>
        <v>21852</v>
      </c>
    </row>
    <row r="307" spans="1:9" ht="15.75">
      <c r="A307" s="26" t="s">
        <v>172</v>
      </c>
      <c r="B307" s="42" t="s">
        <v>69</v>
      </c>
      <c r="C307" s="22" t="s">
        <v>192</v>
      </c>
      <c r="D307" s="30" t="s">
        <v>187</v>
      </c>
      <c r="E307" s="18" t="s">
        <v>337</v>
      </c>
      <c r="F307" s="30"/>
      <c r="G307" s="95" t="s">
        <v>86</v>
      </c>
      <c r="H307" s="38">
        <f>85782.6+34858+122959.1+9702+1800+400+80+10627.9-970+10920</f>
        <v>276159.60000000003</v>
      </c>
      <c r="I307" s="49">
        <f>9702+1800+400-970+10920</f>
        <v>21852</v>
      </c>
    </row>
    <row r="308" spans="1:9" ht="15.75">
      <c r="A308" s="26" t="s">
        <v>338</v>
      </c>
      <c r="B308" s="42" t="s">
        <v>69</v>
      </c>
      <c r="C308" s="22" t="s">
        <v>192</v>
      </c>
      <c r="D308" s="30" t="s">
        <v>191</v>
      </c>
      <c r="E308" s="18"/>
      <c r="F308" s="30"/>
      <c r="G308" s="95"/>
      <c r="H308" s="38">
        <f aca="true" t="shared" si="17" ref="H308:I310">H309</f>
        <v>3895.8</v>
      </c>
      <c r="I308" s="38">
        <f t="shared" si="17"/>
        <v>0</v>
      </c>
    </row>
    <row r="309" spans="1:9" ht="15.75">
      <c r="A309" s="25" t="s">
        <v>41</v>
      </c>
      <c r="B309" s="42" t="s">
        <v>69</v>
      </c>
      <c r="C309" s="22" t="s">
        <v>192</v>
      </c>
      <c r="D309" s="30" t="s">
        <v>191</v>
      </c>
      <c r="E309" s="18" t="s">
        <v>42</v>
      </c>
      <c r="F309" s="30"/>
      <c r="G309" s="87"/>
      <c r="H309" s="38">
        <f t="shared" si="17"/>
        <v>3895.8</v>
      </c>
      <c r="I309" s="38">
        <f t="shared" si="17"/>
        <v>0</v>
      </c>
    </row>
    <row r="310" spans="1:9" ht="15.75">
      <c r="A310" s="26" t="s">
        <v>27</v>
      </c>
      <c r="B310" s="42" t="s">
        <v>69</v>
      </c>
      <c r="C310" s="22" t="s">
        <v>192</v>
      </c>
      <c r="D310" s="30" t="s">
        <v>191</v>
      </c>
      <c r="E310" s="18" t="s">
        <v>229</v>
      </c>
      <c r="F310" s="30"/>
      <c r="G310" s="95"/>
      <c r="H310" s="38">
        <f t="shared" si="17"/>
        <v>3895.8</v>
      </c>
      <c r="I310" s="38">
        <f t="shared" si="17"/>
        <v>0</v>
      </c>
    </row>
    <row r="311" spans="1:9" ht="15.75">
      <c r="A311" s="26" t="s">
        <v>172</v>
      </c>
      <c r="B311" s="42" t="s">
        <v>69</v>
      </c>
      <c r="C311" s="22" t="s">
        <v>192</v>
      </c>
      <c r="D311" s="30" t="s">
        <v>191</v>
      </c>
      <c r="E311" s="18" t="s">
        <v>229</v>
      </c>
      <c r="F311" s="30"/>
      <c r="G311" s="95" t="s">
        <v>86</v>
      </c>
      <c r="H311" s="38">
        <f>692.4+8.1+3195.3</f>
        <v>3895.8</v>
      </c>
      <c r="I311" s="49"/>
    </row>
    <row r="312" spans="1:9" ht="15.75">
      <c r="A312" s="26" t="s">
        <v>339</v>
      </c>
      <c r="B312" s="42" t="s">
        <v>69</v>
      </c>
      <c r="C312" s="22" t="s">
        <v>192</v>
      </c>
      <c r="D312" s="30" t="s">
        <v>188</v>
      </c>
      <c r="E312" s="18"/>
      <c r="F312" s="30"/>
      <c r="G312" s="95"/>
      <c r="H312" s="38">
        <f>H313+H316</f>
        <v>32304</v>
      </c>
      <c r="I312" s="38">
        <f>I313+I316</f>
        <v>2403</v>
      </c>
    </row>
    <row r="313" spans="1:9" ht="15.75">
      <c r="A313" s="26" t="s">
        <v>340</v>
      </c>
      <c r="B313" s="42" t="s">
        <v>69</v>
      </c>
      <c r="C313" s="22" t="s">
        <v>192</v>
      </c>
      <c r="D313" s="30" t="s">
        <v>188</v>
      </c>
      <c r="E313" s="18" t="s">
        <v>341</v>
      </c>
      <c r="F313" s="30"/>
      <c r="G313" s="95"/>
      <c r="H313" s="38">
        <f>H314</f>
        <v>29331.8</v>
      </c>
      <c r="I313" s="38">
        <f>I314</f>
        <v>0</v>
      </c>
    </row>
    <row r="314" spans="1:9" ht="15.75">
      <c r="A314" s="26" t="s">
        <v>27</v>
      </c>
      <c r="B314" s="42" t="s">
        <v>69</v>
      </c>
      <c r="C314" s="22" t="s">
        <v>192</v>
      </c>
      <c r="D314" s="30" t="s">
        <v>188</v>
      </c>
      <c r="E314" s="18" t="s">
        <v>342</v>
      </c>
      <c r="F314" s="30"/>
      <c r="G314" s="95"/>
      <c r="H314" s="38">
        <f>H315</f>
        <v>29331.8</v>
      </c>
      <c r="I314" s="38">
        <f>I315</f>
        <v>0</v>
      </c>
    </row>
    <row r="315" spans="1:9" ht="15.75">
      <c r="A315" s="26" t="s">
        <v>172</v>
      </c>
      <c r="B315" s="42" t="s">
        <v>69</v>
      </c>
      <c r="C315" s="22" t="s">
        <v>192</v>
      </c>
      <c r="D315" s="30" t="s">
        <v>188</v>
      </c>
      <c r="E315" s="18" t="s">
        <v>342</v>
      </c>
      <c r="F315" s="30"/>
      <c r="G315" s="95" t="s">
        <v>86</v>
      </c>
      <c r="H315" s="38">
        <f>28136.2+538.6+657</f>
        <v>29331.8</v>
      </c>
      <c r="I315" s="49"/>
    </row>
    <row r="316" spans="1:9" ht="15.75">
      <c r="A316" s="26" t="s">
        <v>125</v>
      </c>
      <c r="B316" s="42" t="s">
        <v>69</v>
      </c>
      <c r="C316" s="22" t="s">
        <v>192</v>
      </c>
      <c r="D316" s="30" t="s">
        <v>188</v>
      </c>
      <c r="E316" s="18" t="s">
        <v>95</v>
      </c>
      <c r="F316" s="30"/>
      <c r="G316" s="95"/>
      <c r="H316" s="38">
        <f>H317</f>
        <v>2972.2</v>
      </c>
      <c r="I316" s="38">
        <f>I317</f>
        <v>2403</v>
      </c>
    </row>
    <row r="317" spans="1:9" ht="39">
      <c r="A317" s="46" t="s">
        <v>343</v>
      </c>
      <c r="B317" s="42" t="s">
        <v>69</v>
      </c>
      <c r="C317" s="22" t="s">
        <v>192</v>
      </c>
      <c r="D317" s="30" t="s">
        <v>188</v>
      </c>
      <c r="E317" s="18" t="s">
        <v>280</v>
      </c>
      <c r="F317" s="30"/>
      <c r="G317" s="95"/>
      <c r="H317" s="38">
        <f>H318</f>
        <v>2972.2</v>
      </c>
      <c r="I317" s="38">
        <f>I318</f>
        <v>2403</v>
      </c>
    </row>
    <row r="318" spans="1:9" ht="15.75">
      <c r="A318" s="26" t="s">
        <v>172</v>
      </c>
      <c r="B318" s="42" t="s">
        <v>69</v>
      </c>
      <c r="C318" s="22" t="s">
        <v>192</v>
      </c>
      <c r="D318" s="30" t="s">
        <v>188</v>
      </c>
      <c r="E318" s="18" t="s">
        <v>280</v>
      </c>
      <c r="F318" s="30"/>
      <c r="G318" s="95" t="s">
        <v>86</v>
      </c>
      <c r="H318" s="38">
        <f>2403+569.2</f>
        <v>2972.2</v>
      </c>
      <c r="I318" s="49">
        <v>2403</v>
      </c>
    </row>
    <row r="319" spans="1:9" ht="15.75">
      <c r="A319" s="119" t="s">
        <v>45</v>
      </c>
      <c r="B319" s="43" t="s">
        <v>69</v>
      </c>
      <c r="C319" s="18" t="s">
        <v>192</v>
      </c>
      <c r="D319" s="30" t="s">
        <v>193</v>
      </c>
      <c r="E319" s="18"/>
      <c r="F319" s="7"/>
      <c r="G319" s="51"/>
      <c r="H319" s="38">
        <f>H320</f>
        <v>8187.4</v>
      </c>
      <c r="I319" s="49"/>
    </row>
    <row r="320" spans="1:9" ht="15.75">
      <c r="A320" s="25" t="s">
        <v>131</v>
      </c>
      <c r="B320" s="43" t="s">
        <v>69</v>
      </c>
      <c r="C320" s="18" t="s">
        <v>192</v>
      </c>
      <c r="D320" s="30" t="s">
        <v>193</v>
      </c>
      <c r="E320" s="18" t="s">
        <v>132</v>
      </c>
      <c r="F320" s="7"/>
      <c r="G320" s="51"/>
      <c r="H320" s="38">
        <f>H323+H321+H325</f>
        <v>8187.4</v>
      </c>
      <c r="I320" s="49"/>
    </row>
    <row r="321" spans="1:9" ht="39">
      <c r="A321" s="47" t="s">
        <v>363</v>
      </c>
      <c r="B321" s="43" t="s">
        <v>69</v>
      </c>
      <c r="C321" s="18" t="s">
        <v>192</v>
      </c>
      <c r="D321" s="30" t="s">
        <v>193</v>
      </c>
      <c r="E321" s="18" t="s">
        <v>364</v>
      </c>
      <c r="F321" s="7"/>
      <c r="G321" s="51"/>
      <c r="H321" s="38">
        <f>H322</f>
        <v>2544.5</v>
      </c>
      <c r="I321" s="49"/>
    </row>
    <row r="322" spans="1:9" ht="15.75">
      <c r="A322" s="33" t="s">
        <v>146</v>
      </c>
      <c r="B322" s="43" t="s">
        <v>69</v>
      </c>
      <c r="C322" s="18" t="s">
        <v>192</v>
      </c>
      <c r="D322" s="30" t="s">
        <v>193</v>
      </c>
      <c r="E322" s="18" t="s">
        <v>364</v>
      </c>
      <c r="F322" s="7"/>
      <c r="G322" s="51" t="s">
        <v>278</v>
      </c>
      <c r="H322" s="38">
        <v>2544.5</v>
      </c>
      <c r="I322" s="49"/>
    </row>
    <row r="323" spans="1:9" ht="39">
      <c r="A323" s="47" t="s">
        <v>357</v>
      </c>
      <c r="B323" s="43" t="s">
        <v>69</v>
      </c>
      <c r="C323" s="18" t="s">
        <v>192</v>
      </c>
      <c r="D323" s="30" t="s">
        <v>193</v>
      </c>
      <c r="E323" s="18" t="s">
        <v>358</v>
      </c>
      <c r="F323" s="7"/>
      <c r="G323" s="51"/>
      <c r="H323" s="38">
        <f>H324</f>
        <v>4642.9</v>
      </c>
      <c r="I323" s="49"/>
    </row>
    <row r="324" spans="1:9" ht="15.75">
      <c r="A324" s="33" t="s">
        <v>146</v>
      </c>
      <c r="B324" s="43" t="s">
        <v>69</v>
      </c>
      <c r="C324" s="18" t="s">
        <v>192</v>
      </c>
      <c r="D324" s="30" t="s">
        <v>193</v>
      </c>
      <c r="E324" s="18" t="s">
        <v>358</v>
      </c>
      <c r="F324" s="7"/>
      <c r="G324" s="51" t="s">
        <v>278</v>
      </c>
      <c r="H324" s="38">
        <f>8187.4-3544.5</f>
        <v>4642.9</v>
      </c>
      <c r="I324" s="49"/>
    </row>
    <row r="325" spans="1:9" ht="26.25">
      <c r="A325" s="342" t="s">
        <v>365</v>
      </c>
      <c r="B325" s="43" t="s">
        <v>69</v>
      </c>
      <c r="C325" s="18" t="s">
        <v>192</v>
      </c>
      <c r="D325" s="30" t="s">
        <v>193</v>
      </c>
      <c r="E325" s="18" t="s">
        <v>366</v>
      </c>
      <c r="F325" s="7"/>
      <c r="G325" s="51"/>
      <c r="H325" s="38">
        <f>H326</f>
        <v>1000</v>
      </c>
      <c r="I325" s="49"/>
    </row>
    <row r="326" spans="1:9" ht="15.75">
      <c r="A326" s="33" t="s">
        <v>146</v>
      </c>
      <c r="B326" s="43" t="s">
        <v>69</v>
      </c>
      <c r="C326" s="18" t="s">
        <v>192</v>
      </c>
      <c r="D326" s="30" t="s">
        <v>193</v>
      </c>
      <c r="E326" s="18" t="s">
        <v>366</v>
      </c>
      <c r="F326" s="7"/>
      <c r="G326" s="51" t="s">
        <v>278</v>
      </c>
      <c r="H326" s="38">
        <v>1000</v>
      </c>
      <c r="I326" s="49"/>
    </row>
    <row r="327" spans="1:9" ht="15.75">
      <c r="A327" s="119" t="s">
        <v>5</v>
      </c>
      <c r="B327" s="108" t="s">
        <v>69</v>
      </c>
      <c r="C327" s="105" t="s">
        <v>193</v>
      </c>
      <c r="D327" s="114" t="s">
        <v>126</v>
      </c>
      <c r="E327" s="105"/>
      <c r="F327" s="103"/>
      <c r="G327" s="96"/>
      <c r="H327" s="86">
        <f aca="true" t="shared" si="18" ref="H327:I330">H328</f>
        <v>1500</v>
      </c>
      <c r="I327" s="98">
        <f t="shared" si="18"/>
        <v>0</v>
      </c>
    </row>
    <row r="328" spans="1:9" ht="15.75">
      <c r="A328" s="25" t="s">
        <v>130</v>
      </c>
      <c r="B328" s="43" t="s">
        <v>69</v>
      </c>
      <c r="C328" s="18" t="s">
        <v>193</v>
      </c>
      <c r="D328" s="30" t="s">
        <v>205</v>
      </c>
      <c r="E328" s="18"/>
      <c r="F328" s="7"/>
      <c r="G328" s="51"/>
      <c r="H328" s="38">
        <f t="shared" si="18"/>
        <v>1500</v>
      </c>
      <c r="I328" s="49">
        <f t="shared" si="18"/>
        <v>0</v>
      </c>
    </row>
    <row r="329" spans="1:9" ht="15.75">
      <c r="A329" s="25" t="s">
        <v>131</v>
      </c>
      <c r="B329" s="43" t="s">
        <v>69</v>
      </c>
      <c r="C329" s="18" t="s">
        <v>193</v>
      </c>
      <c r="D329" s="30" t="s">
        <v>205</v>
      </c>
      <c r="E329" s="18" t="s">
        <v>132</v>
      </c>
      <c r="F329" s="7"/>
      <c r="G329" s="51"/>
      <c r="H329" s="38">
        <f t="shared" si="18"/>
        <v>1500</v>
      </c>
      <c r="I329" s="49">
        <f t="shared" si="18"/>
        <v>0</v>
      </c>
    </row>
    <row r="330" spans="1:9" ht="26.25">
      <c r="A330" s="47" t="s">
        <v>246</v>
      </c>
      <c r="B330" s="43" t="s">
        <v>69</v>
      </c>
      <c r="C330" s="18" t="s">
        <v>193</v>
      </c>
      <c r="D330" s="30" t="s">
        <v>205</v>
      </c>
      <c r="E330" s="18" t="s">
        <v>247</v>
      </c>
      <c r="F330" s="7"/>
      <c r="G330" s="51"/>
      <c r="H330" s="38">
        <f t="shared" si="18"/>
        <v>1500</v>
      </c>
      <c r="I330" s="49">
        <f t="shared" si="18"/>
        <v>0</v>
      </c>
    </row>
    <row r="331" spans="1:9" ht="16.5" thickBot="1">
      <c r="A331" s="33" t="s">
        <v>146</v>
      </c>
      <c r="B331" s="15" t="s">
        <v>69</v>
      </c>
      <c r="C331" s="14" t="s">
        <v>193</v>
      </c>
      <c r="D331" s="9" t="s">
        <v>205</v>
      </c>
      <c r="E331" s="14" t="s">
        <v>247</v>
      </c>
      <c r="F331" s="9" t="s">
        <v>278</v>
      </c>
      <c r="G331" s="131" t="s">
        <v>278</v>
      </c>
      <c r="H331" s="41">
        <f>1000+500</f>
        <v>1500</v>
      </c>
      <c r="I331" s="99"/>
    </row>
    <row r="332" spans="1:9" s="23" customFormat="1" ht="57" thickBot="1">
      <c r="A332" s="80" t="s">
        <v>123</v>
      </c>
      <c r="B332" s="28" t="s">
        <v>51</v>
      </c>
      <c r="C332" s="21"/>
      <c r="D332" s="12"/>
      <c r="E332" s="21"/>
      <c r="F332" s="12"/>
      <c r="G332" s="55"/>
      <c r="H332" s="39">
        <f>H333+H350+H338+H345</f>
        <v>13187.5</v>
      </c>
      <c r="I332" s="39">
        <f>I333+I350+I338+I345</f>
        <v>0</v>
      </c>
    </row>
    <row r="333" spans="1:9" ht="28.5" customHeight="1">
      <c r="A333" s="113" t="s">
        <v>17</v>
      </c>
      <c r="B333" s="107" t="s">
        <v>51</v>
      </c>
      <c r="C333" s="17" t="s">
        <v>186</v>
      </c>
      <c r="D333" s="32" t="s">
        <v>126</v>
      </c>
      <c r="E333" s="17"/>
      <c r="F333" s="101"/>
      <c r="G333" s="92"/>
      <c r="H333" s="90">
        <f aca="true" t="shared" si="19" ref="H333:I336">H334</f>
        <v>8442.5</v>
      </c>
      <c r="I333" s="97">
        <f t="shared" si="19"/>
        <v>0</v>
      </c>
    </row>
    <row r="334" spans="1:9" ht="15.75">
      <c r="A334" s="27" t="s">
        <v>80</v>
      </c>
      <c r="B334" s="42" t="s">
        <v>51</v>
      </c>
      <c r="C334" s="22" t="s">
        <v>186</v>
      </c>
      <c r="D334" s="29" t="s">
        <v>190</v>
      </c>
      <c r="E334" s="22"/>
      <c r="F334" s="29"/>
      <c r="G334" s="95"/>
      <c r="H334" s="37">
        <f t="shared" si="19"/>
        <v>8442.5</v>
      </c>
      <c r="I334" s="85">
        <f t="shared" si="19"/>
        <v>0</v>
      </c>
    </row>
    <row r="335" spans="1:9" ht="15.75">
      <c r="A335" s="25" t="s">
        <v>18</v>
      </c>
      <c r="B335" s="43" t="s">
        <v>51</v>
      </c>
      <c r="C335" s="18" t="s">
        <v>186</v>
      </c>
      <c r="D335" s="30" t="s">
        <v>190</v>
      </c>
      <c r="E335" s="18" t="s">
        <v>277</v>
      </c>
      <c r="F335" s="30"/>
      <c r="G335" s="87"/>
      <c r="H335" s="38">
        <f t="shared" si="19"/>
        <v>8442.5</v>
      </c>
      <c r="I335" s="49">
        <f t="shared" si="19"/>
        <v>0</v>
      </c>
    </row>
    <row r="336" spans="1:9" ht="15.75">
      <c r="A336" s="25" t="s">
        <v>50</v>
      </c>
      <c r="B336" s="44" t="s">
        <v>51</v>
      </c>
      <c r="C336" s="20" t="s">
        <v>186</v>
      </c>
      <c r="D336" s="31" t="s">
        <v>190</v>
      </c>
      <c r="E336" s="20" t="s">
        <v>279</v>
      </c>
      <c r="F336" s="5"/>
      <c r="G336" s="52"/>
      <c r="H336" s="38">
        <f t="shared" si="19"/>
        <v>8442.5</v>
      </c>
      <c r="I336" s="49">
        <f t="shared" si="19"/>
        <v>0</v>
      </c>
    </row>
    <row r="337" spans="1:9" ht="15.75">
      <c r="A337" s="25" t="s">
        <v>146</v>
      </c>
      <c r="B337" s="43" t="s">
        <v>51</v>
      </c>
      <c r="C337" s="18" t="s">
        <v>186</v>
      </c>
      <c r="D337" s="30" t="s">
        <v>190</v>
      </c>
      <c r="E337" s="18" t="s">
        <v>279</v>
      </c>
      <c r="F337" s="7"/>
      <c r="G337" s="51" t="s">
        <v>278</v>
      </c>
      <c r="H337" s="38">
        <f>9174.8-209-523.3</f>
        <v>8442.5</v>
      </c>
      <c r="I337" s="50"/>
    </row>
    <row r="338" spans="1:9" ht="15.75">
      <c r="A338" s="119" t="s">
        <v>23</v>
      </c>
      <c r="B338" s="108" t="s">
        <v>51</v>
      </c>
      <c r="C338" s="105" t="s">
        <v>200</v>
      </c>
      <c r="D338" s="114" t="s">
        <v>126</v>
      </c>
      <c r="E338" s="105"/>
      <c r="F338" s="103"/>
      <c r="G338" s="96"/>
      <c r="H338" s="38">
        <f>H339</f>
        <v>3545</v>
      </c>
      <c r="I338" s="50"/>
    </row>
    <row r="339" spans="1:9" ht="15.75">
      <c r="A339" s="115" t="s">
        <v>134</v>
      </c>
      <c r="B339" s="108" t="s">
        <v>51</v>
      </c>
      <c r="C339" s="105" t="s">
        <v>200</v>
      </c>
      <c r="D339" s="114" t="s">
        <v>191</v>
      </c>
      <c r="E339" s="105"/>
      <c r="F339" s="114"/>
      <c r="G339" s="133"/>
      <c r="H339" s="38">
        <f>H340</f>
        <v>3545</v>
      </c>
      <c r="I339" s="50"/>
    </row>
    <row r="340" spans="1:9" ht="15.75">
      <c r="A340" s="26" t="s">
        <v>134</v>
      </c>
      <c r="B340" s="43" t="s">
        <v>51</v>
      </c>
      <c r="C340" s="18" t="s">
        <v>200</v>
      </c>
      <c r="D340" s="30" t="s">
        <v>191</v>
      </c>
      <c r="E340" s="20" t="s">
        <v>294</v>
      </c>
      <c r="F340" s="30"/>
      <c r="G340" s="314"/>
      <c r="H340" s="38">
        <f>H341+H343</f>
        <v>3545</v>
      </c>
      <c r="I340" s="50"/>
    </row>
    <row r="341" spans="1:9" ht="15.75">
      <c r="A341" s="25" t="s">
        <v>137</v>
      </c>
      <c r="B341" s="43" t="s">
        <v>51</v>
      </c>
      <c r="C341" s="18" t="s">
        <v>200</v>
      </c>
      <c r="D341" s="30" t="s">
        <v>191</v>
      </c>
      <c r="E341" s="20" t="s">
        <v>326</v>
      </c>
      <c r="F341" s="7"/>
      <c r="G341" s="51"/>
      <c r="H341" s="38">
        <f>H342</f>
        <v>808</v>
      </c>
      <c r="I341" s="50"/>
    </row>
    <row r="342" spans="1:9" ht="15.75">
      <c r="A342" s="27" t="s">
        <v>146</v>
      </c>
      <c r="B342" s="43" t="s">
        <v>51</v>
      </c>
      <c r="C342" s="18" t="s">
        <v>200</v>
      </c>
      <c r="D342" s="30" t="s">
        <v>191</v>
      </c>
      <c r="E342" s="20" t="s">
        <v>326</v>
      </c>
      <c r="F342" s="7"/>
      <c r="G342" s="51" t="s">
        <v>278</v>
      </c>
      <c r="H342" s="38">
        <v>808</v>
      </c>
      <c r="I342" s="50"/>
    </row>
    <row r="343" spans="1:9" s="48" customFormat="1" ht="26.25">
      <c r="A343" s="47" t="s">
        <v>328</v>
      </c>
      <c r="B343" s="43" t="s">
        <v>51</v>
      </c>
      <c r="C343" s="18" t="s">
        <v>200</v>
      </c>
      <c r="D343" s="30" t="s">
        <v>191</v>
      </c>
      <c r="E343" s="20" t="s">
        <v>329</v>
      </c>
      <c r="F343" s="7"/>
      <c r="G343" s="51"/>
      <c r="H343" s="38">
        <f>H344</f>
        <v>2737</v>
      </c>
      <c r="I343" s="50"/>
    </row>
    <row r="344" spans="1:9" s="48" customFormat="1" ht="15.75">
      <c r="A344" s="27" t="s">
        <v>146</v>
      </c>
      <c r="B344" s="43" t="s">
        <v>51</v>
      </c>
      <c r="C344" s="18" t="s">
        <v>200</v>
      </c>
      <c r="D344" s="30" t="s">
        <v>191</v>
      </c>
      <c r="E344" s="20" t="s">
        <v>329</v>
      </c>
      <c r="F344" s="7"/>
      <c r="G344" s="51" t="s">
        <v>278</v>
      </c>
      <c r="H344" s="38">
        <f>1300+1437</f>
        <v>2737</v>
      </c>
      <c r="I344" s="50"/>
    </row>
    <row r="345" spans="1:9" s="48" customFormat="1" ht="15.75">
      <c r="A345" s="224" t="s">
        <v>43</v>
      </c>
      <c r="B345" s="222" t="s">
        <v>51</v>
      </c>
      <c r="C345" s="138" t="s">
        <v>205</v>
      </c>
      <c r="D345" s="32" t="s">
        <v>126</v>
      </c>
      <c r="E345" s="17"/>
      <c r="F345" s="101"/>
      <c r="G345" s="92"/>
      <c r="H345" s="90">
        <f>H346</f>
        <v>500</v>
      </c>
      <c r="I345" s="100"/>
    </row>
    <row r="346" spans="1:9" ht="15.75">
      <c r="A346" s="27" t="s">
        <v>44</v>
      </c>
      <c r="B346" s="42" t="s">
        <v>51</v>
      </c>
      <c r="C346" s="22" t="s">
        <v>205</v>
      </c>
      <c r="D346" s="29" t="s">
        <v>200</v>
      </c>
      <c r="E346" s="22"/>
      <c r="F346" s="29"/>
      <c r="G346" s="95"/>
      <c r="H346" s="37">
        <f>H347</f>
        <v>500</v>
      </c>
      <c r="I346" s="84"/>
    </row>
    <row r="347" spans="1:9" ht="15.75">
      <c r="A347" s="25" t="s">
        <v>131</v>
      </c>
      <c r="B347" s="43" t="s">
        <v>51</v>
      </c>
      <c r="C347" s="18" t="s">
        <v>205</v>
      </c>
      <c r="D347" s="30" t="s">
        <v>200</v>
      </c>
      <c r="E347" s="18" t="s">
        <v>132</v>
      </c>
      <c r="F347" s="30"/>
      <c r="G347" s="87"/>
      <c r="H347" s="37">
        <f>H348</f>
        <v>500</v>
      </c>
      <c r="I347" s="84"/>
    </row>
    <row r="348" spans="1:9" ht="26.25">
      <c r="A348" s="47" t="s">
        <v>375</v>
      </c>
      <c r="B348" s="44" t="s">
        <v>51</v>
      </c>
      <c r="C348" s="20" t="s">
        <v>205</v>
      </c>
      <c r="D348" s="31" t="s">
        <v>200</v>
      </c>
      <c r="E348" s="20" t="s">
        <v>262</v>
      </c>
      <c r="F348" s="31"/>
      <c r="G348" s="89"/>
      <c r="H348" s="37">
        <f>H349</f>
        <v>500</v>
      </c>
      <c r="I348" s="84"/>
    </row>
    <row r="349" spans="1:9" ht="15.75">
      <c r="A349" s="27" t="s">
        <v>345</v>
      </c>
      <c r="B349" s="44" t="s">
        <v>51</v>
      </c>
      <c r="C349" s="18" t="s">
        <v>205</v>
      </c>
      <c r="D349" s="30" t="s">
        <v>200</v>
      </c>
      <c r="E349" s="18" t="s">
        <v>262</v>
      </c>
      <c r="F349" s="31"/>
      <c r="G349" s="51" t="s">
        <v>4</v>
      </c>
      <c r="H349" s="37">
        <v>500</v>
      </c>
      <c r="I349" s="84"/>
    </row>
    <row r="350" spans="1:9" s="23" customFormat="1" ht="15.75">
      <c r="A350" s="113" t="s">
        <v>34</v>
      </c>
      <c r="B350" s="107" t="s">
        <v>51</v>
      </c>
      <c r="C350" s="17" t="s">
        <v>195</v>
      </c>
      <c r="D350" s="32" t="s">
        <v>186</v>
      </c>
      <c r="E350" s="17"/>
      <c r="F350" s="32"/>
      <c r="G350" s="126"/>
      <c r="H350" s="90">
        <f>H351+H354</f>
        <v>700</v>
      </c>
      <c r="I350" s="100"/>
    </row>
    <row r="351" spans="1:9" ht="27" customHeight="1">
      <c r="A351" s="47" t="s">
        <v>100</v>
      </c>
      <c r="B351" s="43" t="s">
        <v>51</v>
      </c>
      <c r="C351" s="22" t="s">
        <v>195</v>
      </c>
      <c r="D351" s="29" t="s">
        <v>186</v>
      </c>
      <c r="E351" s="18" t="s">
        <v>39</v>
      </c>
      <c r="F351" s="30"/>
      <c r="G351" s="87"/>
      <c r="H351" s="38">
        <f>H352</f>
        <v>0</v>
      </c>
      <c r="I351" s="50"/>
    </row>
    <row r="352" spans="1:9" ht="26.25">
      <c r="A352" s="46" t="s">
        <v>101</v>
      </c>
      <c r="B352" s="43" t="s">
        <v>51</v>
      </c>
      <c r="C352" s="22" t="s">
        <v>195</v>
      </c>
      <c r="D352" s="29" t="s">
        <v>186</v>
      </c>
      <c r="E352" s="18" t="s">
        <v>226</v>
      </c>
      <c r="F352" s="30"/>
      <c r="G352" s="112"/>
      <c r="H352" s="38">
        <f>H353</f>
        <v>0</v>
      </c>
      <c r="I352" s="50"/>
    </row>
    <row r="353" spans="1:9" ht="15.75">
      <c r="A353" s="25" t="s">
        <v>172</v>
      </c>
      <c r="B353" s="43" t="s">
        <v>51</v>
      </c>
      <c r="C353" s="18" t="s">
        <v>195</v>
      </c>
      <c r="D353" s="30" t="s">
        <v>186</v>
      </c>
      <c r="E353" s="18" t="s">
        <v>226</v>
      </c>
      <c r="F353" s="30"/>
      <c r="G353" s="87" t="s">
        <v>86</v>
      </c>
      <c r="H353" s="38">
        <f>700-700</f>
        <v>0</v>
      </c>
      <c r="I353" s="50"/>
    </row>
    <row r="354" spans="1:9" ht="15.75">
      <c r="A354" s="25" t="s">
        <v>131</v>
      </c>
      <c r="B354" s="43" t="s">
        <v>51</v>
      </c>
      <c r="C354" s="22" t="s">
        <v>195</v>
      </c>
      <c r="D354" s="29" t="s">
        <v>186</v>
      </c>
      <c r="E354" s="18" t="s">
        <v>132</v>
      </c>
      <c r="F354" s="30"/>
      <c r="G354" s="87"/>
      <c r="H354" s="310">
        <f>H355</f>
        <v>700</v>
      </c>
      <c r="I354" s="351"/>
    </row>
    <row r="355" spans="1:9" ht="26.25">
      <c r="A355" s="47" t="s">
        <v>253</v>
      </c>
      <c r="B355" s="43" t="s">
        <v>51</v>
      </c>
      <c r="C355" s="22" t="s">
        <v>195</v>
      </c>
      <c r="D355" s="29" t="s">
        <v>186</v>
      </c>
      <c r="E355" s="18" t="s">
        <v>252</v>
      </c>
      <c r="F355" s="30"/>
      <c r="G355" s="87"/>
      <c r="H355" s="310">
        <f>H356</f>
        <v>700</v>
      </c>
      <c r="I355" s="351"/>
    </row>
    <row r="356" spans="1:9" ht="27" thickBot="1">
      <c r="A356" s="47" t="s">
        <v>350</v>
      </c>
      <c r="B356" s="43" t="s">
        <v>51</v>
      </c>
      <c r="C356" s="22" t="s">
        <v>195</v>
      </c>
      <c r="D356" s="29" t="s">
        <v>186</v>
      </c>
      <c r="E356" s="18" t="s">
        <v>252</v>
      </c>
      <c r="F356" s="30"/>
      <c r="G356" s="87" t="s">
        <v>351</v>
      </c>
      <c r="H356" s="310">
        <v>700</v>
      </c>
      <c r="I356" s="351"/>
    </row>
    <row r="357" spans="1:9" ht="38.25" thickBot="1">
      <c r="A357" s="80" t="s">
        <v>120</v>
      </c>
      <c r="B357" s="28" t="s">
        <v>87</v>
      </c>
      <c r="C357" s="21"/>
      <c r="D357" s="12"/>
      <c r="E357" s="21"/>
      <c r="F357" s="12"/>
      <c r="G357" s="55"/>
      <c r="H357" s="39">
        <f>H358+H373</f>
        <v>32679.800000000003</v>
      </c>
      <c r="I357" s="237">
        <f>I358+I373</f>
        <v>0</v>
      </c>
    </row>
    <row r="358" spans="1:9" ht="15.75">
      <c r="A358" s="113" t="s">
        <v>6</v>
      </c>
      <c r="B358" s="107" t="s">
        <v>87</v>
      </c>
      <c r="C358" s="17" t="s">
        <v>194</v>
      </c>
      <c r="D358" s="32" t="s">
        <v>126</v>
      </c>
      <c r="E358" s="17"/>
      <c r="F358" s="101"/>
      <c r="G358" s="92"/>
      <c r="H358" s="37">
        <f>H359+H363</f>
        <v>7833</v>
      </c>
      <c r="I358" s="85">
        <f>I359+I363</f>
        <v>0</v>
      </c>
    </row>
    <row r="359" spans="1:9" ht="15.75">
      <c r="A359" s="25" t="s">
        <v>9</v>
      </c>
      <c r="B359" s="42" t="s">
        <v>87</v>
      </c>
      <c r="C359" s="18" t="s">
        <v>194</v>
      </c>
      <c r="D359" s="29" t="s">
        <v>187</v>
      </c>
      <c r="E359" s="22"/>
      <c r="F359" s="29"/>
      <c r="G359" s="95"/>
      <c r="H359" s="90">
        <f aca="true" t="shared" si="20" ref="H359:I361">H360</f>
        <v>2335</v>
      </c>
      <c r="I359" s="97">
        <f t="shared" si="20"/>
        <v>0</v>
      </c>
    </row>
    <row r="360" spans="1:9" ht="15.75">
      <c r="A360" s="33" t="s">
        <v>31</v>
      </c>
      <c r="B360" s="15" t="s">
        <v>87</v>
      </c>
      <c r="C360" s="18" t="s">
        <v>194</v>
      </c>
      <c r="D360" s="29" t="s">
        <v>187</v>
      </c>
      <c r="E360" s="14" t="s">
        <v>32</v>
      </c>
      <c r="F360" s="9"/>
      <c r="G360" s="87"/>
      <c r="H360" s="37">
        <f t="shared" si="20"/>
        <v>2335</v>
      </c>
      <c r="I360" s="85">
        <f t="shared" si="20"/>
        <v>0</v>
      </c>
    </row>
    <row r="361" spans="1:9" ht="15.75">
      <c r="A361" s="26" t="s">
        <v>27</v>
      </c>
      <c r="B361" s="44" t="s">
        <v>87</v>
      </c>
      <c r="C361" s="18" t="s">
        <v>194</v>
      </c>
      <c r="D361" s="29" t="s">
        <v>187</v>
      </c>
      <c r="E361" s="20" t="s">
        <v>212</v>
      </c>
      <c r="F361" s="9"/>
      <c r="G361" s="58"/>
      <c r="H361" s="38">
        <f t="shared" si="20"/>
        <v>2335</v>
      </c>
      <c r="I361" s="49">
        <f t="shared" si="20"/>
        <v>0</v>
      </c>
    </row>
    <row r="362" spans="1:9" ht="15.75">
      <c r="A362" s="25" t="s">
        <v>172</v>
      </c>
      <c r="B362" s="44" t="s">
        <v>87</v>
      </c>
      <c r="C362" s="18" t="s">
        <v>194</v>
      </c>
      <c r="D362" s="29" t="s">
        <v>187</v>
      </c>
      <c r="E362" s="20" t="s">
        <v>212</v>
      </c>
      <c r="F362" s="9"/>
      <c r="G362" s="87" t="s">
        <v>86</v>
      </c>
      <c r="H362" s="38">
        <v>2335</v>
      </c>
      <c r="I362" s="50"/>
    </row>
    <row r="363" spans="1:9" ht="15.75">
      <c r="A363" s="25" t="s">
        <v>29</v>
      </c>
      <c r="B363" s="43" t="s">
        <v>87</v>
      </c>
      <c r="C363" s="22" t="s">
        <v>194</v>
      </c>
      <c r="D363" s="30" t="s">
        <v>194</v>
      </c>
      <c r="E363" s="18"/>
      <c r="F363" s="30"/>
      <c r="G363" s="87"/>
      <c r="H363" s="38">
        <f>H364+H367+H370</f>
        <v>5498</v>
      </c>
      <c r="I363" s="49">
        <f>I364+I367+I370</f>
        <v>0</v>
      </c>
    </row>
    <row r="364" spans="1:9" ht="15.75">
      <c r="A364" s="25" t="s">
        <v>92</v>
      </c>
      <c r="B364" s="43" t="s">
        <v>87</v>
      </c>
      <c r="C364" s="22" t="s">
        <v>194</v>
      </c>
      <c r="D364" s="30" t="s">
        <v>194</v>
      </c>
      <c r="E364" s="18" t="s">
        <v>93</v>
      </c>
      <c r="F364" s="30"/>
      <c r="G364" s="87"/>
      <c r="H364" s="38">
        <f>H365</f>
        <v>3702.6</v>
      </c>
      <c r="I364" s="49">
        <f>I365</f>
        <v>0</v>
      </c>
    </row>
    <row r="365" spans="1:9" ht="15.75">
      <c r="A365" s="26" t="s">
        <v>94</v>
      </c>
      <c r="B365" s="43" t="s">
        <v>87</v>
      </c>
      <c r="C365" s="22" t="s">
        <v>194</v>
      </c>
      <c r="D365" s="30" t="s">
        <v>194</v>
      </c>
      <c r="E365" s="18" t="s">
        <v>214</v>
      </c>
      <c r="F365" s="30"/>
      <c r="G365" s="112"/>
      <c r="H365" s="38">
        <f>H366</f>
        <v>3702.6</v>
      </c>
      <c r="I365" s="49">
        <f>I366</f>
        <v>0</v>
      </c>
    </row>
    <row r="366" spans="1:9" ht="15.75">
      <c r="A366" s="25" t="s">
        <v>172</v>
      </c>
      <c r="B366" s="43" t="s">
        <v>87</v>
      </c>
      <c r="C366" s="22" t="s">
        <v>194</v>
      </c>
      <c r="D366" s="30" t="s">
        <v>194</v>
      </c>
      <c r="E366" s="18" t="s">
        <v>214</v>
      </c>
      <c r="F366" s="30" t="s">
        <v>15</v>
      </c>
      <c r="G366" s="87" t="s">
        <v>86</v>
      </c>
      <c r="H366" s="38">
        <v>3702.6</v>
      </c>
      <c r="I366" s="50"/>
    </row>
    <row r="367" spans="1:9" ht="15.75">
      <c r="A367" s="47" t="s">
        <v>215</v>
      </c>
      <c r="B367" s="44" t="s">
        <v>87</v>
      </c>
      <c r="C367" s="22" t="s">
        <v>194</v>
      </c>
      <c r="D367" s="31" t="s">
        <v>194</v>
      </c>
      <c r="E367" s="20" t="s">
        <v>30</v>
      </c>
      <c r="F367" s="9"/>
      <c r="G367" s="87"/>
      <c r="H367" s="38">
        <f>H368</f>
        <v>500</v>
      </c>
      <c r="I367" s="49">
        <f>I368</f>
        <v>0</v>
      </c>
    </row>
    <row r="368" spans="1:9" ht="15.75">
      <c r="A368" s="26" t="s">
        <v>254</v>
      </c>
      <c r="B368" s="44" t="s">
        <v>87</v>
      </c>
      <c r="C368" s="22" t="s">
        <v>194</v>
      </c>
      <c r="D368" s="31" t="s">
        <v>194</v>
      </c>
      <c r="E368" s="20" t="s">
        <v>217</v>
      </c>
      <c r="F368" s="9"/>
      <c r="G368" s="57"/>
      <c r="H368" s="38">
        <f>H369</f>
        <v>500</v>
      </c>
      <c r="I368" s="49">
        <f>I369</f>
        <v>0</v>
      </c>
    </row>
    <row r="369" spans="1:9" ht="15.75">
      <c r="A369" s="25" t="s">
        <v>172</v>
      </c>
      <c r="B369" s="44" t="s">
        <v>87</v>
      </c>
      <c r="C369" s="22" t="s">
        <v>194</v>
      </c>
      <c r="D369" s="31" t="s">
        <v>194</v>
      </c>
      <c r="E369" s="20" t="s">
        <v>217</v>
      </c>
      <c r="F369" s="9"/>
      <c r="G369" s="87" t="s">
        <v>86</v>
      </c>
      <c r="H369" s="38">
        <v>500</v>
      </c>
      <c r="I369" s="50"/>
    </row>
    <row r="370" spans="1:9" ht="15.75">
      <c r="A370" s="25" t="s">
        <v>131</v>
      </c>
      <c r="B370" s="44" t="s">
        <v>87</v>
      </c>
      <c r="C370" s="22" t="s">
        <v>194</v>
      </c>
      <c r="D370" s="31" t="s">
        <v>194</v>
      </c>
      <c r="E370" s="20" t="s">
        <v>132</v>
      </c>
      <c r="F370" s="9"/>
      <c r="G370" s="112"/>
      <c r="H370" s="38">
        <f>H371</f>
        <v>1295.4</v>
      </c>
      <c r="I370" s="49">
        <f>I371</f>
        <v>0</v>
      </c>
    </row>
    <row r="371" spans="1:9" ht="26.25">
      <c r="A371" s="47" t="s">
        <v>255</v>
      </c>
      <c r="B371" s="44" t="s">
        <v>87</v>
      </c>
      <c r="C371" s="22" t="s">
        <v>194</v>
      </c>
      <c r="D371" s="31" t="s">
        <v>194</v>
      </c>
      <c r="E371" s="20" t="s">
        <v>256</v>
      </c>
      <c r="F371" s="9"/>
      <c r="G371" s="112"/>
      <c r="H371" s="38">
        <f>H372</f>
        <v>1295.4</v>
      </c>
      <c r="I371" s="49">
        <f>I372</f>
        <v>0</v>
      </c>
    </row>
    <row r="372" spans="1:9" ht="15.75">
      <c r="A372" s="27" t="s">
        <v>146</v>
      </c>
      <c r="B372" s="44" t="s">
        <v>87</v>
      </c>
      <c r="C372" s="22" t="s">
        <v>194</v>
      </c>
      <c r="D372" s="31" t="s">
        <v>194</v>
      </c>
      <c r="E372" s="20" t="s">
        <v>221</v>
      </c>
      <c r="F372" s="9"/>
      <c r="G372" s="112" t="s">
        <v>278</v>
      </c>
      <c r="H372" s="38">
        <v>1295.4</v>
      </c>
      <c r="I372" s="50"/>
    </row>
    <row r="373" spans="1:9" ht="15.75">
      <c r="A373" s="119" t="s">
        <v>257</v>
      </c>
      <c r="B373" s="108" t="s">
        <v>87</v>
      </c>
      <c r="C373" s="105" t="s">
        <v>192</v>
      </c>
      <c r="D373" s="114" t="s">
        <v>126</v>
      </c>
      <c r="E373" s="105"/>
      <c r="F373" s="103"/>
      <c r="G373" s="96"/>
      <c r="H373" s="86">
        <f>H374+H381</f>
        <v>24846.800000000003</v>
      </c>
      <c r="I373" s="98">
        <f>I374+I381</f>
        <v>0</v>
      </c>
    </row>
    <row r="374" spans="1:9" ht="15.75">
      <c r="A374" s="113" t="s">
        <v>230</v>
      </c>
      <c r="B374" s="107" t="s">
        <v>87</v>
      </c>
      <c r="C374" s="17" t="s">
        <v>192</v>
      </c>
      <c r="D374" s="32" t="s">
        <v>195</v>
      </c>
      <c r="E374" s="17"/>
      <c r="F374" s="32"/>
      <c r="G374" s="126"/>
      <c r="H374" s="90">
        <f>H375+H378</f>
        <v>14384</v>
      </c>
      <c r="I374" s="90">
        <f>I375+I378</f>
        <v>0</v>
      </c>
    </row>
    <row r="375" spans="1:9" ht="15.75">
      <c r="A375" s="25" t="s">
        <v>78</v>
      </c>
      <c r="B375" s="43" t="s">
        <v>87</v>
      </c>
      <c r="C375" s="18" t="s">
        <v>192</v>
      </c>
      <c r="D375" s="30" t="s">
        <v>195</v>
      </c>
      <c r="E375" s="18" t="s">
        <v>79</v>
      </c>
      <c r="F375" s="30"/>
      <c r="G375" s="87"/>
      <c r="H375" s="38">
        <f>H376</f>
        <v>10915</v>
      </c>
      <c r="I375" s="49">
        <f>I376</f>
        <v>0</v>
      </c>
    </row>
    <row r="376" spans="1:9" ht="15.75">
      <c r="A376" s="26" t="s">
        <v>27</v>
      </c>
      <c r="B376" s="43" t="s">
        <v>87</v>
      </c>
      <c r="C376" s="18" t="s">
        <v>192</v>
      </c>
      <c r="D376" s="30" t="s">
        <v>195</v>
      </c>
      <c r="E376" s="18" t="s">
        <v>231</v>
      </c>
      <c r="F376" s="30"/>
      <c r="G376" s="57"/>
      <c r="H376" s="38">
        <f>H377</f>
        <v>10915</v>
      </c>
      <c r="I376" s="49">
        <f>I377</f>
        <v>0</v>
      </c>
    </row>
    <row r="377" spans="1:9" ht="15.75">
      <c r="A377" s="25" t="s">
        <v>172</v>
      </c>
      <c r="B377" s="43" t="s">
        <v>87</v>
      </c>
      <c r="C377" s="18" t="s">
        <v>192</v>
      </c>
      <c r="D377" s="30" t="s">
        <v>195</v>
      </c>
      <c r="E377" s="18" t="s">
        <v>231</v>
      </c>
      <c r="F377" s="30"/>
      <c r="G377" s="87" t="s">
        <v>86</v>
      </c>
      <c r="H377" s="38">
        <v>10915</v>
      </c>
      <c r="I377" s="50"/>
    </row>
    <row r="378" spans="1:9" ht="15.75">
      <c r="A378" s="25" t="s">
        <v>131</v>
      </c>
      <c r="B378" s="43" t="s">
        <v>87</v>
      </c>
      <c r="C378" s="18" t="s">
        <v>192</v>
      </c>
      <c r="D378" s="30" t="s">
        <v>195</v>
      </c>
      <c r="E378" s="18" t="s">
        <v>132</v>
      </c>
      <c r="F378" s="30"/>
      <c r="G378" s="87"/>
      <c r="H378" s="38">
        <f>H379</f>
        <v>3469</v>
      </c>
      <c r="I378" s="49">
        <f>I379</f>
        <v>0</v>
      </c>
    </row>
    <row r="379" spans="1:9" s="23" customFormat="1" ht="26.25">
      <c r="A379" s="47" t="s">
        <v>372</v>
      </c>
      <c r="B379" s="43" t="s">
        <v>87</v>
      </c>
      <c r="C379" s="18" t="s">
        <v>192</v>
      </c>
      <c r="D379" s="30" t="s">
        <v>195</v>
      </c>
      <c r="E379" s="18" t="s">
        <v>258</v>
      </c>
      <c r="F379" s="30"/>
      <c r="G379" s="87"/>
      <c r="H379" s="38">
        <f>H380</f>
        <v>3469</v>
      </c>
      <c r="I379" s="49">
        <f>I380</f>
        <v>0</v>
      </c>
    </row>
    <row r="380" spans="1:9" ht="15.75">
      <c r="A380" s="27" t="s">
        <v>146</v>
      </c>
      <c r="B380" s="43" t="s">
        <v>87</v>
      </c>
      <c r="C380" s="18" t="s">
        <v>192</v>
      </c>
      <c r="D380" s="30" t="s">
        <v>195</v>
      </c>
      <c r="E380" s="18" t="s">
        <v>258</v>
      </c>
      <c r="F380" s="30"/>
      <c r="G380" s="87" t="s">
        <v>278</v>
      </c>
      <c r="H380" s="38">
        <v>3469</v>
      </c>
      <c r="I380" s="50"/>
    </row>
    <row r="381" spans="1:9" ht="15.75">
      <c r="A381" s="119" t="s">
        <v>45</v>
      </c>
      <c r="B381" s="108" t="s">
        <v>87</v>
      </c>
      <c r="C381" s="105" t="s">
        <v>192</v>
      </c>
      <c r="D381" s="114" t="s">
        <v>193</v>
      </c>
      <c r="E381" s="105"/>
      <c r="F381" s="114"/>
      <c r="G381" s="123"/>
      <c r="H381" s="86">
        <f aca="true" t="shared" si="21" ref="H381:I383">H382</f>
        <v>10462.800000000001</v>
      </c>
      <c r="I381" s="98">
        <f t="shared" si="21"/>
        <v>0</v>
      </c>
    </row>
    <row r="382" spans="1:9" ht="15.75">
      <c r="A382" s="47" t="s">
        <v>147</v>
      </c>
      <c r="B382" s="43" t="s">
        <v>87</v>
      </c>
      <c r="C382" s="18" t="s">
        <v>192</v>
      </c>
      <c r="D382" s="30" t="s">
        <v>193</v>
      </c>
      <c r="E382" s="18" t="s">
        <v>277</v>
      </c>
      <c r="F382" s="30"/>
      <c r="G382" s="87"/>
      <c r="H382" s="38">
        <f t="shared" si="21"/>
        <v>10462.800000000001</v>
      </c>
      <c r="I382" s="49">
        <f t="shared" si="21"/>
        <v>0</v>
      </c>
    </row>
    <row r="383" spans="1:9" ht="15.75">
      <c r="A383" s="27" t="s">
        <v>50</v>
      </c>
      <c r="B383" s="43" t="s">
        <v>87</v>
      </c>
      <c r="C383" s="18" t="s">
        <v>192</v>
      </c>
      <c r="D383" s="30" t="s">
        <v>193</v>
      </c>
      <c r="E383" s="18" t="s">
        <v>279</v>
      </c>
      <c r="F383" s="7"/>
      <c r="G383" s="87"/>
      <c r="H383" s="38">
        <f t="shared" si="21"/>
        <v>10462.800000000001</v>
      </c>
      <c r="I383" s="49">
        <f t="shared" si="21"/>
        <v>0</v>
      </c>
    </row>
    <row r="384" spans="1:9" ht="16.5" thickBot="1">
      <c r="A384" s="27" t="s">
        <v>146</v>
      </c>
      <c r="B384" s="44" t="s">
        <v>87</v>
      </c>
      <c r="C384" s="20" t="s">
        <v>192</v>
      </c>
      <c r="D384" s="31" t="s">
        <v>193</v>
      </c>
      <c r="E384" s="20" t="s">
        <v>279</v>
      </c>
      <c r="F384" s="5"/>
      <c r="G384" s="52" t="s">
        <v>278</v>
      </c>
      <c r="H384" s="36">
        <f>11416.6-312-641.8</f>
        <v>10462.800000000001</v>
      </c>
      <c r="I384" s="53"/>
    </row>
    <row r="385" spans="1:9" ht="38.25" thickBot="1">
      <c r="A385" s="80" t="s">
        <v>121</v>
      </c>
      <c r="B385" s="28" t="s">
        <v>88</v>
      </c>
      <c r="C385" s="21"/>
      <c r="D385" s="12"/>
      <c r="E385" s="21"/>
      <c r="F385" s="12"/>
      <c r="G385" s="55"/>
      <c r="H385" s="142">
        <f>H386+H394+H404</f>
        <v>58663.1</v>
      </c>
      <c r="I385" s="142">
        <f>I386+I394+I404</f>
        <v>5172</v>
      </c>
    </row>
    <row r="386" spans="1:9" s="23" customFormat="1" ht="15.75">
      <c r="A386" s="113" t="s">
        <v>17</v>
      </c>
      <c r="B386" s="107" t="s">
        <v>88</v>
      </c>
      <c r="C386" s="298" t="s">
        <v>186</v>
      </c>
      <c r="D386" s="298" t="s">
        <v>126</v>
      </c>
      <c r="E386" s="293"/>
      <c r="F386" s="32"/>
      <c r="G386" s="285"/>
      <c r="H386" s="301">
        <f>H387</f>
        <v>46407</v>
      </c>
      <c r="I386" s="40">
        <f>I387</f>
        <v>0</v>
      </c>
    </row>
    <row r="387" spans="1:9" ht="15.75">
      <c r="A387" s="27" t="s">
        <v>80</v>
      </c>
      <c r="B387" s="42" t="s">
        <v>88</v>
      </c>
      <c r="C387" s="22" t="s">
        <v>186</v>
      </c>
      <c r="D387" s="22" t="s">
        <v>190</v>
      </c>
      <c r="E387" s="294"/>
      <c r="F387" s="29"/>
      <c r="G387" s="286"/>
      <c r="H387" s="302">
        <f>H388+H391</f>
        <v>46407</v>
      </c>
      <c r="I387" s="37">
        <f>I388+I391</f>
        <v>0</v>
      </c>
    </row>
    <row r="388" spans="1:9" ht="39">
      <c r="A388" s="68" t="s">
        <v>304</v>
      </c>
      <c r="B388" s="43" t="s">
        <v>88</v>
      </c>
      <c r="C388" s="18" t="s">
        <v>186</v>
      </c>
      <c r="D388" s="18" t="s">
        <v>190</v>
      </c>
      <c r="E388" s="281" t="s">
        <v>277</v>
      </c>
      <c r="F388" s="30"/>
      <c r="G388" s="287"/>
      <c r="H388" s="303">
        <f>H389</f>
        <v>18966</v>
      </c>
      <c r="I388" s="38">
        <f>I389</f>
        <v>0</v>
      </c>
    </row>
    <row r="389" spans="1:9" ht="15.75">
      <c r="A389" s="25" t="s">
        <v>50</v>
      </c>
      <c r="B389" s="44" t="s">
        <v>88</v>
      </c>
      <c r="C389" s="20" t="s">
        <v>186</v>
      </c>
      <c r="D389" s="20" t="s">
        <v>190</v>
      </c>
      <c r="E389" s="295" t="s">
        <v>279</v>
      </c>
      <c r="F389" s="31"/>
      <c r="G389" s="300"/>
      <c r="H389" s="304">
        <f>H390</f>
        <v>18966</v>
      </c>
      <c r="I389" s="306"/>
    </row>
    <row r="390" spans="1:9" ht="15.75">
      <c r="A390" s="27" t="s">
        <v>146</v>
      </c>
      <c r="B390" s="44" t="s">
        <v>88</v>
      </c>
      <c r="C390" s="20" t="s">
        <v>186</v>
      </c>
      <c r="D390" s="20" t="s">
        <v>190</v>
      </c>
      <c r="E390" s="295" t="s">
        <v>279</v>
      </c>
      <c r="F390" s="31"/>
      <c r="G390" s="300" t="s">
        <v>278</v>
      </c>
      <c r="H390" s="304">
        <f>21789.8-629-1000-1194.8</f>
        <v>18966</v>
      </c>
      <c r="I390" s="306"/>
    </row>
    <row r="391" spans="1:9" ht="26.25">
      <c r="A391" s="47" t="s">
        <v>204</v>
      </c>
      <c r="B391" s="43" t="s">
        <v>88</v>
      </c>
      <c r="C391" s="18" t="s">
        <v>186</v>
      </c>
      <c r="D391" s="18" t="s">
        <v>190</v>
      </c>
      <c r="E391" s="281" t="s">
        <v>138</v>
      </c>
      <c r="F391" s="30"/>
      <c r="G391" s="287"/>
      <c r="H391" s="303">
        <f>H392</f>
        <v>27441</v>
      </c>
      <c r="I391" s="38">
        <f>I392</f>
        <v>0</v>
      </c>
    </row>
    <row r="392" spans="1:9" ht="15.75">
      <c r="A392" s="26" t="s">
        <v>77</v>
      </c>
      <c r="B392" s="43" t="s">
        <v>88</v>
      </c>
      <c r="C392" s="18" t="s">
        <v>186</v>
      </c>
      <c r="D392" s="18" t="s">
        <v>190</v>
      </c>
      <c r="E392" s="281" t="s">
        <v>203</v>
      </c>
      <c r="F392" s="30"/>
      <c r="G392" s="287"/>
      <c r="H392" s="303">
        <f>H393</f>
        <v>27441</v>
      </c>
      <c r="I392" s="38">
        <f>I393</f>
        <v>0</v>
      </c>
    </row>
    <row r="393" spans="1:9" ht="15.75">
      <c r="A393" s="25" t="s">
        <v>146</v>
      </c>
      <c r="B393" s="44" t="s">
        <v>88</v>
      </c>
      <c r="C393" s="20" t="s">
        <v>186</v>
      </c>
      <c r="D393" s="20" t="s">
        <v>190</v>
      </c>
      <c r="E393" s="295" t="s">
        <v>203</v>
      </c>
      <c r="F393" s="31" t="s">
        <v>49</v>
      </c>
      <c r="G393" s="287" t="s">
        <v>278</v>
      </c>
      <c r="H393" s="303">
        <f>2000+25925-484</f>
        <v>27441</v>
      </c>
      <c r="I393" s="307"/>
    </row>
    <row r="394" spans="1:9" ht="15.75">
      <c r="A394" s="119" t="s">
        <v>23</v>
      </c>
      <c r="B394" s="108" t="s">
        <v>88</v>
      </c>
      <c r="C394" s="105" t="s">
        <v>200</v>
      </c>
      <c r="D394" s="105" t="s">
        <v>126</v>
      </c>
      <c r="E394" s="296"/>
      <c r="F394" s="114"/>
      <c r="G394" s="290"/>
      <c r="H394" s="305">
        <f>H395+H399</f>
        <v>2180.1</v>
      </c>
      <c r="I394" s="98">
        <f>I395</f>
        <v>0</v>
      </c>
    </row>
    <row r="395" spans="1:9" ht="15.75">
      <c r="A395" s="27" t="s">
        <v>70</v>
      </c>
      <c r="B395" s="42" t="s">
        <v>88</v>
      </c>
      <c r="C395" s="22" t="s">
        <v>200</v>
      </c>
      <c r="D395" s="22" t="s">
        <v>186</v>
      </c>
      <c r="E395" s="294"/>
      <c r="F395" s="29"/>
      <c r="G395" s="286"/>
      <c r="H395" s="302">
        <f>H396</f>
        <v>1980.1</v>
      </c>
      <c r="I395" s="85">
        <f>I396</f>
        <v>0</v>
      </c>
    </row>
    <row r="396" spans="1:9" ht="15.75">
      <c r="A396" s="25" t="s">
        <v>24</v>
      </c>
      <c r="B396" s="43" t="s">
        <v>88</v>
      </c>
      <c r="C396" s="18" t="s">
        <v>200</v>
      </c>
      <c r="D396" s="18" t="s">
        <v>186</v>
      </c>
      <c r="E396" s="281" t="s">
        <v>25</v>
      </c>
      <c r="F396" s="30"/>
      <c r="G396" s="287"/>
      <c r="H396" s="303">
        <f>H397</f>
        <v>1980.1</v>
      </c>
      <c r="I396" s="38"/>
    </row>
    <row r="397" spans="1:9" ht="15.75">
      <c r="A397" s="47" t="s">
        <v>201</v>
      </c>
      <c r="B397" s="43" t="s">
        <v>88</v>
      </c>
      <c r="C397" s="18" t="s">
        <v>200</v>
      </c>
      <c r="D397" s="18" t="s">
        <v>186</v>
      </c>
      <c r="E397" s="281" t="s">
        <v>202</v>
      </c>
      <c r="F397" s="30"/>
      <c r="G397" s="287"/>
      <c r="H397" s="303">
        <f>H398</f>
        <v>1980.1</v>
      </c>
      <c r="I397" s="38"/>
    </row>
    <row r="398" spans="1:9" ht="19.5" customHeight="1">
      <c r="A398" s="70" t="s">
        <v>146</v>
      </c>
      <c r="B398" s="43" t="s">
        <v>88</v>
      </c>
      <c r="C398" s="18" t="s">
        <v>200</v>
      </c>
      <c r="D398" s="18" t="s">
        <v>186</v>
      </c>
      <c r="E398" s="281" t="s">
        <v>202</v>
      </c>
      <c r="F398" s="30"/>
      <c r="G398" s="287" t="s">
        <v>278</v>
      </c>
      <c r="H398" s="303">
        <f>1842.1-662+800</f>
        <v>1980.1</v>
      </c>
      <c r="I398" s="38"/>
    </row>
    <row r="399" spans="1:9" ht="15.75">
      <c r="A399" s="113" t="s">
        <v>3</v>
      </c>
      <c r="B399" s="108" t="s">
        <v>88</v>
      </c>
      <c r="C399" s="105" t="s">
        <v>200</v>
      </c>
      <c r="D399" s="114" t="s">
        <v>187</v>
      </c>
      <c r="E399" s="30"/>
      <c r="F399" s="30"/>
      <c r="G399" s="287"/>
      <c r="H399" s="303">
        <f>H400</f>
        <v>200</v>
      </c>
      <c r="I399" s="38"/>
    </row>
    <row r="400" spans="1:9" ht="15.75">
      <c r="A400" s="25" t="s">
        <v>54</v>
      </c>
      <c r="B400" s="43" t="s">
        <v>88</v>
      </c>
      <c r="C400" s="18" t="s">
        <v>200</v>
      </c>
      <c r="D400" s="30" t="s">
        <v>187</v>
      </c>
      <c r="E400" s="18" t="s">
        <v>75</v>
      </c>
      <c r="F400" s="30"/>
      <c r="G400" s="287"/>
      <c r="H400" s="303">
        <f>H401</f>
        <v>200</v>
      </c>
      <c r="I400" s="38"/>
    </row>
    <row r="401" spans="1:9" ht="15.75">
      <c r="A401" s="25" t="s">
        <v>291</v>
      </c>
      <c r="B401" s="43" t="s">
        <v>88</v>
      </c>
      <c r="C401" s="18" t="s">
        <v>200</v>
      </c>
      <c r="D401" s="30" t="s">
        <v>187</v>
      </c>
      <c r="E401" s="18" t="s">
        <v>292</v>
      </c>
      <c r="F401" s="30"/>
      <c r="G401" s="287"/>
      <c r="H401" s="303">
        <f>H402</f>
        <v>200</v>
      </c>
      <c r="I401" s="38"/>
    </row>
    <row r="402" spans="1:9" ht="15.75">
      <c r="A402" s="25" t="s">
        <v>370</v>
      </c>
      <c r="B402" s="43" t="s">
        <v>88</v>
      </c>
      <c r="C402" s="18" t="s">
        <v>200</v>
      </c>
      <c r="D402" s="30" t="s">
        <v>187</v>
      </c>
      <c r="E402" s="18" t="s">
        <v>371</v>
      </c>
      <c r="F402" s="30"/>
      <c r="G402" s="287"/>
      <c r="H402" s="303">
        <f>H403</f>
        <v>200</v>
      </c>
      <c r="I402" s="38"/>
    </row>
    <row r="403" spans="1:9" ht="15.75">
      <c r="A403" s="25" t="s">
        <v>146</v>
      </c>
      <c r="B403" s="43" t="s">
        <v>88</v>
      </c>
      <c r="C403" s="18" t="s">
        <v>200</v>
      </c>
      <c r="D403" s="30" t="s">
        <v>187</v>
      </c>
      <c r="E403" s="18" t="s">
        <v>371</v>
      </c>
      <c r="F403" s="30"/>
      <c r="G403" s="287" t="s">
        <v>278</v>
      </c>
      <c r="H403" s="303">
        <v>200</v>
      </c>
      <c r="I403" s="38"/>
    </row>
    <row r="404" spans="1:9" ht="15.75">
      <c r="A404" s="25" t="s">
        <v>5</v>
      </c>
      <c r="B404" s="43" t="s">
        <v>88</v>
      </c>
      <c r="C404" s="18" t="s">
        <v>193</v>
      </c>
      <c r="D404" s="18" t="s">
        <v>126</v>
      </c>
      <c r="E404" s="7"/>
      <c r="F404" s="11"/>
      <c r="G404" s="287"/>
      <c r="H404" s="303">
        <f>H405</f>
        <v>10076</v>
      </c>
      <c r="I404" s="38">
        <f>I405</f>
        <v>5172</v>
      </c>
    </row>
    <row r="405" spans="1:9" ht="15.75">
      <c r="A405" s="25" t="s">
        <v>96</v>
      </c>
      <c r="B405" s="43" t="s">
        <v>88</v>
      </c>
      <c r="C405" s="18" t="s">
        <v>193</v>
      </c>
      <c r="D405" s="18" t="s">
        <v>191</v>
      </c>
      <c r="E405" s="7"/>
      <c r="F405" s="11"/>
      <c r="G405" s="287"/>
      <c r="H405" s="352">
        <f>H408+H406</f>
        <v>10076</v>
      </c>
      <c r="I405" s="49">
        <f>I408</f>
        <v>5172</v>
      </c>
    </row>
    <row r="406" spans="1:9" ht="51.75">
      <c r="A406" s="47" t="s">
        <v>421</v>
      </c>
      <c r="B406" s="43" t="s">
        <v>88</v>
      </c>
      <c r="C406" s="18" t="s">
        <v>193</v>
      </c>
      <c r="D406" s="18" t="s">
        <v>191</v>
      </c>
      <c r="E406" s="7" t="s">
        <v>422</v>
      </c>
      <c r="F406" s="11"/>
      <c r="G406" s="87"/>
      <c r="H406" s="310">
        <f>H407</f>
        <v>4904</v>
      </c>
      <c r="I406" s="349"/>
    </row>
    <row r="407" spans="1:9" ht="15.75">
      <c r="A407" s="25" t="s">
        <v>260</v>
      </c>
      <c r="B407" s="43" t="s">
        <v>88</v>
      </c>
      <c r="C407" s="18" t="s">
        <v>193</v>
      </c>
      <c r="D407" s="18" t="s">
        <v>191</v>
      </c>
      <c r="E407" s="7" t="s">
        <v>422</v>
      </c>
      <c r="F407" s="11" t="s">
        <v>51</v>
      </c>
      <c r="G407" s="87" t="s">
        <v>51</v>
      </c>
      <c r="H407" s="310">
        <v>4904</v>
      </c>
      <c r="I407" s="349"/>
    </row>
    <row r="408" spans="1:9" ht="39">
      <c r="A408" s="47" t="s">
        <v>436</v>
      </c>
      <c r="B408" s="43" t="s">
        <v>88</v>
      </c>
      <c r="C408" s="18" t="s">
        <v>193</v>
      </c>
      <c r="D408" s="18" t="s">
        <v>191</v>
      </c>
      <c r="E408" s="7" t="s">
        <v>245</v>
      </c>
      <c r="F408" s="11"/>
      <c r="G408" s="287"/>
      <c r="H408" s="303">
        <f>H409</f>
        <v>5172</v>
      </c>
      <c r="I408" s="38">
        <f>I409</f>
        <v>5172</v>
      </c>
    </row>
    <row r="409" spans="1:9" ht="16.5" thickBot="1">
      <c r="A409" s="25" t="s">
        <v>260</v>
      </c>
      <c r="B409" s="43" t="s">
        <v>88</v>
      </c>
      <c r="C409" s="299" t="s">
        <v>193</v>
      </c>
      <c r="D409" s="18" t="s">
        <v>191</v>
      </c>
      <c r="E409" s="7" t="s">
        <v>245</v>
      </c>
      <c r="F409" s="11" t="s">
        <v>51</v>
      </c>
      <c r="G409" s="292" t="s">
        <v>51</v>
      </c>
      <c r="H409" s="303">
        <v>5172</v>
      </c>
      <c r="I409" s="308">
        <v>5172</v>
      </c>
    </row>
    <row r="410" spans="1:9" ht="16.5" thickBot="1">
      <c r="A410" s="141" t="s">
        <v>283</v>
      </c>
      <c r="B410" s="228" t="s">
        <v>284</v>
      </c>
      <c r="C410" s="228"/>
      <c r="D410" s="19"/>
      <c r="E410" s="297"/>
      <c r="F410" s="24"/>
      <c r="G410" s="234"/>
      <c r="H410" s="39">
        <f aca="true" t="shared" si="22" ref="H410:I412">H411</f>
        <v>20715.4</v>
      </c>
      <c r="I410" s="237">
        <f t="shared" si="22"/>
        <v>3346</v>
      </c>
    </row>
    <row r="411" spans="1:9" ht="15.75">
      <c r="A411" s="113" t="s">
        <v>115</v>
      </c>
      <c r="B411" s="107" t="s">
        <v>284</v>
      </c>
      <c r="C411" s="17" t="s">
        <v>191</v>
      </c>
      <c r="D411" s="231"/>
      <c r="E411" s="138"/>
      <c r="F411" s="139"/>
      <c r="G411" s="140"/>
      <c r="H411" s="37">
        <f>H412</f>
        <v>20715.4</v>
      </c>
      <c r="I411" s="37">
        <f>I412</f>
        <v>3346</v>
      </c>
    </row>
    <row r="412" spans="1:9" ht="15.75">
      <c r="A412" s="113" t="s">
        <v>20</v>
      </c>
      <c r="B412" s="107" t="s">
        <v>284</v>
      </c>
      <c r="C412" s="17" t="s">
        <v>191</v>
      </c>
      <c r="D412" s="32" t="s">
        <v>187</v>
      </c>
      <c r="E412" s="17"/>
      <c r="F412" s="32"/>
      <c r="G412" s="126"/>
      <c r="H412" s="38">
        <f t="shared" si="22"/>
        <v>20715.4</v>
      </c>
      <c r="I412" s="49">
        <f t="shared" si="22"/>
        <v>3346</v>
      </c>
    </row>
    <row r="413" spans="1:9" ht="18.75" customHeight="1">
      <c r="A413" s="25" t="s">
        <v>85</v>
      </c>
      <c r="B413" s="42" t="s">
        <v>285</v>
      </c>
      <c r="C413" s="22" t="s">
        <v>191</v>
      </c>
      <c r="D413" s="30" t="s">
        <v>187</v>
      </c>
      <c r="E413" s="18" t="s">
        <v>52</v>
      </c>
      <c r="F413" s="30"/>
      <c r="G413" s="87"/>
      <c r="H413" s="38">
        <f>H414+H416+H418+H423+H426</f>
        <v>20715.4</v>
      </c>
      <c r="I413" s="49">
        <f>I414+I416+I418+I421+I423+I426</f>
        <v>3346</v>
      </c>
    </row>
    <row r="414" spans="1:9" ht="51.75">
      <c r="A414" s="47" t="s">
        <v>153</v>
      </c>
      <c r="B414" s="42" t="s">
        <v>284</v>
      </c>
      <c r="C414" s="22" t="s">
        <v>191</v>
      </c>
      <c r="D414" s="30" t="s">
        <v>187</v>
      </c>
      <c r="E414" s="18" t="s">
        <v>152</v>
      </c>
      <c r="F414" s="30"/>
      <c r="G414" s="57"/>
      <c r="H414" s="38">
        <f>H415</f>
        <v>3197.4</v>
      </c>
      <c r="I414" s="49">
        <f>I415</f>
        <v>2776</v>
      </c>
    </row>
    <row r="415" spans="1:9" s="23" customFormat="1" ht="26.25">
      <c r="A415" s="47" t="s">
        <v>154</v>
      </c>
      <c r="B415" s="42" t="s">
        <v>284</v>
      </c>
      <c r="C415" s="22" t="s">
        <v>191</v>
      </c>
      <c r="D415" s="30" t="s">
        <v>187</v>
      </c>
      <c r="E415" s="18" t="s">
        <v>152</v>
      </c>
      <c r="F415" s="30"/>
      <c r="G415" s="51" t="s">
        <v>129</v>
      </c>
      <c r="H415" s="38">
        <f>2776+421.4</f>
        <v>3197.4</v>
      </c>
      <c r="I415" s="49">
        <v>2776</v>
      </c>
    </row>
    <row r="416" spans="1:9" ht="15.75">
      <c r="A416" s="25" t="s">
        <v>155</v>
      </c>
      <c r="B416" s="42" t="s">
        <v>284</v>
      </c>
      <c r="C416" s="22" t="s">
        <v>191</v>
      </c>
      <c r="D416" s="30" t="s">
        <v>187</v>
      </c>
      <c r="E416" s="18" t="s">
        <v>156</v>
      </c>
      <c r="F416" s="7"/>
      <c r="G416" s="57"/>
      <c r="H416" s="38">
        <f>H417</f>
        <v>11427.6</v>
      </c>
      <c r="I416" s="38">
        <f>I417</f>
        <v>0</v>
      </c>
    </row>
    <row r="417" spans="1:9" ht="26.25">
      <c r="A417" s="47" t="s">
        <v>154</v>
      </c>
      <c r="B417" s="42" t="s">
        <v>284</v>
      </c>
      <c r="C417" s="22" t="s">
        <v>191</v>
      </c>
      <c r="D417" s="30" t="s">
        <v>187</v>
      </c>
      <c r="E417" s="18" t="s">
        <v>156</v>
      </c>
      <c r="F417" s="7"/>
      <c r="G417" s="51" t="s">
        <v>129</v>
      </c>
      <c r="H417" s="38">
        <v>11427.6</v>
      </c>
      <c r="I417" s="49"/>
    </row>
    <row r="418" spans="1:9" ht="26.25">
      <c r="A418" s="47" t="s">
        <v>158</v>
      </c>
      <c r="B418" s="42" t="s">
        <v>284</v>
      </c>
      <c r="C418" s="22" t="s">
        <v>191</v>
      </c>
      <c r="D418" s="30" t="s">
        <v>187</v>
      </c>
      <c r="E418" s="18" t="s">
        <v>159</v>
      </c>
      <c r="F418" s="7"/>
      <c r="G418" s="57"/>
      <c r="H418" s="38">
        <f>H419+H421</f>
        <v>5735.4</v>
      </c>
      <c r="I418" s="38">
        <f>I420</f>
        <v>0</v>
      </c>
    </row>
    <row r="419" spans="1:9" ht="15.75">
      <c r="A419" s="47" t="s">
        <v>160</v>
      </c>
      <c r="B419" s="42" t="s">
        <v>284</v>
      </c>
      <c r="C419" s="22" t="s">
        <v>191</v>
      </c>
      <c r="D419" s="30" t="s">
        <v>187</v>
      </c>
      <c r="E419" s="18" t="s">
        <v>161</v>
      </c>
      <c r="F419" s="7"/>
      <c r="G419" s="57"/>
      <c r="H419" s="38">
        <f>H420</f>
        <v>628</v>
      </c>
      <c r="I419" s="49"/>
    </row>
    <row r="420" spans="1:9" ht="26.25">
      <c r="A420" s="47" t="s">
        <v>154</v>
      </c>
      <c r="B420" s="42" t="s">
        <v>284</v>
      </c>
      <c r="C420" s="22" t="s">
        <v>191</v>
      </c>
      <c r="D420" s="30" t="s">
        <v>187</v>
      </c>
      <c r="E420" s="18" t="s">
        <v>161</v>
      </c>
      <c r="F420" s="7"/>
      <c r="G420" s="51" t="s">
        <v>129</v>
      </c>
      <c r="H420" s="38">
        <v>628</v>
      </c>
      <c r="I420" s="49"/>
    </row>
    <row r="421" spans="1:9" ht="26.25">
      <c r="A421" s="47" t="s">
        <v>163</v>
      </c>
      <c r="B421" s="42" t="s">
        <v>284</v>
      </c>
      <c r="C421" s="18" t="s">
        <v>191</v>
      </c>
      <c r="D421" s="30" t="s">
        <v>187</v>
      </c>
      <c r="E421" s="18" t="s">
        <v>162</v>
      </c>
      <c r="F421" s="7"/>
      <c r="G421" s="57"/>
      <c r="H421" s="38">
        <f>H422</f>
        <v>5107.4</v>
      </c>
      <c r="I421" s="49">
        <f>I422</f>
        <v>570</v>
      </c>
    </row>
    <row r="422" spans="1:9" ht="26.25">
      <c r="A422" s="47" t="s">
        <v>154</v>
      </c>
      <c r="B422" s="42" t="s">
        <v>284</v>
      </c>
      <c r="C422" s="18" t="s">
        <v>191</v>
      </c>
      <c r="D422" s="30" t="s">
        <v>187</v>
      </c>
      <c r="E422" s="18" t="s">
        <v>162</v>
      </c>
      <c r="F422" s="7"/>
      <c r="G422" s="51" t="s">
        <v>129</v>
      </c>
      <c r="H422" s="38">
        <v>5107.4</v>
      </c>
      <c r="I422" s="49">
        <v>570</v>
      </c>
    </row>
    <row r="423" spans="1:9" ht="15.75">
      <c r="A423" s="25" t="s">
        <v>53</v>
      </c>
      <c r="B423" s="42" t="s">
        <v>284</v>
      </c>
      <c r="C423" s="18" t="s">
        <v>191</v>
      </c>
      <c r="D423" s="30" t="s">
        <v>187</v>
      </c>
      <c r="E423" s="18" t="s">
        <v>164</v>
      </c>
      <c r="F423" s="7"/>
      <c r="G423" s="57"/>
      <c r="H423" s="38">
        <f>H424</f>
        <v>250</v>
      </c>
      <c r="I423" s="49">
        <f>I424</f>
        <v>0</v>
      </c>
    </row>
    <row r="424" spans="1:9" ht="15.75">
      <c r="A424" s="25" t="s">
        <v>165</v>
      </c>
      <c r="B424" s="42" t="s">
        <v>284</v>
      </c>
      <c r="C424" s="18" t="s">
        <v>191</v>
      </c>
      <c r="D424" s="30" t="s">
        <v>187</v>
      </c>
      <c r="E424" s="18" t="s">
        <v>166</v>
      </c>
      <c r="F424" s="7"/>
      <c r="G424" s="57"/>
      <c r="H424" s="38">
        <f>H425</f>
        <v>250</v>
      </c>
      <c r="I424" s="49">
        <f>I425</f>
        <v>0</v>
      </c>
    </row>
    <row r="425" spans="1:9" ht="26.25">
      <c r="A425" s="47" t="s">
        <v>154</v>
      </c>
      <c r="B425" s="42" t="s">
        <v>284</v>
      </c>
      <c r="C425" s="18" t="s">
        <v>191</v>
      </c>
      <c r="D425" s="30" t="s">
        <v>187</v>
      </c>
      <c r="E425" s="18" t="s">
        <v>166</v>
      </c>
      <c r="F425" s="7"/>
      <c r="G425" s="51" t="s">
        <v>129</v>
      </c>
      <c r="H425" s="38">
        <v>250</v>
      </c>
      <c r="I425" s="49"/>
    </row>
    <row r="426" spans="1:9" ht="26.25">
      <c r="A426" s="47" t="s">
        <v>106</v>
      </c>
      <c r="B426" s="43" t="s">
        <v>284</v>
      </c>
      <c r="C426" s="18" t="s">
        <v>191</v>
      </c>
      <c r="D426" s="30" t="s">
        <v>187</v>
      </c>
      <c r="E426" s="18" t="s">
        <v>167</v>
      </c>
      <c r="F426" s="7"/>
      <c r="G426" s="57"/>
      <c r="H426" s="38">
        <f>H427</f>
        <v>105</v>
      </c>
      <c r="I426" s="49">
        <f>I427</f>
        <v>0</v>
      </c>
    </row>
    <row r="427" spans="1:9" ht="16.5" thickBot="1">
      <c r="A427" s="26" t="s">
        <v>168</v>
      </c>
      <c r="B427" s="44" t="s">
        <v>284</v>
      </c>
      <c r="C427" s="20" t="s">
        <v>191</v>
      </c>
      <c r="D427" s="31" t="s">
        <v>187</v>
      </c>
      <c r="E427" s="20" t="s">
        <v>167</v>
      </c>
      <c r="F427" s="5"/>
      <c r="G427" s="52" t="s">
        <v>129</v>
      </c>
      <c r="H427" s="36">
        <v>105</v>
      </c>
      <c r="I427" s="60"/>
    </row>
    <row r="428" spans="1:9" s="23" customFormat="1" ht="32.25" thickBot="1">
      <c r="A428" s="334" t="s">
        <v>382</v>
      </c>
      <c r="B428" s="21" t="s">
        <v>383</v>
      </c>
      <c r="C428" s="21"/>
      <c r="D428" s="12"/>
      <c r="E428" s="21"/>
      <c r="F428" s="331"/>
      <c r="G428" s="55"/>
      <c r="H428" s="333">
        <f aca="true" t="shared" si="23" ref="H428:I430">H429</f>
        <v>1607</v>
      </c>
      <c r="I428" s="333">
        <f t="shared" si="23"/>
        <v>0</v>
      </c>
    </row>
    <row r="429" spans="1:9" s="23" customFormat="1" ht="15.75">
      <c r="A429" s="113" t="s">
        <v>17</v>
      </c>
      <c r="B429" s="17" t="s">
        <v>383</v>
      </c>
      <c r="C429" s="17" t="s">
        <v>186</v>
      </c>
      <c r="D429" s="32" t="s">
        <v>126</v>
      </c>
      <c r="E429" s="17"/>
      <c r="F429" s="101"/>
      <c r="G429" s="92"/>
      <c r="H429" s="90">
        <f t="shared" si="23"/>
        <v>1607</v>
      </c>
      <c r="I429" s="90">
        <f t="shared" si="23"/>
        <v>0</v>
      </c>
    </row>
    <row r="430" spans="1:9" s="48" customFormat="1" ht="15.75">
      <c r="A430" s="27" t="s">
        <v>313</v>
      </c>
      <c r="B430" s="18" t="s">
        <v>383</v>
      </c>
      <c r="C430" s="18" t="s">
        <v>186</v>
      </c>
      <c r="D430" s="30" t="s">
        <v>194</v>
      </c>
      <c r="E430" s="18"/>
      <c r="F430" s="30"/>
      <c r="G430" s="112"/>
      <c r="H430" s="38">
        <f t="shared" si="23"/>
        <v>1607</v>
      </c>
      <c r="I430" s="38">
        <f t="shared" si="23"/>
        <v>0</v>
      </c>
    </row>
    <row r="431" spans="1:9" ht="15.75">
      <c r="A431" s="70" t="s">
        <v>314</v>
      </c>
      <c r="B431" s="73" t="s">
        <v>383</v>
      </c>
      <c r="C431" s="73" t="s">
        <v>186</v>
      </c>
      <c r="D431" s="74" t="s">
        <v>194</v>
      </c>
      <c r="E431" s="73" t="s">
        <v>315</v>
      </c>
      <c r="F431" s="74"/>
      <c r="G431" s="143"/>
      <c r="H431" s="38">
        <f>H432+H434</f>
        <v>1607</v>
      </c>
      <c r="I431" s="38">
        <f>I432+I434</f>
        <v>0</v>
      </c>
    </row>
    <row r="432" spans="1:9" ht="26.25">
      <c r="A432" s="69" t="s">
        <v>316</v>
      </c>
      <c r="B432" s="73" t="s">
        <v>383</v>
      </c>
      <c r="C432" s="73" t="s">
        <v>186</v>
      </c>
      <c r="D432" s="74" t="s">
        <v>194</v>
      </c>
      <c r="E432" s="73" t="s">
        <v>317</v>
      </c>
      <c r="F432" s="74"/>
      <c r="G432" s="143"/>
      <c r="H432" s="38">
        <f>H433</f>
        <v>803.5</v>
      </c>
      <c r="I432" s="38">
        <f>I433</f>
        <v>0</v>
      </c>
    </row>
    <row r="433" spans="1:9" ht="15.75">
      <c r="A433" s="70" t="s">
        <v>146</v>
      </c>
      <c r="B433" s="73" t="s">
        <v>383</v>
      </c>
      <c r="C433" s="73" t="s">
        <v>186</v>
      </c>
      <c r="D433" s="74" t="s">
        <v>194</v>
      </c>
      <c r="E433" s="73" t="s">
        <v>317</v>
      </c>
      <c r="F433" s="74"/>
      <c r="G433" s="143" t="s">
        <v>278</v>
      </c>
      <c r="H433" s="38">
        <f>2203.5-1400</f>
        <v>803.5</v>
      </c>
      <c r="I433" s="38"/>
    </row>
    <row r="434" spans="1:9" ht="15.75">
      <c r="A434" s="69" t="s">
        <v>318</v>
      </c>
      <c r="B434" s="73" t="s">
        <v>383</v>
      </c>
      <c r="C434" s="73" t="s">
        <v>186</v>
      </c>
      <c r="D434" s="74" t="s">
        <v>194</v>
      </c>
      <c r="E434" s="73" t="s">
        <v>319</v>
      </c>
      <c r="F434" s="74"/>
      <c r="G434" s="143"/>
      <c r="H434" s="38">
        <f>H435</f>
        <v>803.5</v>
      </c>
      <c r="I434" s="38">
        <f>I435</f>
        <v>0</v>
      </c>
    </row>
    <row r="435" spans="1:9" ht="16.5" thickBot="1">
      <c r="A435" s="326" t="s">
        <v>146</v>
      </c>
      <c r="B435" s="332" t="s">
        <v>383</v>
      </c>
      <c r="C435" s="332" t="s">
        <v>186</v>
      </c>
      <c r="D435" s="327" t="s">
        <v>194</v>
      </c>
      <c r="E435" s="332" t="s">
        <v>319</v>
      </c>
      <c r="F435" s="327"/>
      <c r="G435" s="328" t="s">
        <v>278</v>
      </c>
      <c r="H435" s="308">
        <f>2203.5-1400</f>
        <v>803.5</v>
      </c>
      <c r="I435" s="308"/>
    </row>
    <row r="436" spans="1:9" ht="16.5" thickBot="1">
      <c r="A436" s="329" t="s">
        <v>73</v>
      </c>
      <c r="B436" s="228" t="s">
        <v>49</v>
      </c>
      <c r="C436" s="19" t="s">
        <v>48</v>
      </c>
      <c r="D436" s="230" t="s">
        <v>48</v>
      </c>
      <c r="E436" s="19" t="s">
        <v>47</v>
      </c>
      <c r="F436" s="24"/>
      <c r="G436" s="330" t="s">
        <v>49</v>
      </c>
      <c r="H436" s="39">
        <f>H11+H218+H265+H295+H332+H357+H385+H410+H428</f>
        <v>2349622.4999999995</v>
      </c>
      <c r="I436" s="39">
        <f>I11+I218+I265+I295+I332+I357+I385+I410+I428</f>
        <v>352960</v>
      </c>
    </row>
    <row r="441" ht="15" customHeight="1"/>
  </sheetData>
  <mergeCells count="1">
    <mergeCell ref="A7:I7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2009-01-28T06:56:44Z</cp:lastPrinted>
  <dcterms:created xsi:type="dcterms:W3CDTF">2002-11-11T07:39:40Z</dcterms:created>
  <dcterms:modified xsi:type="dcterms:W3CDTF">2009-01-28T11:34:13Z</dcterms:modified>
  <cp:category/>
  <cp:version/>
  <cp:contentType/>
  <cp:contentStatus/>
</cp:coreProperties>
</file>