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<sst xmlns="http://schemas.openxmlformats.org/spreadsheetml/2006/main" count="2913" uniqueCount="366">
  <si>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</si>
  <si>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</si>
  <si>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</si>
  <si>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</si>
  <si>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</si>
  <si>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</si>
  <si>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</si>
  <si>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</si>
  <si>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</si>
  <si>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</si>
  <si>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</si>
  <si>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</si>
  <si>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</si>
  <si>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</si>
  <si>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</si>
  <si>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</si>
  <si>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Периодическая печать и издательства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</si>
  <si>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</si>
  <si>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</si>
  <si>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</si>
  <si>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</si>
  <si>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</si>
  <si>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</si>
  <si>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</si>
  <si>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</si>
  <si>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</si>
  <si>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</si>
  <si>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</si>
  <si>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</si>
  <si>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</si>
  <si>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</si>
  <si>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</si>
  <si>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</si>
  <si>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</si>
  <si>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</si>
  <si>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</si>
  <si>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</si>
  <si>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</si>
  <si>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</si>
  <si>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</si>
  <si>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</si>
  <si>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</si>
  <si>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</si>
  <si>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</si>
  <si>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512 00 00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</si>
  <si>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</si>
  <si>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</si>
  <si>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</si>
  <si>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</si>
  <si>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</si>
  <si>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</si>
  <si>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</si>
  <si>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</si>
  <si>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</si>
  <si>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</si>
  <si>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</si>
  <si>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</si>
  <si>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</si>
  <si>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</si>
  <si>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</si>
  <si>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</si>
  <si>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</si>
  <si>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</si>
  <si>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</si>
  <si>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</si>
  <si>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</si>
  <si>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</si>
  <si>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</si>
  <si>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</si>
  <si>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</si>
  <si>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</si>
  <si>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</si>
  <si>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</si>
  <si>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472 00 00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</si>
  <si>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</si>
  <si>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</si>
  <si>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</si>
  <si>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</si>
  <si>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</si>
  <si>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</si>
  <si>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</si>
  <si>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</si>
  <si>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</si>
  <si>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</si>
  <si>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</si>
  <si>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</si>
  <si>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</si>
  <si>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</si>
  <si>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</si>
  <si>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</si>
  <si>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</si>
  <si>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</si>
  <si>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</si>
  <si>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</si>
  <si>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</si>
  <si>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</si>
  <si>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</si>
  <si>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</si>
  <si>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Мероприятия в области  строительства, архитектуры и градостроительства</t>
  </si>
  <si>
    <t>338 00 00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</si>
  <si>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</si>
  <si>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</si>
  <si>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</si>
  <si>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</si>
  <si>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</si>
  <si>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области строительства, архитектуры и градостроительства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</si>
  <si>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</si>
  <si>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</si>
  <si>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</si>
  <si>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</si>
  <si>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</si>
  <si>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</si>
  <si>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</si>
  <si>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</si>
  <si>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</si>
  <si>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</si>
  <si>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</si>
  <si>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</si>
  <si>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</si>
  <si>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</si>
  <si>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Физкультурно-оздоровительная работа и спортивные мероприятия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</si>
  <si>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</si>
  <si>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</si>
  <si>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</si>
  <si>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</si>
  <si>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</si>
  <si>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</si>
  <si>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</si>
  <si>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</si>
  <si>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</si>
  <si>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</si>
  <si>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</si>
  <si>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</si>
  <si>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</si>
  <si>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</si>
  <si>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</si>
  <si>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</si>
  <si>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</si>
  <si>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</si>
  <si>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012</t>
  </si>
  <si>
    <t>013</t>
  </si>
  <si>
    <t>014</t>
  </si>
  <si>
    <t>Другие вопросы в области социальной политики</t>
  </si>
  <si>
    <t>1006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</si>
  <si>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</si>
  <si>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</si>
  <si>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</si>
  <si>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</si>
  <si>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</si>
  <si>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</si>
  <si>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</si>
  <si>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</si>
  <si>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</si>
  <si>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</si>
  <si>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</si>
  <si>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</si>
  <si>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</si>
  <si>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</si>
  <si>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</si>
  <si>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Расходы бюджета города на 2008 г. по разделам, подразделам, целевым статьям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</si>
  <si>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</si>
  <si>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</si>
  <si>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065 03 00</t>
  </si>
  <si>
    <t>Прочие расходы</t>
  </si>
  <si>
    <t>Резервные фонды исполнительных органов местного самоуправления</t>
  </si>
  <si>
    <t>070 05 00</t>
  </si>
  <si>
    <t>Уплата членских взносов членами Совета муниципальных образований Московской области</t>
  </si>
  <si>
    <t>001 64 00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</si>
  <si>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</si>
  <si>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</si>
  <si>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</si>
  <si>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</si>
  <si>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</si>
  <si>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</si>
  <si>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</si>
  <si>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Денежное довольствие и  дополнительные выплаты в соответствии с законодательством Российской Федерации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</si>
  <si>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</si>
  <si>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</si>
  <si>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</si>
  <si>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</si>
  <si>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</si>
  <si>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</si>
  <si>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</si>
  <si>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</si>
  <si>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</si>
  <si>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</si>
  <si>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</si>
  <si>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</si>
  <si>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</si>
  <si>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</si>
  <si>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</si>
  <si>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</si>
  <si>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</si>
  <si>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247 99 00 </t>
  </si>
  <si>
    <t>247 99 00</t>
  </si>
  <si>
    <t>Лесное хозяйство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</si>
  <si>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</si>
  <si>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</si>
  <si>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</si>
  <si>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</si>
  <si>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</si>
  <si>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</si>
  <si>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</si>
  <si>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</si>
  <si>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</si>
  <si>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</si>
  <si>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</si>
  <si>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</si>
  <si>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</si>
  <si>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</si>
  <si>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11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</si>
  <si>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</si>
  <si>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</si>
  <si>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</si>
  <si>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</si>
  <si>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</si>
  <si>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</si>
  <si>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</si>
  <si>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</si>
  <si>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</si>
  <si>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</si>
  <si>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</si>
  <si>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</si>
  <si>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</si>
  <si>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</si>
  <si>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</si>
  <si>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</si>
  <si>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Проведение мероприятий по подготовке к зиме 2007/2008 г.г.</t>
  </si>
  <si>
    <t>351 01 00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</si>
  <si>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</si>
  <si>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</si>
  <si>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</si>
  <si>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</si>
  <si>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</si>
  <si>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</si>
  <si>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</si>
  <si>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</si>
  <si>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</si>
  <si>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Освещение</t>
  </si>
  <si>
    <t>351 02 00</t>
  </si>
  <si>
    <t>351 02 01</t>
  </si>
  <si>
    <t>351 02 02</t>
  </si>
  <si>
    <t>Организация благоустройства</t>
  </si>
  <si>
    <t>351 02 03</t>
  </si>
  <si>
    <t xml:space="preserve">Прочие мероприятия по благоустройству городских округов </t>
  </si>
  <si>
    <t>351 02 04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</si>
  <si>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</si>
  <si>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</si>
  <si>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</si>
  <si>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</si>
  <si>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</si>
  <si>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</si>
  <si>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</si>
  <si>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Городская  целевая программа "Молодое поколение Долгопрудного на 2007-2009 годы"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</si>
  <si>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</si>
  <si>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</si>
  <si>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</si>
  <si>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</si>
  <si>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</si>
  <si>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</si>
  <si>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</si>
  <si>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</si>
  <si>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</si>
  <si>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</si>
  <si>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</si>
  <si>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472 99 00</t>
  </si>
  <si>
    <t>Физическая культура и спорт</t>
  </si>
  <si>
    <t>482 99 00</t>
  </si>
  <si>
    <t>Мероприятия в области спорта и физической культуры</t>
  </si>
  <si>
    <t>512 10 00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</si>
  <si>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</si>
  <si>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</si>
  <si>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</si>
  <si>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</si>
  <si>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</si>
  <si>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</si>
  <si>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</si>
  <si>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</si>
  <si>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</si>
  <si>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</si>
  <si>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</si>
  <si>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</si>
  <si>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Обеспечение жилыми помещениями детей-сирот, детей, оставшихся без попечения родителей, а также детей, находящихся под опекой( попечительством), не имеющих закрепленного жилого помещения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</si>
  <si>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</si>
  <si>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</si>
  <si>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</si>
  <si>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Муниципальная целевая программа "Обеспечение жильем  молодых семей в г. Долгопрудный на 2008 год"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</si>
  <si>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</si>
  <si>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</si>
  <si>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</si>
  <si>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</si>
  <si>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</si>
  <si>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</si>
  <si>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</si>
  <si>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</si>
  <si>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</si>
  <si>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</si>
  <si>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Мероприятия в области  спорта и физической культуры</t>
  </si>
  <si>
    <t>Муниципальная   программа "Развитие физической культуры и спорта в г. Долгопрудном   на  2007-2008 годы"</t>
  </si>
  <si>
    <t>795 06 00</t>
  </si>
  <si>
    <t>Выполнение функций  органами местного самоуправления</t>
  </si>
  <si>
    <t>Обеспечение  пожарной безопасности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</si>
  <si>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</si>
  <si>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</si>
  <si>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</si>
  <si>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292 01 00</t>
  </si>
  <si>
    <t>Социальные ваыплаты</t>
  </si>
  <si>
    <t xml:space="preserve"> и видам расходов  классификации расходов бюджетов </t>
  </si>
  <si>
    <t>Ведомственная структура расходов  бюджета города Долгопрудного  на   2008 год</t>
  </si>
  <si>
    <t>Муниципальная целевая Программа  экологических и природоохранных мероприятий города Долгопрудный на 2007-2008 годы</t>
  </si>
  <si>
    <t>795 07 00</t>
  </si>
  <si>
    <t>Муниципальная целевая Программа  " Профилактика правонарушений в муниципальном образовании " Город Долгопрудный Московской области" на 2007-2008 годы"</t>
  </si>
  <si>
    <t>795 08 00</t>
  </si>
  <si>
    <t>Другие вопросы в области жилищно-коммунального хозяйства</t>
  </si>
  <si>
    <t>Программа  " Модернизация объектов коммунальной инфраструктуры на 2007-2010 годы в городе Долгопрудном"</t>
  </si>
  <si>
    <t>795 09 00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</si>
  <si>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Хирургический корпус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</si>
  <si>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молочной кухни под детскую поликлинику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</si>
  <si>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ПИР на строительство здания скорой помощи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</si>
  <si>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СМР на строительство  хозкорпуса МУЗ ДЦГБ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</si>
  <si>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Паталогоанатомического корпуса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</si>
  <si>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Физкультурно-оздоровительный корпус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</si>
  <si>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ПИР и строительство крытого катка(Ледовый дворец)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</si>
  <si>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коллектора Хлебниково-Котово</t>
    </r>
    <r>
      <rPr>
        <sz val="10"/>
        <rFont val="Times New Roman Cyr"/>
        <family val="1"/>
      </rPr>
      <t>)</t>
    </r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</si>
  <si>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</si>
  <si>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</si>
  <si>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Муниципальная   программа "Развитие физической культуры и спорта в г. Долгопрудном на  2007-2008 годы"</t>
  </si>
  <si>
    <t>Приложение №3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</si>
  <si>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</si>
  <si>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</si>
  <si>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</si>
  <si>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</si>
  <si>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</si>
  <si>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</si>
  <si>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</si>
  <si>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</si>
  <si>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</si>
  <si>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</si>
  <si>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МДОУ детский сад № 15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</si>
  <si>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МДОУ детский сад № 21 "Росинка"</t>
    </r>
    <r>
      <rPr>
        <sz val="10"/>
        <rFont val="Times New Roman Cyr"/>
        <family val="1"/>
      </rPr>
      <t>)</t>
    </r>
  </si>
  <si>
    <t>002 00 00</t>
  </si>
  <si>
    <t>002 01 00</t>
  </si>
  <si>
    <t>500</t>
  </si>
  <si>
    <t>Высшее должностное лицо  органа местного самоуправления</t>
  </si>
  <si>
    <t>Высшее должностное лицо органа местного самоуправления</t>
  </si>
  <si>
    <t>002 04 00</t>
  </si>
  <si>
    <t>Денежные выплаты медицинскому персоналу</t>
  </si>
  <si>
    <t>520 18 00</t>
  </si>
  <si>
    <t>520 10 01</t>
  </si>
  <si>
    <t>Организация выплаты компенсации родительской платы за содержание ребенка в государственных и муниципальных образовательных учреждениях, реализующих  основную общеобразовательную программу дошкольного образования за счет средств бюджета Московской области</t>
  </si>
  <si>
    <t>520 10 02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</si>
  <si>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за счет средств федерального бюджета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</si>
  <si>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</si>
  <si>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</si>
  <si>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002 64 00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</si>
  <si>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котельной  Заводская 2)</t>
    </r>
  </si>
  <si>
    <t>Управление внутренних дел по Мытищинскому  району</t>
  </si>
  <si>
    <t>008</t>
  </si>
  <si>
    <t>0008</t>
  </si>
  <si>
    <t>Приложение № 4</t>
  </si>
  <si>
    <t>(Приложение №5</t>
  </si>
  <si>
    <t>(Приложение №3</t>
  </si>
  <si>
    <t>Муниципальная целевая Программа  экологических и природоохранных мероприятий города Долгопрудный на 2007-2008гг</t>
  </si>
  <si>
    <t>от 21 ноября 2007г. №95-нр)</t>
  </si>
  <si>
    <t>от  21 ноября 2007г. №95-нр)</t>
  </si>
  <si>
    <t>от 24 декабря 2007г. №106-нр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</si>
</sst>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9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8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29" xfId="0" applyFont="1" applyBorder="1" applyAlignment="1">
      <alignment/>
    </xf>
    <xf numFmtId="0" fontId="0" fillId="0" borderId="0" xfId="0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1" fillId="0" borderId="29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9" fillId="0" borderId="15" xfId="0" applyFont="1" applyBorder="1" applyAlignment="1">
      <alignment/>
    </xf>
    <xf numFmtId="49" fontId="9" fillId="0" borderId="5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49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164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Alignment="1">
      <alignment/>
    </xf>
    <xf numFmtId="164" fontId="1" fillId="0" borderId="33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/>
    </xf>
    <xf numFmtId="0" fontId="11" fillId="0" borderId="0" xfId="0" applyFont="1" applyAlignment="1">
      <alignment/>
    </xf>
    <xf numFmtId="49" fontId="1" fillId="0" borderId="34" xfId="0" applyNumberFormat="1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2" fillId="0" borderId="13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10" fillId="0" borderId="32" xfId="0" applyFont="1" applyBorder="1" applyAlignment="1">
      <alignment horizontal="center" wrapText="1"/>
    </xf>
    <xf numFmtId="49" fontId="3" fillId="0" borderId="32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4" xfId="0" applyFont="1" applyBorder="1" applyAlignment="1">
      <alignment wrapText="1"/>
    </xf>
    <xf numFmtId="49" fontId="3" fillId="0" borderId="25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33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8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left"/>
    </xf>
    <xf numFmtId="164" fontId="1" fillId="0" borderId="34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left"/>
    </xf>
    <xf numFmtId="0" fontId="2" fillId="0" borderId="20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/>
    </xf>
    <xf numFmtId="49" fontId="2" fillId="0" borderId="34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2" fillId="0" borderId="2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39" xfId="0" applyFont="1" applyBorder="1" applyAlignment="1">
      <alignment wrapText="1"/>
    </xf>
    <xf numFmtId="164" fontId="1" fillId="0" borderId="37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49" fontId="1" fillId="0" borderId="2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164" fontId="2" fillId="0" borderId="38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164" fontId="2" fillId="0" borderId="3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6" fillId="0" borderId="12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49" fontId="16" fillId="0" borderId="26" xfId="0" applyNumberFormat="1" applyFont="1" applyBorder="1" applyAlignment="1">
      <alignment/>
    </xf>
    <xf numFmtId="49" fontId="16" fillId="0" borderId="22" xfId="0" applyNumberFormat="1" applyFont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164" fontId="16" fillId="0" borderId="26" xfId="0" applyNumberFormat="1" applyFont="1" applyBorder="1" applyAlignment="1">
      <alignment/>
    </xf>
    <xf numFmtId="0" fontId="17" fillId="0" borderId="18" xfId="0" applyFont="1" applyBorder="1" applyAlignment="1">
      <alignment wrapText="1"/>
    </xf>
    <xf numFmtId="49" fontId="17" fillId="0" borderId="14" xfId="0" applyNumberFormat="1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3" xfId="0" applyNumberFormat="1" applyFont="1" applyBorder="1" applyAlignment="1">
      <alignment/>
    </xf>
    <xf numFmtId="49" fontId="17" fillId="0" borderId="6" xfId="0" applyNumberFormat="1" applyFont="1" applyBorder="1" applyAlignment="1">
      <alignment/>
    </xf>
    <xf numFmtId="164" fontId="17" fillId="0" borderId="14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18" xfId="0" applyFont="1" applyBorder="1" applyAlignment="1">
      <alignment wrapText="1"/>
    </xf>
    <xf numFmtId="49" fontId="16" fillId="0" borderId="14" xfId="0" applyNumberFormat="1" applyFont="1" applyBorder="1" applyAlignment="1">
      <alignment/>
    </xf>
    <xf numFmtId="49" fontId="16" fillId="0" borderId="23" xfId="0" applyNumberFormat="1" applyFont="1" applyBorder="1" applyAlignment="1">
      <alignment/>
    </xf>
    <xf numFmtId="49" fontId="16" fillId="0" borderId="3" xfId="0" applyNumberFormat="1" applyFont="1" applyBorder="1" applyAlignment="1">
      <alignment/>
    </xf>
    <xf numFmtId="49" fontId="16" fillId="0" borderId="6" xfId="0" applyNumberFormat="1" applyFont="1" applyBorder="1" applyAlignment="1">
      <alignment/>
    </xf>
    <xf numFmtId="164" fontId="16" fillId="0" borderId="14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9" xfId="0" applyFont="1" applyBorder="1" applyAlignment="1">
      <alignment/>
    </xf>
    <xf numFmtId="49" fontId="17" fillId="0" borderId="16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49" fontId="17" fillId="0" borderId="7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49" fontId="17" fillId="0" borderId="29" xfId="0" applyNumberFormat="1" applyFont="1" applyBorder="1" applyAlignment="1">
      <alignment/>
    </xf>
    <xf numFmtId="0" fontId="17" fillId="0" borderId="18" xfId="0" applyFont="1" applyBorder="1" applyAlignment="1">
      <alignment/>
    </xf>
    <xf numFmtId="49" fontId="17" fillId="0" borderId="1" xfId="0" applyNumberFormat="1" applyFont="1" applyBorder="1" applyAlignment="1">
      <alignment/>
    </xf>
    <xf numFmtId="0" fontId="16" fillId="0" borderId="12" xfId="0" applyFont="1" applyBorder="1" applyAlignment="1">
      <alignment/>
    </xf>
    <xf numFmtId="49" fontId="16" fillId="0" borderId="15" xfId="0" applyNumberFormat="1" applyFont="1" applyBorder="1" applyAlignment="1">
      <alignment/>
    </xf>
    <xf numFmtId="49" fontId="16" fillId="0" borderId="9" xfId="0" applyNumberFormat="1" applyFont="1" applyBorder="1" applyAlignment="1">
      <alignment/>
    </xf>
    <xf numFmtId="49" fontId="16" fillId="0" borderId="31" xfId="0" applyNumberFormat="1" applyFont="1" applyBorder="1" applyAlignment="1">
      <alignment/>
    </xf>
    <xf numFmtId="164" fontId="16" fillId="0" borderId="15" xfId="0" applyNumberFormat="1" applyFont="1" applyBorder="1" applyAlignment="1">
      <alignment/>
    </xf>
    <xf numFmtId="0" fontId="16" fillId="0" borderId="40" xfId="0" applyFont="1" applyBorder="1" applyAlignment="1">
      <alignment/>
    </xf>
    <xf numFmtId="49" fontId="16" fillId="0" borderId="41" xfId="0" applyNumberFormat="1" applyFont="1" applyBorder="1" applyAlignment="1">
      <alignment/>
    </xf>
    <xf numFmtId="49" fontId="16" fillId="0" borderId="42" xfId="0" applyNumberFormat="1" applyFont="1" applyBorder="1" applyAlignment="1">
      <alignment/>
    </xf>
    <xf numFmtId="49" fontId="16" fillId="0" borderId="43" xfId="0" applyNumberFormat="1" applyFont="1" applyBorder="1" applyAlignment="1">
      <alignment/>
    </xf>
    <xf numFmtId="49" fontId="17" fillId="0" borderId="34" xfId="0" applyNumberFormat="1" applyFont="1" applyBorder="1" applyAlignment="1">
      <alignment/>
    </xf>
    <xf numFmtId="49" fontId="17" fillId="0" borderId="44" xfId="0" applyNumberFormat="1" applyFont="1" applyBorder="1" applyAlignment="1">
      <alignment/>
    </xf>
    <xf numFmtId="49" fontId="17" fillId="0" borderId="37" xfId="0" applyNumberFormat="1" applyFont="1" applyBorder="1" applyAlignment="1">
      <alignment/>
    </xf>
    <xf numFmtId="49" fontId="16" fillId="0" borderId="15" xfId="0" applyNumberFormat="1" applyFont="1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9" fontId="16" fillId="0" borderId="31" xfId="0" applyNumberFormat="1" applyFont="1" applyBorder="1" applyAlignment="1">
      <alignment wrapText="1"/>
    </xf>
    <xf numFmtId="49" fontId="17" fillId="0" borderId="9" xfId="0" applyNumberFormat="1" applyFont="1" applyBorder="1" applyAlignment="1">
      <alignment wrapText="1"/>
    </xf>
    <xf numFmtId="164" fontId="16" fillId="0" borderId="15" xfId="0" applyNumberFormat="1" applyFont="1" applyBorder="1" applyAlignment="1">
      <alignment wrapText="1"/>
    </xf>
    <xf numFmtId="49" fontId="16" fillId="0" borderId="34" xfId="0" applyNumberFormat="1" applyFont="1" applyBorder="1" applyAlignment="1">
      <alignment/>
    </xf>
    <xf numFmtId="164" fontId="16" fillId="0" borderId="34" xfId="0" applyNumberFormat="1" applyFont="1" applyBorder="1" applyAlignment="1">
      <alignment/>
    </xf>
    <xf numFmtId="0" fontId="17" fillId="0" borderId="13" xfId="0" applyFont="1" applyBorder="1" applyAlignment="1">
      <alignment wrapText="1"/>
    </xf>
    <xf numFmtId="49" fontId="17" fillId="0" borderId="13" xfId="0" applyNumberFormat="1" applyFont="1" applyBorder="1" applyAlignment="1">
      <alignment/>
    </xf>
    <xf numFmtId="49" fontId="17" fillId="0" borderId="22" xfId="0" applyNumberFormat="1" applyFont="1" applyBorder="1" applyAlignment="1">
      <alignment/>
    </xf>
    <xf numFmtId="49" fontId="17" fillId="0" borderId="2" xfId="0" applyNumberFormat="1" applyFont="1" applyBorder="1" applyAlignment="1">
      <alignment/>
    </xf>
    <xf numFmtId="49" fontId="17" fillId="0" borderId="8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0" fontId="17" fillId="0" borderId="19" xfId="0" applyFont="1" applyBorder="1" applyAlignment="1">
      <alignment wrapText="1"/>
    </xf>
    <xf numFmtId="164" fontId="17" fillId="0" borderId="34" xfId="0" applyNumberFormat="1" applyFont="1" applyBorder="1" applyAlignment="1">
      <alignment/>
    </xf>
    <xf numFmtId="49" fontId="16" fillId="0" borderId="39" xfId="0" applyNumberFormat="1" applyFont="1" applyBorder="1" applyAlignment="1">
      <alignment/>
    </xf>
    <xf numFmtId="49" fontId="16" fillId="0" borderId="45" xfId="0" applyNumberFormat="1" applyFont="1" applyBorder="1" applyAlignment="1">
      <alignment/>
    </xf>
    <xf numFmtId="49" fontId="17" fillId="0" borderId="46" xfId="0" applyNumberFormat="1" applyFont="1" applyBorder="1" applyAlignment="1">
      <alignment/>
    </xf>
    <xf numFmtId="49" fontId="16" fillId="0" borderId="47" xfId="0" applyNumberFormat="1" applyFont="1" applyBorder="1" applyAlignment="1">
      <alignment/>
    </xf>
    <xf numFmtId="164" fontId="17" fillId="0" borderId="47" xfId="0" applyNumberFormat="1" applyFont="1" applyBorder="1" applyAlignment="1">
      <alignment/>
    </xf>
    <xf numFmtId="49" fontId="17" fillId="0" borderId="36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164" fontId="16" fillId="0" borderId="23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164" fontId="17" fillId="0" borderId="23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164" fontId="17" fillId="0" borderId="19" xfId="0" applyNumberFormat="1" applyFont="1" applyBorder="1" applyAlignment="1">
      <alignment/>
    </xf>
    <xf numFmtId="49" fontId="17" fillId="0" borderId="9" xfId="0" applyNumberFormat="1" applyFont="1" applyBorder="1" applyAlignment="1">
      <alignment/>
    </xf>
    <xf numFmtId="49" fontId="17" fillId="0" borderId="33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0" xfId="0" applyFont="1" applyBorder="1" applyAlignment="1">
      <alignment wrapText="1"/>
    </xf>
    <xf numFmtId="49" fontId="17" fillId="0" borderId="28" xfId="0" applyNumberFormat="1" applyFont="1" applyBorder="1" applyAlignment="1">
      <alignment horizontal="left"/>
    </xf>
    <xf numFmtId="164" fontId="17" fillId="0" borderId="20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48" xfId="0" applyFont="1" applyBorder="1" applyAlignment="1">
      <alignment/>
    </xf>
    <xf numFmtId="164" fontId="16" fillId="0" borderId="39" xfId="0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6" fillId="0" borderId="8" xfId="0" applyFont="1" applyBorder="1" applyAlignment="1">
      <alignment/>
    </xf>
    <xf numFmtId="164" fontId="16" fillId="0" borderId="13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16" fillId="0" borderId="15" xfId="0" applyFont="1" applyBorder="1" applyAlignment="1">
      <alignment/>
    </xf>
    <xf numFmtId="49" fontId="16" fillId="0" borderId="17" xfId="0" applyNumberFormat="1" applyFont="1" applyBorder="1" applyAlignment="1">
      <alignment/>
    </xf>
    <xf numFmtId="49" fontId="17" fillId="0" borderId="21" xfId="0" applyNumberFormat="1" applyFont="1" applyBorder="1" applyAlignment="1">
      <alignment/>
    </xf>
    <xf numFmtId="164" fontId="16" fillId="0" borderId="31" xfId="0" applyNumberFormat="1" applyFont="1" applyBorder="1" applyAlignment="1">
      <alignment/>
    </xf>
    <xf numFmtId="49" fontId="17" fillId="0" borderId="11" xfId="0" applyNumberFormat="1" applyFont="1" applyBorder="1" applyAlignment="1">
      <alignment/>
    </xf>
    <xf numFmtId="0" fontId="16" fillId="0" borderId="14" xfId="0" applyFont="1" applyBorder="1" applyAlignment="1">
      <alignment/>
    </xf>
    <xf numFmtId="49" fontId="16" fillId="0" borderId="24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4" xfId="0" applyFont="1" applyBorder="1" applyAlignment="1">
      <alignment/>
    </xf>
    <xf numFmtId="164" fontId="17" fillId="0" borderId="28" xfId="0" applyNumberFormat="1" applyFont="1" applyBorder="1" applyAlignment="1">
      <alignment/>
    </xf>
    <xf numFmtId="49" fontId="17" fillId="0" borderId="49" xfId="0" applyNumberFormat="1" applyFont="1" applyBorder="1" applyAlignment="1">
      <alignment/>
    </xf>
    <xf numFmtId="49" fontId="17" fillId="0" borderId="50" xfId="0" applyNumberFormat="1" applyFont="1" applyBorder="1" applyAlignment="1">
      <alignment/>
    </xf>
    <xf numFmtId="49" fontId="17" fillId="0" borderId="39" xfId="0" applyNumberFormat="1" applyFont="1" applyBorder="1" applyAlignment="1">
      <alignment/>
    </xf>
    <xf numFmtId="164" fontId="17" fillId="0" borderId="39" xfId="0" applyNumberFormat="1" applyFont="1" applyBorder="1" applyAlignment="1">
      <alignment/>
    </xf>
    <xf numFmtId="0" fontId="16" fillId="0" borderId="39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6" xfId="0" applyFont="1" applyBorder="1" applyAlignment="1">
      <alignment/>
    </xf>
    <xf numFmtId="164" fontId="16" fillId="0" borderId="28" xfId="0" applyNumberFormat="1" applyFont="1" applyBorder="1" applyAlignment="1">
      <alignment/>
    </xf>
    <xf numFmtId="0" fontId="16" fillId="0" borderId="14" xfId="0" applyFont="1" applyBorder="1" applyAlignment="1">
      <alignment wrapText="1"/>
    </xf>
    <xf numFmtId="49" fontId="16" fillId="0" borderId="1" xfId="0" applyNumberFormat="1" applyFont="1" applyBorder="1" applyAlignment="1">
      <alignment/>
    </xf>
    <xf numFmtId="164" fontId="16" fillId="0" borderId="16" xfId="0" applyNumberFormat="1" applyFont="1" applyBorder="1" applyAlignment="1">
      <alignment/>
    </xf>
    <xf numFmtId="164" fontId="17" fillId="0" borderId="29" xfId="0" applyNumberFormat="1" applyFont="1" applyBorder="1" applyAlignment="1">
      <alignment/>
    </xf>
    <xf numFmtId="49" fontId="16" fillId="0" borderId="21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49" fontId="17" fillId="0" borderId="18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9" fontId="16" fillId="0" borderId="51" xfId="0" applyNumberFormat="1" applyFont="1" applyBorder="1" applyAlignment="1">
      <alignment/>
    </xf>
    <xf numFmtId="49" fontId="16" fillId="0" borderId="5" xfId="0" applyNumberFormat="1" applyFont="1" applyBorder="1" applyAlignment="1">
      <alignment/>
    </xf>
    <xf numFmtId="164" fontId="16" fillId="0" borderId="20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6" fillId="0" borderId="28" xfId="0" applyNumberFormat="1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/>
    </xf>
    <xf numFmtId="164" fontId="16" fillId="0" borderId="6" xfId="0" applyNumberFormat="1" applyFont="1" applyBorder="1" applyAlignment="1">
      <alignment/>
    </xf>
    <xf numFmtId="164" fontId="17" fillId="0" borderId="7" xfId="0" applyNumberFormat="1" applyFont="1" applyBorder="1" applyAlignment="1">
      <alignment/>
    </xf>
    <xf numFmtId="0" fontId="17" fillId="0" borderId="36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164" fontId="16" fillId="0" borderId="52" xfId="0" applyNumberFormat="1" applyFont="1" applyBorder="1" applyAlignment="1">
      <alignment/>
    </xf>
    <xf numFmtId="164" fontId="17" fillId="0" borderId="52" xfId="0" applyNumberFormat="1" applyFont="1" applyBorder="1" applyAlignment="1">
      <alignment/>
    </xf>
    <xf numFmtId="0" fontId="16" fillId="0" borderId="35" xfId="0" applyFont="1" applyBorder="1" applyAlignment="1">
      <alignment/>
    </xf>
    <xf numFmtId="164" fontId="17" fillId="0" borderId="53" xfId="0" applyNumberFormat="1" applyFont="1" applyBorder="1" applyAlignment="1">
      <alignment/>
    </xf>
    <xf numFmtId="0" fontId="17" fillId="0" borderId="36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10" xfId="0" applyFont="1" applyBorder="1" applyAlignment="1">
      <alignment/>
    </xf>
    <xf numFmtId="164" fontId="17" fillId="0" borderId="37" xfId="0" applyNumberFormat="1" applyFont="1" applyBorder="1" applyAlignment="1">
      <alignment/>
    </xf>
    <xf numFmtId="164" fontId="17" fillId="0" borderId="54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0" fontId="12" fillId="0" borderId="5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4" xfId="0" applyFont="1" applyBorder="1" applyAlignment="1">
      <alignment/>
    </xf>
    <xf numFmtId="49" fontId="1" fillId="0" borderId="34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8" xfId="0" applyNumberFormat="1" applyFont="1" applyBorder="1" applyAlignment="1">
      <alignment horizontal="left"/>
    </xf>
    <xf numFmtId="164" fontId="1" fillId="0" borderId="47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164" fontId="1" fillId="0" borderId="52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4" xfId="0" applyFont="1" applyBorder="1" applyAlignment="1">
      <alignment/>
    </xf>
    <xf numFmtId="0" fontId="2" fillId="0" borderId="36" xfId="0" applyFont="1" applyBorder="1" applyAlignment="1">
      <alignment wrapText="1"/>
    </xf>
    <xf numFmtId="164" fontId="2" fillId="0" borderId="52" xfId="0" applyNumberFormat="1" applyFont="1" applyBorder="1" applyAlignment="1">
      <alignment/>
    </xf>
    <xf numFmtId="0" fontId="2" fillId="0" borderId="52" xfId="0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0" fontId="13" fillId="0" borderId="19" xfId="0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3" xfId="0" applyNumberFormat="1" applyFont="1" applyBorder="1" applyAlignment="1">
      <alignment/>
    </xf>
    <xf numFmtId="49" fontId="13" fillId="0" borderId="6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36" xfId="0" applyFont="1" applyBorder="1" applyAlignment="1">
      <alignment/>
    </xf>
    <xf numFmtId="49" fontId="13" fillId="0" borderId="34" xfId="0" applyNumberFormat="1" applyFont="1" applyBorder="1" applyAlignment="1">
      <alignment/>
    </xf>
    <xf numFmtId="49" fontId="18" fillId="0" borderId="34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164" fontId="13" fillId="0" borderId="52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164" fontId="4" fillId="0" borderId="16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5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zoomScale="75" zoomScaleNormal="75" workbookViewId="0" topLeftCell="A1">
      <selection activeCell="H3" sqref="H3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9" customWidth="1"/>
    <col min="8" max="8" width="11.69921875" style="0" customWidth="1"/>
    <col min="9" max="9" width="8.69921875" style="123" customWidth="1"/>
  </cols>
  <sheetData>
    <row r="1" ht="15.75">
      <c r="H1" s="128" t="s">
        <v>327</v>
      </c>
    </row>
    <row r="2" ht="15.75">
      <c r="H2" s="128" t="s">
        <v>328</v>
      </c>
    </row>
    <row r="3" ht="15.75">
      <c r="H3" s="128" t="s">
        <v>365</v>
      </c>
    </row>
    <row r="4" spans="7:8" ht="15.75">
      <c r="G4" s="60"/>
      <c r="H4" s="128" t="s">
        <v>361</v>
      </c>
    </row>
    <row r="5" ht="15.75">
      <c r="H5" s="128" t="s">
        <v>328</v>
      </c>
    </row>
    <row r="6" ht="15.75">
      <c r="H6" s="128" t="s">
        <v>363</v>
      </c>
    </row>
    <row r="7" spans="1:8" ht="15.75">
      <c r="A7" s="394" t="s">
        <v>159</v>
      </c>
      <c r="B7" s="394"/>
      <c r="C7" s="394"/>
      <c r="D7" s="394"/>
      <c r="E7" s="394"/>
      <c r="F7" s="394"/>
      <c r="G7" s="394"/>
      <c r="H7" s="394"/>
    </row>
    <row r="8" spans="1:8" ht="18.75" customHeight="1">
      <c r="A8" s="395" t="s">
        <v>307</v>
      </c>
      <c r="B8" s="395"/>
      <c r="C8" s="395"/>
      <c r="D8" s="395"/>
      <c r="E8" s="395"/>
      <c r="F8" s="395"/>
      <c r="G8" s="395"/>
      <c r="H8" s="395"/>
    </row>
    <row r="9" spans="1:8" ht="18.75" customHeight="1" thickBot="1">
      <c r="A9" s="341"/>
      <c r="B9" s="341"/>
      <c r="C9" s="341"/>
      <c r="D9" s="341"/>
      <c r="E9" s="341"/>
      <c r="F9" s="341"/>
      <c r="G9" s="341"/>
      <c r="H9" s="342" t="s">
        <v>330</v>
      </c>
    </row>
    <row r="10" spans="1:8" ht="16.5" thickBot="1">
      <c r="A10" s="75" t="s">
        <v>131</v>
      </c>
      <c r="B10" s="22" t="s">
        <v>203</v>
      </c>
      <c r="C10" s="28" t="s">
        <v>204</v>
      </c>
      <c r="D10" s="8" t="s">
        <v>205</v>
      </c>
      <c r="E10" s="8" t="s">
        <v>206</v>
      </c>
      <c r="F10" s="33"/>
      <c r="G10" s="80"/>
      <c r="H10" s="81" t="s">
        <v>92</v>
      </c>
    </row>
    <row r="11" spans="1:8" ht="33.75" thickBot="1">
      <c r="A11" s="57"/>
      <c r="B11" s="77"/>
      <c r="C11" s="40"/>
      <c r="D11" s="11"/>
      <c r="E11" s="122"/>
      <c r="F11" s="40"/>
      <c r="G11" s="84" t="s">
        <v>62</v>
      </c>
      <c r="H11" s="186" t="s">
        <v>288</v>
      </c>
    </row>
    <row r="12" spans="1:8" ht="16.5" thickBot="1">
      <c r="A12" s="19" t="s">
        <v>18</v>
      </c>
      <c r="B12" s="24" t="s">
        <v>207</v>
      </c>
      <c r="C12" s="15" t="s">
        <v>133</v>
      </c>
      <c r="D12" s="24"/>
      <c r="E12" s="78"/>
      <c r="F12" s="15"/>
      <c r="G12" s="27">
        <f>G13+G25+G29+G17+G21</f>
        <v>154711</v>
      </c>
      <c r="H12" s="27">
        <f>H13+H25+H29+H17</f>
        <v>2209</v>
      </c>
    </row>
    <row r="13" spans="1:8" ht="30">
      <c r="A13" s="203" t="s">
        <v>108</v>
      </c>
      <c r="B13" s="204" t="s">
        <v>207</v>
      </c>
      <c r="C13" s="205" t="s">
        <v>208</v>
      </c>
      <c r="D13" s="204"/>
      <c r="E13" s="206"/>
      <c r="F13" s="207"/>
      <c r="G13" s="208">
        <f aca="true" t="shared" si="0" ref="G13:H15">G14</f>
        <v>1668.1</v>
      </c>
      <c r="H13" s="208">
        <f t="shared" si="0"/>
        <v>0</v>
      </c>
    </row>
    <row r="14" spans="1:8" ht="18" customHeight="1">
      <c r="A14" s="209" t="s">
        <v>161</v>
      </c>
      <c r="B14" s="210" t="s">
        <v>207</v>
      </c>
      <c r="C14" s="211" t="s">
        <v>208</v>
      </c>
      <c r="D14" s="210" t="s">
        <v>340</v>
      </c>
      <c r="E14" s="212"/>
      <c r="F14" s="213"/>
      <c r="G14" s="214">
        <f t="shared" si="0"/>
        <v>1668.1</v>
      </c>
      <c r="H14" s="214">
        <f t="shared" si="0"/>
        <v>0</v>
      </c>
    </row>
    <row r="15" spans="1:8" ht="15.75">
      <c r="A15" s="215" t="s">
        <v>344</v>
      </c>
      <c r="B15" s="210" t="s">
        <v>207</v>
      </c>
      <c r="C15" s="211" t="s">
        <v>208</v>
      </c>
      <c r="D15" s="210" t="s">
        <v>341</v>
      </c>
      <c r="E15" s="212"/>
      <c r="F15" s="213"/>
      <c r="G15" s="214">
        <f t="shared" si="0"/>
        <v>1668.1</v>
      </c>
      <c r="H15" s="214">
        <f t="shared" si="0"/>
        <v>0</v>
      </c>
    </row>
    <row r="16" spans="1:8" ht="15.75">
      <c r="A16" s="215" t="s">
        <v>160</v>
      </c>
      <c r="B16" s="210" t="s">
        <v>207</v>
      </c>
      <c r="C16" s="211" t="s">
        <v>208</v>
      </c>
      <c r="D16" s="210" t="s">
        <v>341</v>
      </c>
      <c r="E16" s="212" t="s">
        <v>342</v>
      </c>
      <c r="F16" s="213"/>
      <c r="G16" s="214">
        <f>'Прилож №5'!H16</f>
        <v>1668.1</v>
      </c>
      <c r="H16" s="214">
        <f>'Прилож №5'!I16</f>
        <v>0</v>
      </c>
    </row>
    <row r="17" spans="1:8" ht="44.25" customHeight="1">
      <c r="A17" s="216" t="s">
        <v>109</v>
      </c>
      <c r="B17" s="217" t="s">
        <v>207</v>
      </c>
      <c r="C17" s="218" t="s">
        <v>209</v>
      </c>
      <c r="D17" s="217"/>
      <c r="E17" s="219"/>
      <c r="F17" s="220"/>
      <c r="G17" s="221">
        <f aca="true" t="shared" si="1" ref="G17:H19">G18</f>
        <v>93031</v>
      </c>
      <c r="H17" s="221">
        <f t="shared" si="1"/>
        <v>2209</v>
      </c>
    </row>
    <row r="18" spans="1:8" ht="18.75" customHeight="1">
      <c r="A18" s="209" t="s">
        <v>161</v>
      </c>
      <c r="B18" s="210" t="s">
        <v>207</v>
      </c>
      <c r="C18" s="211" t="s">
        <v>209</v>
      </c>
      <c r="D18" s="210" t="s">
        <v>340</v>
      </c>
      <c r="E18" s="212"/>
      <c r="F18" s="213"/>
      <c r="G18" s="214">
        <f t="shared" si="1"/>
        <v>93031</v>
      </c>
      <c r="H18" s="214">
        <f t="shared" si="1"/>
        <v>2209</v>
      </c>
    </row>
    <row r="19" spans="1:8" ht="15.75">
      <c r="A19" s="215" t="s">
        <v>52</v>
      </c>
      <c r="B19" s="210" t="s">
        <v>207</v>
      </c>
      <c r="C19" s="211" t="s">
        <v>209</v>
      </c>
      <c r="D19" s="210" t="s">
        <v>345</v>
      </c>
      <c r="E19" s="212"/>
      <c r="F19" s="213"/>
      <c r="G19" s="214">
        <f t="shared" si="1"/>
        <v>93031</v>
      </c>
      <c r="H19" s="214">
        <f t="shared" si="1"/>
        <v>2209</v>
      </c>
    </row>
    <row r="20" spans="1:8" ht="15.75">
      <c r="A20" s="215" t="s">
        <v>160</v>
      </c>
      <c r="B20" s="210" t="s">
        <v>207</v>
      </c>
      <c r="C20" s="211" t="s">
        <v>209</v>
      </c>
      <c r="D20" s="210" t="s">
        <v>345</v>
      </c>
      <c r="E20" s="212" t="s">
        <v>342</v>
      </c>
      <c r="F20" s="213"/>
      <c r="G20" s="214">
        <f>'Прилож №5'!H20</f>
        <v>93031</v>
      </c>
      <c r="H20" s="214">
        <f>'Прилож №5'!I20</f>
        <v>2209</v>
      </c>
    </row>
    <row r="21" spans="1:9" s="26" customFormat="1" ht="15.75">
      <c r="A21" s="222" t="s">
        <v>134</v>
      </c>
      <c r="B21" s="217" t="s">
        <v>207</v>
      </c>
      <c r="C21" s="218" t="s">
        <v>210</v>
      </c>
      <c r="D21" s="217"/>
      <c r="E21" s="219"/>
      <c r="F21" s="220"/>
      <c r="G21" s="221">
        <f aca="true" t="shared" si="2" ref="G21:H23">G22</f>
        <v>2330</v>
      </c>
      <c r="H21" s="221">
        <f t="shared" si="2"/>
        <v>0</v>
      </c>
      <c r="I21" s="123"/>
    </row>
    <row r="22" spans="1:8" ht="15.75">
      <c r="A22" s="215" t="s">
        <v>135</v>
      </c>
      <c r="B22" s="210" t="s">
        <v>207</v>
      </c>
      <c r="C22" s="211" t="s">
        <v>210</v>
      </c>
      <c r="D22" s="210" t="s">
        <v>136</v>
      </c>
      <c r="E22" s="212"/>
      <c r="F22" s="213"/>
      <c r="G22" s="214">
        <f t="shared" si="2"/>
        <v>2330</v>
      </c>
      <c r="H22" s="214">
        <f t="shared" si="2"/>
        <v>0</v>
      </c>
    </row>
    <row r="23" spans="1:8" ht="15.75">
      <c r="A23" s="215" t="s">
        <v>137</v>
      </c>
      <c r="B23" s="210" t="s">
        <v>207</v>
      </c>
      <c r="C23" s="211" t="s">
        <v>210</v>
      </c>
      <c r="D23" s="210" t="s">
        <v>162</v>
      </c>
      <c r="E23" s="212"/>
      <c r="F23" s="213"/>
      <c r="G23" s="214">
        <f t="shared" si="2"/>
        <v>2330</v>
      </c>
      <c r="H23" s="214">
        <f t="shared" si="2"/>
        <v>0</v>
      </c>
    </row>
    <row r="24" spans="1:8" ht="15.75">
      <c r="A24" s="215" t="s">
        <v>163</v>
      </c>
      <c r="B24" s="210" t="s">
        <v>207</v>
      </c>
      <c r="C24" s="211" t="s">
        <v>210</v>
      </c>
      <c r="D24" s="210" t="s">
        <v>162</v>
      </c>
      <c r="E24" s="212" t="s">
        <v>140</v>
      </c>
      <c r="F24" s="213"/>
      <c r="G24" s="214">
        <f>'Прилож №5'!H24</f>
        <v>2330</v>
      </c>
      <c r="H24" s="214">
        <f>'Прилож №5'!I24</f>
        <v>0</v>
      </c>
    </row>
    <row r="25" spans="1:8" ht="15.75">
      <c r="A25" s="223" t="s">
        <v>17</v>
      </c>
      <c r="B25" s="217" t="s">
        <v>207</v>
      </c>
      <c r="C25" s="218" t="s">
        <v>211</v>
      </c>
      <c r="D25" s="217"/>
      <c r="E25" s="219"/>
      <c r="F25" s="220" t="s">
        <v>1</v>
      </c>
      <c r="G25" s="221">
        <f aca="true" t="shared" si="3" ref="G25:H27">G26</f>
        <v>5000</v>
      </c>
      <c r="H25" s="221">
        <f t="shared" si="3"/>
        <v>0</v>
      </c>
    </row>
    <row r="26" spans="1:8" ht="15.75">
      <c r="A26" s="224" t="s">
        <v>17</v>
      </c>
      <c r="B26" s="225" t="s">
        <v>207</v>
      </c>
      <c r="C26" s="226" t="s">
        <v>211</v>
      </c>
      <c r="D26" s="225" t="s">
        <v>20</v>
      </c>
      <c r="E26" s="212"/>
      <c r="F26" s="227"/>
      <c r="G26" s="228">
        <f t="shared" si="3"/>
        <v>5000</v>
      </c>
      <c r="H26" s="228">
        <f t="shared" si="3"/>
        <v>0</v>
      </c>
    </row>
    <row r="27" spans="1:8" ht="29.25">
      <c r="A27" s="327" t="s">
        <v>164</v>
      </c>
      <c r="B27" s="229" t="s">
        <v>207</v>
      </c>
      <c r="C27" s="226" t="s">
        <v>211</v>
      </c>
      <c r="D27" s="225" t="s">
        <v>165</v>
      </c>
      <c r="E27" s="212"/>
      <c r="F27" s="227"/>
      <c r="G27" s="228">
        <f t="shared" si="3"/>
        <v>5000</v>
      </c>
      <c r="H27" s="228">
        <f t="shared" si="3"/>
        <v>0</v>
      </c>
    </row>
    <row r="28" spans="1:8" ht="15.75">
      <c r="A28" s="215" t="s">
        <v>163</v>
      </c>
      <c r="B28" s="210" t="s">
        <v>207</v>
      </c>
      <c r="C28" s="211" t="s">
        <v>211</v>
      </c>
      <c r="D28" s="210" t="s">
        <v>165</v>
      </c>
      <c r="E28" s="212" t="s">
        <v>140</v>
      </c>
      <c r="F28" s="213"/>
      <c r="G28" s="214">
        <f>'Прилож №5'!H28</f>
        <v>5000</v>
      </c>
      <c r="H28" s="214">
        <f>'Прилож №5'!I28</f>
        <v>0</v>
      </c>
    </row>
    <row r="29" spans="1:8" ht="15.75">
      <c r="A29" s="223" t="s">
        <v>83</v>
      </c>
      <c r="B29" s="217" t="s">
        <v>207</v>
      </c>
      <c r="C29" s="218" t="s">
        <v>212</v>
      </c>
      <c r="D29" s="217"/>
      <c r="E29" s="219"/>
      <c r="F29" s="220"/>
      <c r="G29" s="221">
        <f>G30+G35</f>
        <v>52681.9</v>
      </c>
      <c r="H29" s="221">
        <f>H30+H35</f>
        <v>0</v>
      </c>
    </row>
    <row r="30" spans="1:8" ht="15.75">
      <c r="A30" s="230" t="s">
        <v>19</v>
      </c>
      <c r="B30" s="210" t="s">
        <v>207</v>
      </c>
      <c r="C30" s="211" t="s">
        <v>212</v>
      </c>
      <c r="D30" s="210" t="s">
        <v>340</v>
      </c>
      <c r="E30" s="212"/>
      <c r="F30" s="213"/>
      <c r="G30" s="214">
        <f>G31+G33</f>
        <v>20611.9</v>
      </c>
      <c r="H30" s="214">
        <f>H31+H33</f>
        <v>0</v>
      </c>
    </row>
    <row r="31" spans="1:8" ht="15.75">
      <c r="A31" s="230" t="s">
        <v>52</v>
      </c>
      <c r="B31" s="210" t="s">
        <v>207</v>
      </c>
      <c r="C31" s="211" t="s">
        <v>212</v>
      </c>
      <c r="D31" s="210" t="s">
        <v>345</v>
      </c>
      <c r="E31" s="212"/>
      <c r="F31" s="213"/>
      <c r="G31" s="214">
        <f>G32</f>
        <v>20476.9</v>
      </c>
      <c r="H31" s="214">
        <f>H32</f>
        <v>0</v>
      </c>
    </row>
    <row r="32" spans="1:8" ht="15.75">
      <c r="A32" s="215" t="s">
        <v>160</v>
      </c>
      <c r="B32" s="210" t="s">
        <v>207</v>
      </c>
      <c r="C32" s="211" t="s">
        <v>212</v>
      </c>
      <c r="D32" s="210" t="s">
        <v>345</v>
      </c>
      <c r="E32" s="212" t="s">
        <v>342</v>
      </c>
      <c r="F32" s="213"/>
      <c r="G32" s="214">
        <f>'Прилож №5'!H302+'Прилож №5'!H339</f>
        <v>20476.9</v>
      </c>
      <c r="H32" s="214">
        <f>'Прилож №5'!I302+'Прилож №5'!I339</f>
        <v>0</v>
      </c>
    </row>
    <row r="33" spans="1:8" ht="29.25">
      <c r="A33" s="209" t="s">
        <v>166</v>
      </c>
      <c r="B33" s="210" t="s">
        <v>207</v>
      </c>
      <c r="C33" s="211" t="s">
        <v>212</v>
      </c>
      <c r="D33" s="210" t="s">
        <v>167</v>
      </c>
      <c r="E33" s="212"/>
      <c r="F33" s="213"/>
      <c r="G33" s="214">
        <f>G34</f>
        <v>135</v>
      </c>
      <c r="H33" s="214">
        <f>H34</f>
        <v>0</v>
      </c>
    </row>
    <row r="34" spans="1:9" ht="15.75">
      <c r="A34" s="215" t="s">
        <v>163</v>
      </c>
      <c r="B34" s="210" t="s">
        <v>207</v>
      </c>
      <c r="C34" s="211" t="s">
        <v>212</v>
      </c>
      <c r="D34" s="210" t="s">
        <v>167</v>
      </c>
      <c r="E34" s="212" t="s">
        <v>140</v>
      </c>
      <c r="F34" s="213"/>
      <c r="G34" s="214">
        <f>'Прилож №5'!H32</f>
        <v>135</v>
      </c>
      <c r="H34" s="214">
        <f>'Прилож №5'!I32</f>
        <v>0</v>
      </c>
      <c r="I34" s="176"/>
    </row>
    <row r="35" spans="1:8" ht="29.25">
      <c r="A35" s="209" t="s">
        <v>226</v>
      </c>
      <c r="B35" s="210" t="s">
        <v>207</v>
      </c>
      <c r="C35" s="211" t="s">
        <v>212</v>
      </c>
      <c r="D35" s="210" t="s">
        <v>151</v>
      </c>
      <c r="E35" s="212"/>
      <c r="F35" s="213"/>
      <c r="G35" s="214">
        <f>G36</f>
        <v>32070</v>
      </c>
      <c r="H35" s="214">
        <f>H36</f>
        <v>0</v>
      </c>
    </row>
    <row r="36" spans="1:8" ht="15.75">
      <c r="A36" s="209" t="s">
        <v>80</v>
      </c>
      <c r="B36" s="210" t="s">
        <v>207</v>
      </c>
      <c r="C36" s="211" t="s">
        <v>212</v>
      </c>
      <c r="D36" s="210" t="s">
        <v>225</v>
      </c>
      <c r="E36" s="212"/>
      <c r="F36" s="213"/>
      <c r="G36" s="214">
        <f>G37</f>
        <v>32070</v>
      </c>
      <c r="H36" s="214">
        <f>H37</f>
        <v>0</v>
      </c>
    </row>
    <row r="37" spans="1:9" ht="16.5" thickBot="1">
      <c r="A37" s="215" t="s">
        <v>160</v>
      </c>
      <c r="B37" s="225" t="s">
        <v>207</v>
      </c>
      <c r="C37" s="226" t="s">
        <v>212</v>
      </c>
      <c r="D37" s="225" t="s">
        <v>225</v>
      </c>
      <c r="E37" s="231" t="s">
        <v>342</v>
      </c>
      <c r="F37" s="227"/>
      <c r="G37" s="228">
        <f>'Прилож №5'!H342</f>
        <v>32070</v>
      </c>
      <c r="H37" s="228">
        <f>'Прилож №5'!I342</f>
        <v>0</v>
      </c>
      <c r="I37" s="176"/>
    </row>
    <row r="38" spans="1:8" ht="16.5" thickBot="1">
      <c r="A38" s="232" t="s">
        <v>84</v>
      </c>
      <c r="B38" s="233" t="s">
        <v>208</v>
      </c>
      <c r="C38" s="234" t="s">
        <v>133</v>
      </c>
      <c r="D38" s="233"/>
      <c r="E38" s="235"/>
      <c r="F38" s="234"/>
      <c r="G38" s="236">
        <f aca="true" t="shared" si="4" ref="G38:H41">G39</f>
        <v>1171</v>
      </c>
      <c r="H38" s="236">
        <f t="shared" si="4"/>
        <v>0</v>
      </c>
    </row>
    <row r="39" spans="1:8" ht="15.75">
      <c r="A39" s="237" t="s">
        <v>85</v>
      </c>
      <c r="B39" s="204" t="s">
        <v>208</v>
      </c>
      <c r="C39" s="238" t="s">
        <v>209</v>
      </c>
      <c r="D39" s="204"/>
      <c r="E39" s="239"/>
      <c r="F39" s="240"/>
      <c r="G39" s="208">
        <f t="shared" si="4"/>
        <v>1171</v>
      </c>
      <c r="H39" s="208">
        <f t="shared" si="4"/>
        <v>0</v>
      </c>
    </row>
    <row r="40" spans="1:8" ht="29.25">
      <c r="A40" s="209" t="s">
        <v>110</v>
      </c>
      <c r="B40" s="210" t="s">
        <v>208</v>
      </c>
      <c r="C40" s="211" t="s">
        <v>209</v>
      </c>
      <c r="D40" s="210" t="s">
        <v>86</v>
      </c>
      <c r="E40" s="212"/>
      <c r="F40" s="213"/>
      <c r="G40" s="214">
        <f t="shared" si="4"/>
        <v>1171</v>
      </c>
      <c r="H40" s="214">
        <f t="shared" si="4"/>
        <v>0</v>
      </c>
    </row>
    <row r="41" spans="1:8" ht="29.25" customHeight="1">
      <c r="A41" s="327" t="s">
        <v>111</v>
      </c>
      <c r="B41" s="241" t="s">
        <v>208</v>
      </c>
      <c r="C41" s="241" t="s">
        <v>209</v>
      </c>
      <c r="D41" s="241" t="s">
        <v>168</v>
      </c>
      <c r="E41" s="241"/>
      <c r="F41" s="242"/>
      <c r="G41" s="228">
        <f t="shared" si="4"/>
        <v>1171</v>
      </c>
      <c r="H41" s="228">
        <f t="shared" si="4"/>
        <v>0</v>
      </c>
    </row>
    <row r="42" spans="1:8" ht="15" customHeight="1" thickBot="1">
      <c r="A42" s="215" t="s">
        <v>160</v>
      </c>
      <c r="B42" s="243" t="s">
        <v>208</v>
      </c>
      <c r="C42" s="243" t="s">
        <v>209</v>
      </c>
      <c r="D42" s="243" t="s">
        <v>168</v>
      </c>
      <c r="E42" s="243" t="s">
        <v>342</v>
      </c>
      <c r="F42" s="242"/>
      <c r="G42" s="228">
        <f>'Прилож №5'!H37</f>
        <v>1171</v>
      </c>
      <c r="H42" s="228">
        <f>'Прилож №5'!I37</f>
        <v>0</v>
      </c>
    </row>
    <row r="43" spans="1:9" s="73" customFormat="1" ht="32.25" customHeight="1" thickBot="1">
      <c r="A43" s="202" t="s">
        <v>122</v>
      </c>
      <c r="B43" s="244" t="s">
        <v>213</v>
      </c>
      <c r="C43" s="245" t="s">
        <v>133</v>
      </c>
      <c r="D43" s="244"/>
      <c r="E43" s="246"/>
      <c r="F43" s="247" t="s">
        <v>2</v>
      </c>
      <c r="G43" s="248">
        <f>G44+G61+G68+G72</f>
        <v>26172</v>
      </c>
      <c r="H43" s="248">
        <f>H44+H61+H68+H72</f>
        <v>1130</v>
      </c>
      <c r="I43" s="176"/>
    </row>
    <row r="44" spans="1:9" s="74" customFormat="1" ht="15.75">
      <c r="A44" s="222" t="s">
        <v>21</v>
      </c>
      <c r="B44" s="204" t="s">
        <v>213</v>
      </c>
      <c r="C44" s="238" t="s">
        <v>208</v>
      </c>
      <c r="D44" s="204"/>
      <c r="E44" s="239"/>
      <c r="F44" s="240"/>
      <c r="G44" s="208">
        <f>G45</f>
        <v>16259</v>
      </c>
      <c r="H44" s="208">
        <f>H45</f>
        <v>1130</v>
      </c>
      <c r="I44" s="123"/>
    </row>
    <row r="45" spans="1:8" ht="15.75">
      <c r="A45" s="230" t="s">
        <v>88</v>
      </c>
      <c r="B45" s="210" t="s">
        <v>213</v>
      </c>
      <c r="C45" s="211" t="s">
        <v>208</v>
      </c>
      <c r="D45" s="210" t="s">
        <v>54</v>
      </c>
      <c r="E45" s="212"/>
      <c r="F45" s="213"/>
      <c r="G45" s="214">
        <f>G46+G48+G51+G56+G59</f>
        <v>16259</v>
      </c>
      <c r="H45" s="214">
        <f>H46+H48+H51+H56+H59</f>
        <v>1130</v>
      </c>
    </row>
    <row r="46" spans="1:8" ht="57.75">
      <c r="A46" s="327" t="s">
        <v>170</v>
      </c>
      <c r="B46" s="210" t="s">
        <v>213</v>
      </c>
      <c r="C46" s="211" t="s">
        <v>208</v>
      </c>
      <c r="D46" s="210" t="s">
        <v>169</v>
      </c>
      <c r="E46" s="212"/>
      <c r="F46" s="213"/>
      <c r="G46" s="214">
        <f>G47</f>
        <v>1130</v>
      </c>
      <c r="H46" s="214">
        <f>H47</f>
        <v>1130</v>
      </c>
    </row>
    <row r="47" spans="1:8" ht="30" customHeight="1">
      <c r="A47" s="209" t="s">
        <v>171</v>
      </c>
      <c r="B47" s="210" t="s">
        <v>213</v>
      </c>
      <c r="C47" s="211" t="s">
        <v>208</v>
      </c>
      <c r="D47" s="210" t="s">
        <v>169</v>
      </c>
      <c r="E47" s="212" t="s">
        <v>141</v>
      </c>
      <c r="F47" s="213"/>
      <c r="G47" s="214">
        <f>'Прилож №5'!H42+'Прилож №5'!H353</f>
        <v>1130</v>
      </c>
      <c r="H47" s="214">
        <f>'Прилож №5'!I42+'Прилож №5'!I353</f>
        <v>1130</v>
      </c>
    </row>
    <row r="48" spans="1:8" ht="15.75">
      <c r="A48" s="230" t="s">
        <v>172</v>
      </c>
      <c r="B48" s="210" t="s">
        <v>213</v>
      </c>
      <c r="C48" s="211" t="s">
        <v>208</v>
      </c>
      <c r="D48" s="210" t="s">
        <v>173</v>
      </c>
      <c r="E48" s="212"/>
      <c r="F48" s="213"/>
      <c r="G48" s="214">
        <f>G49</f>
        <v>10113</v>
      </c>
      <c r="H48" s="214">
        <f>H49</f>
        <v>0</v>
      </c>
    </row>
    <row r="49" spans="1:8" ht="30" customHeight="1">
      <c r="A49" s="209" t="s">
        <v>175</v>
      </c>
      <c r="B49" s="210" t="s">
        <v>213</v>
      </c>
      <c r="C49" s="211" t="s">
        <v>208</v>
      </c>
      <c r="D49" s="210" t="s">
        <v>174</v>
      </c>
      <c r="E49" s="212"/>
      <c r="F49" s="213"/>
      <c r="G49" s="214">
        <f>G50</f>
        <v>10113</v>
      </c>
      <c r="H49" s="214">
        <f>H50</f>
        <v>0</v>
      </c>
    </row>
    <row r="50" spans="1:8" ht="30" customHeight="1">
      <c r="A50" s="209" t="s">
        <v>171</v>
      </c>
      <c r="B50" s="210" t="s">
        <v>213</v>
      </c>
      <c r="C50" s="211" t="s">
        <v>208</v>
      </c>
      <c r="D50" s="210" t="s">
        <v>174</v>
      </c>
      <c r="E50" s="212" t="s">
        <v>141</v>
      </c>
      <c r="F50" s="213"/>
      <c r="G50" s="214">
        <f>'Прилож №5'!H45+'Прилож №5'!H356</f>
        <v>10113</v>
      </c>
      <c r="H50" s="214">
        <f>'Прилож №5'!I45+'Прилож №5'!I356</f>
        <v>0</v>
      </c>
    </row>
    <row r="51" spans="1:8" ht="29.25">
      <c r="A51" s="209" t="s">
        <v>176</v>
      </c>
      <c r="B51" s="210" t="s">
        <v>213</v>
      </c>
      <c r="C51" s="211" t="s">
        <v>208</v>
      </c>
      <c r="D51" s="210" t="s">
        <v>177</v>
      </c>
      <c r="E51" s="212"/>
      <c r="F51" s="213"/>
      <c r="G51" s="214">
        <f>G52+G54</f>
        <v>4751</v>
      </c>
      <c r="H51" s="214">
        <f>H52+H54</f>
        <v>0</v>
      </c>
    </row>
    <row r="52" spans="1:8" ht="15.75">
      <c r="A52" s="230" t="s">
        <v>178</v>
      </c>
      <c r="B52" s="210" t="s">
        <v>213</v>
      </c>
      <c r="C52" s="211" t="s">
        <v>208</v>
      </c>
      <c r="D52" s="210" t="s">
        <v>179</v>
      </c>
      <c r="E52" s="212"/>
      <c r="F52" s="213"/>
      <c r="G52" s="214">
        <f>G53</f>
        <v>515.2</v>
      </c>
      <c r="H52" s="214">
        <f>H53</f>
        <v>0</v>
      </c>
    </row>
    <row r="53" spans="1:8" ht="32.25" customHeight="1">
      <c r="A53" s="209" t="s">
        <v>171</v>
      </c>
      <c r="B53" s="210" t="s">
        <v>213</v>
      </c>
      <c r="C53" s="211" t="s">
        <v>208</v>
      </c>
      <c r="D53" s="210" t="s">
        <v>179</v>
      </c>
      <c r="E53" s="212" t="s">
        <v>141</v>
      </c>
      <c r="F53" s="213"/>
      <c r="G53" s="214">
        <f>'Прилож №5'!H48+'Прилож №5'!H359</f>
        <v>515.2</v>
      </c>
      <c r="H53" s="214">
        <f>'Прилож №5'!I48+'Прилож №5'!I359</f>
        <v>0</v>
      </c>
    </row>
    <row r="54" spans="1:8" ht="43.5">
      <c r="A54" s="209" t="s">
        <v>181</v>
      </c>
      <c r="B54" s="210" t="s">
        <v>213</v>
      </c>
      <c r="C54" s="211" t="s">
        <v>208</v>
      </c>
      <c r="D54" s="210" t="s">
        <v>180</v>
      </c>
      <c r="E54" s="212"/>
      <c r="F54" s="213"/>
      <c r="G54" s="214">
        <f>G55</f>
        <v>4235.8</v>
      </c>
      <c r="H54" s="214">
        <f>H55</f>
        <v>0</v>
      </c>
    </row>
    <row r="55" spans="1:8" ht="31.5" customHeight="1">
      <c r="A55" s="209" t="s">
        <v>171</v>
      </c>
      <c r="B55" s="210" t="s">
        <v>213</v>
      </c>
      <c r="C55" s="211" t="s">
        <v>208</v>
      </c>
      <c r="D55" s="210" t="s">
        <v>180</v>
      </c>
      <c r="E55" s="212" t="s">
        <v>141</v>
      </c>
      <c r="F55" s="213"/>
      <c r="G55" s="214">
        <f>'Прилож №5'!H50+'Прилож №5'!H361</f>
        <v>4235.8</v>
      </c>
      <c r="H55" s="214">
        <f>'Прилож №5'!I50+'Прилож №5'!I361</f>
        <v>0</v>
      </c>
    </row>
    <row r="56" spans="1:8" ht="15.75">
      <c r="A56" s="230" t="s">
        <v>55</v>
      </c>
      <c r="B56" s="210" t="s">
        <v>213</v>
      </c>
      <c r="C56" s="211" t="s">
        <v>208</v>
      </c>
      <c r="D56" s="210" t="s">
        <v>182</v>
      </c>
      <c r="E56" s="212"/>
      <c r="F56" s="213"/>
      <c r="G56" s="214">
        <f>G57</f>
        <v>160</v>
      </c>
      <c r="H56" s="214">
        <f>H57</f>
        <v>0</v>
      </c>
    </row>
    <row r="57" spans="1:8" ht="15.75">
      <c r="A57" s="230" t="s">
        <v>183</v>
      </c>
      <c r="B57" s="210" t="s">
        <v>213</v>
      </c>
      <c r="C57" s="211" t="s">
        <v>208</v>
      </c>
      <c r="D57" s="210" t="s">
        <v>184</v>
      </c>
      <c r="E57" s="212"/>
      <c r="F57" s="213"/>
      <c r="G57" s="214">
        <f>G58</f>
        <v>160</v>
      </c>
      <c r="H57" s="214">
        <f>H58</f>
        <v>0</v>
      </c>
    </row>
    <row r="58" spans="1:9" ht="31.5" customHeight="1">
      <c r="A58" s="209" t="s">
        <v>171</v>
      </c>
      <c r="B58" s="210" t="s">
        <v>213</v>
      </c>
      <c r="C58" s="211" t="s">
        <v>208</v>
      </c>
      <c r="D58" s="210" t="s">
        <v>184</v>
      </c>
      <c r="E58" s="212" t="s">
        <v>141</v>
      </c>
      <c r="F58" s="213"/>
      <c r="G58" s="214">
        <f>'Прилож №5'!H53+'Прилож №5'!H364</f>
        <v>160</v>
      </c>
      <c r="H58" s="214">
        <f>'Прилож №5'!I53+'Прилож №5'!I364</f>
        <v>0</v>
      </c>
      <c r="I58" s="176"/>
    </row>
    <row r="59" spans="1:8" ht="29.25">
      <c r="A59" s="209" t="s">
        <v>112</v>
      </c>
      <c r="B59" s="210" t="s">
        <v>213</v>
      </c>
      <c r="C59" s="211" t="s">
        <v>208</v>
      </c>
      <c r="D59" s="210" t="s">
        <v>185</v>
      </c>
      <c r="E59" s="212"/>
      <c r="F59" s="213"/>
      <c r="G59" s="214">
        <f>G60</f>
        <v>105</v>
      </c>
      <c r="H59" s="214">
        <f>H60</f>
        <v>0</v>
      </c>
    </row>
    <row r="60" spans="1:8" ht="15.75">
      <c r="A60" s="224" t="s">
        <v>186</v>
      </c>
      <c r="B60" s="225" t="s">
        <v>213</v>
      </c>
      <c r="C60" s="226" t="s">
        <v>208</v>
      </c>
      <c r="D60" s="225" t="s">
        <v>185</v>
      </c>
      <c r="E60" s="231" t="s">
        <v>53</v>
      </c>
      <c r="F60" s="227"/>
      <c r="G60" s="228">
        <f>'Прилож №5'!H55+'Прилож №5'!H366</f>
        <v>105</v>
      </c>
      <c r="H60" s="228">
        <f>'Прилож №5'!I55+'Прилож №5'!I366</f>
        <v>0</v>
      </c>
    </row>
    <row r="61" spans="1:8" ht="46.5" customHeight="1">
      <c r="A61" s="328" t="s">
        <v>187</v>
      </c>
      <c r="B61" s="249" t="s">
        <v>213</v>
      </c>
      <c r="C61" s="249" t="s">
        <v>214</v>
      </c>
      <c r="D61" s="249"/>
      <c r="E61" s="249"/>
      <c r="F61" s="249"/>
      <c r="G61" s="250">
        <f>G65+G62</f>
        <v>4024</v>
      </c>
      <c r="H61" s="329">
        <f>H65+H62</f>
        <v>0</v>
      </c>
    </row>
    <row r="62" spans="1:8" ht="27" customHeight="1">
      <c r="A62" s="251" t="s">
        <v>152</v>
      </c>
      <c r="B62" s="252" t="s">
        <v>213</v>
      </c>
      <c r="C62" s="253" t="s">
        <v>214</v>
      </c>
      <c r="D62" s="252" t="s">
        <v>153</v>
      </c>
      <c r="E62" s="254"/>
      <c r="F62" s="255"/>
      <c r="G62" s="256">
        <f>G63</f>
        <v>790</v>
      </c>
      <c r="H62" s="256">
        <f>H63</f>
        <v>0</v>
      </c>
    </row>
    <row r="63" spans="1:8" ht="27" customHeight="1">
      <c r="A63" s="251" t="s">
        <v>154</v>
      </c>
      <c r="B63" s="252" t="s">
        <v>213</v>
      </c>
      <c r="C63" s="253" t="s">
        <v>214</v>
      </c>
      <c r="D63" s="252" t="s">
        <v>188</v>
      </c>
      <c r="E63" s="254"/>
      <c r="F63" s="255"/>
      <c r="G63" s="256">
        <f>G64</f>
        <v>790</v>
      </c>
      <c r="H63" s="256">
        <f>H64</f>
        <v>0</v>
      </c>
    </row>
    <row r="64" spans="1:8" ht="18" customHeight="1">
      <c r="A64" s="251" t="s">
        <v>163</v>
      </c>
      <c r="B64" s="210" t="s">
        <v>213</v>
      </c>
      <c r="C64" s="211" t="s">
        <v>214</v>
      </c>
      <c r="D64" s="210" t="s">
        <v>188</v>
      </c>
      <c r="E64" s="212" t="s">
        <v>140</v>
      </c>
      <c r="F64" s="213"/>
      <c r="G64" s="214">
        <f>'Прилож №5'!H59</f>
        <v>790</v>
      </c>
      <c r="H64" s="214">
        <f>'Прилож №5'!I59</f>
        <v>0</v>
      </c>
    </row>
    <row r="65" spans="1:8" ht="15.75">
      <c r="A65" s="230" t="s">
        <v>22</v>
      </c>
      <c r="B65" s="210" t="s">
        <v>213</v>
      </c>
      <c r="C65" s="211" t="s">
        <v>214</v>
      </c>
      <c r="D65" s="210" t="s">
        <v>23</v>
      </c>
      <c r="E65" s="212"/>
      <c r="F65" s="213"/>
      <c r="G65" s="214">
        <f>G66</f>
        <v>3234</v>
      </c>
      <c r="H65" s="214">
        <f>H66</f>
        <v>0</v>
      </c>
    </row>
    <row r="66" spans="1:8" ht="29.25">
      <c r="A66" s="209" t="s">
        <v>125</v>
      </c>
      <c r="B66" s="225" t="s">
        <v>213</v>
      </c>
      <c r="C66" s="211" t="s">
        <v>214</v>
      </c>
      <c r="D66" s="210" t="s">
        <v>189</v>
      </c>
      <c r="E66" s="212"/>
      <c r="F66" s="213" t="s">
        <v>4</v>
      </c>
      <c r="G66" s="214">
        <f>G67</f>
        <v>3234</v>
      </c>
      <c r="H66" s="214">
        <f>H67</f>
        <v>0</v>
      </c>
    </row>
    <row r="67" spans="1:8" ht="15.75">
      <c r="A67" s="209" t="s">
        <v>190</v>
      </c>
      <c r="B67" s="225" t="s">
        <v>213</v>
      </c>
      <c r="C67" s="211" t="s">
        <v>214</v>
      </c>
      <c r="D67" s="210" t="s">
        <v>189</v>
      </c>
      <c r="E67" s="212" t="s">
        <v>89</v>
      </c>
      <c r="F67" s="213"/>
      <c r="G67" s="214">
        <f>'Прилож №5'!H62</f>
        <v>3234</v>
      </c>
      <c r="H67" s="214">
        <f>'Прилож №5'!I62</f>
        <v>0</v>
      </c>
    </row>
    <row r="68" spans="1:8" ht="15.75">
      <c r="A68" s="223" t="s">
        <v>191</v>
      </c>
      <c r="B68" s="257" t="s">
        <v>213</v>
      </c>
      <c r="C68" s="218" t="s">
        <v>215</v>
      </c>
      <c r="D68" s="217"/>
      <c r="E68" s="219"/>
      <c r="F68" s="220"/>
      <c r="G68" s="221">
        <f aca="true" t="shared" si="5" ref="G68:H70">G69</f>
        <v>318</v>
      </c>
      <c r="H68" s="221">
        <f t="shared" si="5"/>
        <v>0</v>
      </c>
    </row>
    <row r="69" spans="1:8" ht="43.5">
      <c r="A69" s="258" t="s">
        <v>192</v>
      </c>
      <c r="B69" s="225" t="s">
        <v>213</v>
      </c>
      <c r="C69" s="211" t="s">
        <v>215</v>
      </c>
      <c r="D69" s="210" t="s">
        <v>87</v>
      </c>
      <c r="E69" s="212"/>
      <c r="F69" s="213"/>
      <c r="G69" s="214">
        <f t="shared" si="5"/>
        <v>318</v>
      </c>
      <c r="H69" s="214">
        <f t="shared" si="5"/>
        <v>0</v>
      </c>
    </row>
    <row r="70" spans="1:8" ht="15.75">
      <c r="A70" s="224" t="s">
        <v>28</v>
      </c>
      <c r="B70" s="225" t="s">
        <v>213</v>
      </c>
      <c r="C70" s="211" t="s">
        <v>215</v>
      </c>
      <c r="D70" s="225" t="s">
        <v>193</v>
      </c>
      <c r="E70" s="212"/>
      <c r="F70" s="213"/>
      <c r="G70" s="214">
        <f t="shared" si="5"/>
        <v>318</v>
      </c>
      <c r="H70" s="214">
        <f t="shared" si="5"/>
        <v>0</v>
      </c>
    </row>
    <row r="71" spans="1:8" ht="15.75">
      <c r="A71" s="209" t="s">
        <v>190</v>
      </c>
      <c r="B71" s="225" t="s">
        <v>213</v>
      </c>
      <c r="C71" s="211" t="s">
        <v>215</v>
      </c>
      <c r="D71" s="225" t="s">
        <v>194</v>
      </c>
      <c r="E71" s="212" t="s">
        <v>89</v>
      </c>
      <c r="F71" s="213"/>
      <c r="G71" s="214">
        <f>'Прилож №5'!H66</f>
        <v>318</v>
      </c>
      <c r="H71" s="214">
        <f>'Прилож №5'!I66</f>
        <v>0</v>
      </c>
    </row>
    <row r="72" spans="1:8" ht="30">
      <c r="A72" s="216" t="s">
        <v>113</v>
      </c>
      <c r="B72" s="217" t="s">
        <v>213</v>
      </c>
      <c r="C72" s="218" t="s">
        <v>212</v>
      </c>
      <c r="D72" s="217"/>
      <c r="E72" s="219"/>
      <c r="F72" s="220"/>
      <c r="G72" s="214">
        <f>G73+G76</f>
        <v>5571</v>
      </c>
      <c r="H72" s="214">
        <f>H73+H76</f>
        <v>0</v>
      </c>
    </row>
    <row r="73" spans="1:8" ht="43.5" customHeight="1">
      <c r="A73" s="258" t="s">
        <v>192</v>
      </c>
      <c r="B73" s="225" t="s">
        <v>213</v>
      </c>
      <c r="C73" s="211" t="s">
        <v>212</v>
      </c>
      <c r="D73" s="210" t="s">
        <v>87</v>
      </c>
      <c r="E73" s="212"/>
      <c r="F73" s="213"/>
      <c r="G73" s="214">
        <f>G74</f>
        <v>1931</v>
      </c>
      <c r="H73" s="214">
        <f>H74</f>
        <v>0</v>
      </c>
    </row>
    <row r="74" spans="1:8" ht="14.25" customHeight="1">
      <c r="A74" s="224" t="s">
        <v>28</v>
      </c>
      <c r="B74" s="225" t="s">
        <v>213</v>
      </c>
      <c r="C74" s="226" t="s">
        <v>212</v>
      </c>
      <c r="D74" s="225" t="s">
        <v>194</v>
      </c>
      <c r="E74" s="231"/>
      <c r="F74" s="227"/>
      <c r="G74" s="228">
        <f>G75</f>
        <v>1931</v>
      </c>
      <c r="H74" s="228">
        <f>H75</f>
        <v>0</v>
      </c>
    </row>
    <row r="75" spans="1:9" ht="19.5" customHeight="1">
      <c r="A75" s="258" t="s">
        <v>190</v>
      </c>
      <c r="B75" s="225" t="s">
        <v>213</v>
      </c>
      <c r="C75" s="226" t="s">
        <v>212</v>
      </c>
      <c r="D75" s="225" t="s">
        <v>194</v>
      </c>
      <c r="E75" s="231" t="s">
        <v>89</v>
      </c>
      <c r="F75" s="227"/>
      <c r="G75" s="228">
        <f>'Прилож №5'!H70</f>
        <v>1931</v>
      </c>
      <c r="H75" s="228">
        <f>'Прилож №5'!I70</f>
        <v>0</v>
      </c>
      <c r="I75" s="176"/>
    </row>
    <row r="76" spans="1:9" ht="13.5" customHeight="1">
      <c r="A76" s="230" t="s">
        <v>144</v>
      </c>
      <c r="B76" s="241" t="s">
        <v>213</v>
      </c>
      <c r="C76" s="241" t="s">
        <v>212</v>
      </c>
      <c r="D76" s="241" t="s">
        <v>145</v>
      </c>
      <c r="E76" s="241"/>
      <c r="F76" s="241"/>
      <c r="G76" s="259">
        <f>G77</f>
        <v>3640</v>
      </c>
      <c r="H76" s="330">
        <f>H77</f>
        <v>0</v>
      </c>
      <c r="I76" s="176"/>
    </row>
    <row r="77" spans="1:9" ht="42" customHeight="1">
      <c r="A77" s="209" t="s">
        <v>311</v>
      </c>
      <c r="B77" s="241" t="s">
        <v>213</v>
      </c>
      <c r="C77" s="241" t="s">
        <v>212</v>
      </c>
      <c r="D77" s="241" t="s">
        <v>312</v>
      </c>
      <c r="E77" s="241"/>
      <c r="F77" s="241"/>
      <c r="G77" s="259">
        <f>G78</f>
        <v>3640</v>
      </c>
      <c r="H77" s="330">
        <f>H78</f>
        <v>0</v>
      </c>
      <c r="I77" s="176"/>
    </row>
    <row r="78" spans="1:9" ht="15" customHeight="1" thickBot="1">
      <c r="A78" s="335" t="s">
        <v>160</v>
      </c>
      <c r="B78" s="243" t="s">
        <v>213</v>
      </c>
      <c r="C78" s="243" t="s">
        <v>212</v>
      </c>
      <c r="D78" s="243" t="s">
        <v>312</v>
      </c>
      <c r="E78" s="243" t="s">
        <v>342</v>
      </c>
      <c r="F78" s="243"/>
      <c r="G78" s="336">
        <f>'Прилож №5'!H73</f>
        <v>3640</v>
      </c>
      <c r="H78" s="337">
        <f>'Прилож №5'!I73</f>
        <v>0</v>
      </c>
      <c r="I78" s="176"/>
    </row>
    <row r="79" spans="1:8" ht="16.5" thickBot="1">
      <c r="A79" s="289" t="s">
        <v>67</v>
      </c>
      <c r="B79" s="233" t="s">
        <v>209</v>
      </c>
      <c r="C79" s="234" t="s">
        <v>133</v>
      </c>
      <c r="D79" s="233"/>
      <c r="E79" s="290"/>
      <c r="F79" s="291"/>
      <c r="G79" s="338">
        <f>G80+G84+G89+G93</f>
        <v>24807</v>
      </c>
      <c r="H79" s="236">
        <f>H80+H84+H89+H93</f>
        <v>0</v>
      </c>
    </row>
    <row r="80" spans="1:9" s="3" customFormat="1" ht="15">
      <c r="A80" s="331" t="s">
        <v>195</v>
      </c>
      <c r="B80" s="263" t="s">
        <v>209</v>
      </c>
      <c r="C80" s="263" t="s">
        <v>216</v>
      </c>
      <c r="D80" s="263"/>
      <c r="E80" s="263"/>
      <c r="F80" s="263"/>
      <c r="G80" s="264">
        <f aca="true" t="shared" si="6" ref="G80:H82">G81</f>
        <v>263</v>
      </c>
      <c r="H80" s="332">
        <f t="shared" si="6"/>
        <v>0</v>
      </c>
      <c r="I80" s="123"/>
    </row>
    <row r="81" spans="1:8" ht="15.75">
      <c r="A81" s="333" t="s">
        <v>302</v>
      </c>
      <c r="B81" s="241" t="s">
        <v>209</v>
      </c>
      <c r="C81" s="241" t="s">
        <v>216</v>
      </c>
      <c r="D81" s="241" t="s">
        <v>303</v>
      </c>
      <c r="E81" s="249"/>
      <c r="F81" s="241"/>
      <c r="G81" s="259">
        <f t="shared" si="6"/>
        <v>263</v>
      </c>
      <c r="H81" s="330">
        <f t="shared" si="6"/>
        <v>0</v>
      </c>
    </row>
    <row r="82" spans="1:9" s="372" customFormat="1" ht="12.75">
      <c r="A82" s="373" t="s">
        <v>304</v>
      </c>
      <c r="B82" s="374" t="s">
        <v>209</v>
      </c>
      <c r="C82" s="374" t="s">
        <v>216</v>
      </c>
      <c r="D82" s="374" t="s">
        <v>305</v>
      </c>
      <c r="E82" s="375"/>
      <c r="F82" s="374"/>
      <c r="G82" s="376">
        <f t="shared" si="6"/>
        <v>263</v>
      </c>
      <c r="H82" s="377">
        <f t="shared" si="6"/>
        <v>0</v>
      </c>
      <c r="I82" s="2"/>
    </row>
    <row r="83" spans="1:9" s="2" customFormat="1" ht="15.75" customHeight="1">
      <c r="A83" s="333" t="s">
        <v>160</v>
      </c>
      <c r="B83" s="241" t="s">
        <v>209</v>
      </c>
      <c r="C83" s="241" t="s">
        <v>216</v>
      </c>
      <c r="D83" s="241" t="s">
        <v>305</v>
      </c>
      <c r="E83" s="241" t="s">
        <v>342</v>
      </c>
      <c r="F83" s="241"/>
      <c r="G83" s="259">
        <f>'Прилож №5'!H78</f>
        <v>263</v>
      </c>
      <c r="H83" s="330">
        <f>'Прилож №5'!I78</f>
        <v>0</v>
      </c>
      <c r="I83" s="123"/>
    </row>
    <row r="84" spans="1:9" s="3" customFormat="1" ht="15.75" customHeight="1">
      <c r="A84" s="334" t="s">
        <v>103</v>
      </c>
      <c r="B84" s="249" t="s">
        <v>209</v>
      </c>
      <c r="C84" s="249" t="s">
        <v>217</v>
      </c>
      <c r="D84" s="249"/>
      <c r="E84" s="249"/>
      <c r="F84" s="249"/>
      <c r="G84" s="250">
        <f>G85</f>
        <v>9099</v>
      </c>
      <c r="H84" s="329">
        <f>H85</f>
        <v>0</v>
      </c>
      <c r="I84" s="177"/>
    </row>
    <row r="85" spans="1:9" s="2" customFormat="1" ht="15.75" customHeight="1">
      <c r="A85" s="333" t="s">
        <v>196</v>
      </c>
      <c r="B85" s="241" t="s">
        <v>209</v>
      </c>
      <c r="C85" s="241" t="s">
        <v>217</v>
      </c>
      <c r="D85" s="241" t="s">
        <v>197</v>
      </c>
      <c r="E85" s="241"/>
      <c r="F85" s="241"/>
      <c r="G85" s="259">
        <f aca="true" t="shared" si="7" ref="G85:H87">G86</f>
        <v>9099</v>
      </c>
      <c r="H85" s="330">
        <f t="shared" si="7"/>
        <v>0</v>
      </c>
      <c r="I85" s="123"/>
    </row>
    <row r="86" spans="1:9" s="2" customFormat="1" ht="15.75" customHeight="1">
      <c r="A86" s="333" t="s">
        <v>198</v>
      </c>
      <c r="B86" s="241" t="s">
        <v>209</v>
      </c>
      <c r="C86" s="241" t="s">
        <v>217</v>
      </c>
      <c r="D86" s="241" t="s">
        <v>199</v>
      </c>
      <c r="E86" s="241"/>
      <c r="F86" s="241"/>
      <c r="G86" s="259">
        <f t="shared" si="7"/>
        <v>9099</v>
      </c>
      <c r="H86" s="330">
        <f t="shared" si="7"/>
        <v>0</v>
      </c>
      <c r="I86" s="123"/>
    </row>
    <row r="87" spans="1:9" s="2" customFormat="1" ht="40.5" customHeight="1">
      <c r="A87" s="209" t="s">
        <v>200</v>
      </c>
      <c r="B87" s="265" t="s">
        <v>209</v>
      </c>
      <c r="C87" s="241" t="s">
        <v>217</v>
      </c>
      <c r="D87" s="213" t="s">
        <v>201</v>
      </c>
      <c r="E87" s="210"/>
      <c r="F87" s="212"/>
      <c r="G87" s="266">
        <f t="shared" si="7"/>
        <v>9099</v>
      </c>
      <c r="H87" s="330">
        <f t="shared" si="7"/>
        <v>0</v>
      </c>
      <c r="I87" s="123"/>
    </row>
    <row r="88" spans="1:9" s="2" customFormat="1" ht="15.75" customHeight="1">
      <c r="A88" s="215" t="s">
        <v>202</v>
      </c>
      <c r="B88" s="265" t="s">
        <v>209</v>
      </c>
      <c r="C88" s="241" t="s">
        <v>217</v>
      </c>
      <c r="D88" s="213" t="s">
        <v>201</v>
      </c>
      <c r="E88" s="210" t="s">
        <v>90</v>
      </c>
      <c r="F88" s="212"/>
      <c r="G88" s="266">
        <f>'Прилож №5'!H83</f>
        <v>9099</v>
      </c>
      <c r="H88" s="330">
        <f>'Прилож №5'!I83</f>
        <v>0</v>
      </c>
      <c r="I88" s="123"/>
    </row>
    <row r="89" spans="1:9" s="3" customFormat="1" ht="15.75" customHeight="1">
      <c r="A89" s="222" t="s">
        <v>104</v>
      </c>
      <c r="B89" s="249" t="s">
        <v>209</v>
      </c>
      <c r="C89" s="249" t="s">
        <v>214</v>
      </c>
      <c r="D89" s="249"/>
      <c r="E89" s="322"/>
      <c r="F89" s="218"/>
      <c r="G89" s="268">
        <f aca="true" t="shared" si="8" ref="G89:H91">G90</f>
        <v>5776</v>
      </c>
      <c r="H89" s="329">
        <f t="shared" si="8"/>
        <v>0</v>
      </c>
      <c r="I89" s="123"/>
    </row>
    <row r="90" spans="1:9" s="2" customFormat="1" ht="15.75" customHeight="1">
      <c r="A90" s="215" t="s">
        <v>104</v>
      </c>
      <c r="B90" s="241" t="s">
        <v>209</v>
      </c>
      <c r="C90" s="241" t="s">
        <v>214</v>
      </c>
      <c r="D90" s="241" t="s">
        <v>218</v>
      </c>
      <c r="E90" s="321"/>
      <c r="F90" s="211"/>
      <c r="G90" s="270">
        <f t="shared" si="8"/>
        <v>5776</v>
      </c>
      <c r="H90" s="330">
        <f t="shared" si="8"/>
        <v>0</v>
      </c>
      <c r="I90" s="123"/>
    </row>
    <row r="91" spans="1:9" s="2" customFormat="1" ht="15.75" customHeight="1">
      <c r="A91" s="215" t="s">
        <v>219</v>
      </c>
      <c r="B91" s="241" t="s">
        <v>209</v>
      </c>
      <c r="C91" s="241" t="s">
        <v>214</v>
      </c>
      <c r="D91" s="241" t="s">
        <v>220</v>
      </c>
      <c r="E91" s="321"/>
      <c r="F91" s="211"/>
      <c r="G91" s="270">
        <f t="shared" si="8"/>
        <v>5776</v>
      </c>
      <c r="H91" s="330">
        <f t="shared" si="8"/>
        <v>0</v>
      </c>
      <c r="I91" s="123"/>
    </row>
    <row r="92" spans="1:9" s="2" customFormat="1" ht="15.75" customHeight="1">
      <c r="A92" s="215" t="s">
        <v>202</v>
      </c>
      <c r="B92" s="241" t="s">
        <v>209</v>
      </c>
      <c r="C92" s="241" t="s">
        <v>214</v>
      </c>
      <c r="D92" s="241" t="s">
        <v>221</v>
      </c>
      <c r="E92" s="321" t="s">
        <v>90</v>
      </c>
      <c r="F92" s="211"/>
      <c r="G92" s="270">
        <f>'Прилож №5'!H87</f>
        <v>5776</v>
      </c>
      <c r="H92" s="330">
        <f>'Прилож №5'!I87</f>
        <v>0</v>
      </c>
      <c r="I92" s="123"/>
    </row>
    <row r="93" spans="1:9" s="26" customFormat="1" ht="15.75">
      <c r="A93" s="222" t="s">
        <v>68</v>
      </c>
      <c r="B93" s="217" t="s">
        <v>209</v>
      </c>
      <c r="C93" s="218" t="s">
        <v>211</v>
      </c>
      <c r="D93" s="267"/>
      <c r="E93" s="217"/>
      <c r="F93" s="218"/>
      <c r="G93" s="271">
        <f>G96+G94</f>
        <v>9669</v>
      </c>
      <c r="H93" s="329">
        <f>H96+H94</f>
        <v>0</v>
      </c>
      <c r="I93" s="123"/>
    </row>
    <row r="94" spans="1:8" ht="29.25">
      <c r="A94" s="209" t="s">
        <v>105</v>
      </c>
      <c r="B94" s="210" t="s">
        <v>209</v>
      </c>
      <c r="C94" s="211" t="s">
        <v>211</v>
      </c>
      <c r="D94" s="269" t="s">
        <v>99</v>
      </c>
      <c r="E94" s="210"/>
      <c r="F94" s="211"/>
      <c r="G94" s="272">
        <f>G95</f>
        <v>9200</v>
      </c>
      <c r="H94" s="330">
        <f>H95</f>
        <v>0</v>
      </c>
    </row>
    <row r="95" spans="1:8" ht="15.75">
      <c r="A95" s="215" t="s">
        <v>160</v>
      </c>
      <c r="B95" s="210" t="s">
        <v>209</v>
      </c>
      <c r="C95" s="211" t="s">
        <v>211</v>
      </c>
      <c r="D95" s="269" t="s">
        <v>99</v>
      </c>
      <c r="E95" s="210" t="s">
        <v>342</v>
      </c>
      <c r="F95" s="211"/>
      <c r="G95" s="272">
        <f>'Прилож №5'!H90</f>
        <v>9200</v>
      </c>
      <c r="H95" s="330">
        <f>'Прилож №5'!I90</f>
        <v>0</v>
      </c>
    </row>
    <row r="96" spans="1:8" ht="29.25">
      <c r="A96" s="209" t="s">
        <v>115</v>
      </c>
      <c r="B96" s="210" t="s">
        <v>209</v>
      </c>
      <c r="C96" s="211" t="s">
        <v>211</v>
      </c>
      <c r="D96" s="269" t="s">
        <v>79</v>
      </c>
      <c r="E96" s="210"/>
      <c r="F96" s="211"/>
      <c r="G96" s="272">
        <f>G97</f>
        <v>469</v>
      </c>
      <c r="H96" s="330">
        <f>H97</f>
        <v>0</v>
      </c>
    </row>
    <row r="97" spans="1:8" ht="16.5" thickBot="1">
      <c r="A97" s="215" t="s">
        <v>160</v>
      </c>
      <c r="B97" s="225" t="s">
        <v>209</v>
      </c>
      <c r="C97" s="226" t="s">
        <v>211</v>
      </c>
      <c r="D97" s="273" t="s">
        <v>79</v>
      </c>
      <c r="E97" s="225" t="s">
        <v>342</v>
      </c>
      <c r="F97" s="226"/>
      <c r="G97" s="274">
        <f>'Прилож №5'!H92</f>
        <v>469</v>
      </c>
      <c r="H97" s="330">
        <f>'Прилож №5'!I92</f>
        <v>0</v>
      </c>
    </row>
    <row r="98" spans="1:8" ht="16.5" thickBot="1">
      <c r="A98" s="232" t="s">
        <v>24</v>
      </c>
      <c r="B98" s="233" t="s">
        <v>222</v>
      </c>
      <c r="C98" s="234" t="s">
        <v>133</v>
      </c>
      <c r="D98" s="233"/>
      <c r="E98" s="235"/>
      <c r="F98" s="275"/>
      <c r="G98" s="236">
        <f>G99+G109+G117+G128</f>
        <v>326559</v>
      </c>
      <c r="H98" s="283">
        <f>H99+H109+H117+H128</f>
        <v>17210</v>
      </c>
    </row>
    <row r="99" spans="1:8" ht="15.75">
      <c r="A99" s="222" t="s">
        <v>72</v>
      </c>
      <c r="B99" s="204" t="s">
        <v>222</v>
      </c>
      <c r="C99" s="204" t="s">
        <v>207</v>
      </c>
      <c r="D99" s="204" t="s">
        <v>49</v>
      </c>
      <c r="E99" s="206" t="s">
        <v>51</v>
      </c>
      <c r="F99" s="207"/>
      <c r="G99" s="208">
        <f>G100+G103+G106</f>
        <v>98809</v>
      </c>
      <c r="H99" s="208">
        <f>H100+H103</f>
        <v>17210</v>
      </c>
    </row>
    <row r="100" spans="1:9" s="60" customFormat="1" ht="15.75">
      <c r="A100" s="230" t="s">
        <v>25</v>
      </c>
      <c r="B100" s="252" t="s">
        <v>222</v>
      </c>
      <c r="C100" s="252" t="s">
        <v>207</v>
      </c>
      <c r="D100" s="252" t="s">
        <v>26</v>
      </c>
      <c r="E100" s="254"/>
      <c r="F100" s="255"/>
      <c r="G100" s="256">
        <f>G101</f>
        <v>56700</v>
      </c>
      <c r="H100" s="256">
        <f>H101</f>
        <v>0</v>
      </c>
      <c r="I100" s="123"/>
    </row>
    <row r="101" spans="1:9" s="60" customFormat="1" ht="15.75">
      <c r="A101" s="215" t="s">
        <v>223</v>
      </c>
      <c r="B101" s="252" t="s">
        <v>222</v>
      </c>
      <c r="C101" s="252" t="s">
        <v>207</v>
      </c>
      <c r="D101" s="252" t="s">
        <v>224</v>
      </c>
      <c r="E101" s="254"/>
      <c r="F101" s="255"/>
      <c r="G101" s="256">
        <f>G102</f>
        <v>56700</v>
      </c>
      <c r="H101" s="256">
        <f>H102</f>
        <v>0</v>
      </c>
      <c r="I101" s="123"/>
    </row>
    <row r="102" spans="1:9" s="60" customFormat="1" ht="15.75">
      <c r="A102" s="215" t="s">
        <v>160</v>
      </c>
      <c r="B102" s="241" t="s">
        <v>222</v>
      </c>
      <c r="C102" s="276" t="s">
        <v>207</v>
      </c>
      <c r="D102" s="252" t="s">
        <v>224</v>
      </c>
      <c r="E102" s="254" t="s">
        <v>342</v>
      </c>
      <c r="F102" s="255"/>
      <c r="G102" s="256">
        <f>'Прилож №5'!H97</f>
        <v>56700</v>
      </c>
      <c r="H102" s="256">
        <f>'Прилож №5'!I97</f>
        <v>0</v>
      </c>
      <c r="I102" s="176"/>
    </row>
    <row r="103" spans="1:9" s="60" customFormat="1" ht="15.75">
      <c r="A103" s="230" t="s">
        <v>274</v>
      </c>
      <c r="B103" s="241" t="s">
        <v>222</v>
      </c>
      <c r="C103" s="276" t="s">
        <v>207</v>
      </c>
      <c r="D103" s="252" t="s">
        <v>93</v>
      </c>
      <c r="E103" s="254"/>
      <c r="F103" s="255"/>
      <c r="G103" s="256">
        <f>G104</f>
        <v>17210</v>
      </c>
      <c r="H103" s="256">
        <f>H104</f>
        <v>17210</v>
      </c>
      <c r="I103" s="123"/>
    </row>
    <row r="104" spans="1:9" s="60" customFormat="1" ht="57.75">
      <c r="A104" s="209" t="s">
        <v>282</v>
      </c>
      <c r="B104" s="241" t="s">
        <v>222</v>
      </c>
      <c r="C104" s="276" t="s">
        <v>207</v>
      </c>
      <c r="D104" s="252" t="s">
        <v>283</v>
      </c>
      <c r="E104" s="254"/>
      <c r="F104" s="255"/>
      <c r="G104" s="256">
        <f>G105</f>
        <v>17210</v>
      </c>
      <c r="H104" s="256">
        <f>H105</f>
        <v>17210</v>
      </c>
      <c r="I104" s="176"/>
    </row>
    <row r="105" spans="1:9" s="60" customFormat="1" ht="15.75">
      <c r="A105" s="215" t="s">
        <v>163</v>
      </c>
      <c r="B105" s="241" t="s">
        <v>222</v>
      </c>
      <c r="C105" s="276" t="s">
        <v>207</v>
      </c>
      <c r="D105" s="252" t="s">
        <v>283</v>
      </c>
      <c r="E105" s="254" t="s">
        <v>140</v>
      </c>
      <c r="F105" s="255"/>
      <c r="G105" s="256">
        <f>'Прилож №5'!H347</f>
        <v>17210</v>
      </c>
      <c r="H105" s="256">
        <f>'Прилож №5'!I347</f>
        <v>17210</v>
      </c>
      <c r="I105" s="123"/>
    </row>
    <row r="106" spans="1:9" s="60" customFormat="1" ht="15.75">
      <c r="A106" s="230" t="s">
        <v>144</v>
      </c>
      <c r="B106" s="241" t="s">
        <v>222</v>
      </c>
      <c r="C106" s="276" t="s">
        <v>207</v>
      </c>
      <c r="D106" s="252" t="s">
        <v>145</v>
      </c>
      <c r="E106" s="254"/>
      <c r="F106" s="255"/>
      <c r="G106" s="256">
        <f>G107</f>
        <v>24899</v>
      </c>
      <c r="H106" s="256"/>
      <c r="I106" s="123"/>
    </row>
    <row r="107" spans="1:9" s="60" customFormat="1" ht="43.5">
      <c r="A107" s="209" t="s">
        <v>325</v>
      </c>
      <c r="B107" s="241" t="s">
        <v>222</v>
      </c>
      <c r="C107" s="276" t="s">
        <v>207</v>
      </c>
      <c r="D107" s="252" t="s">
        <v>324</v>
      </c>
      <c r="E107" s="254"/>
      <c r="F107" s="255"/>
      <c r="G107" s="256">
        <f>G108</f>
        <v>24899</v>
      </c>
      <c r="H107" s="256"/>
      <c r="I107" s="123"/>
    </row>
    <row r="108" spans="1:9" s="60" customFormat="1" ht="15.75">
      <c r="A108" s="215" t="s">
        <v>160</v>
      </c>
      <c r="B108" s="241" t="s">
        <v>222</v>
      </c>
      <c r="C108" s="276" t="s">
        <v>207</v>
      </c>
      <c r="D108" s="252" t="s">
        <v>324</v>
      </c>
      <c r="E108" s="254" t="s">
        <v>342</v>
      </c>
      <c r="F108" s="255"/>
      <c r="G108" s="256">
        <f>'Прилож №5'!H100</f>
        <v>24899</v>
      </c>
      <c r="H108" s="256"/>
      <c r="I108" s="123"/>
    </row>
    <row r="109" spans="1:8" ht="15.75">
      <c r="A109" s="223" t="s">
        <v>3</v>
      </c>
      <c r="B109" s="210" t="s">
        <v>222</v>
      </c>
      <c r="C109" s="210" t="s">
        <v>208</v>
      </c>
      <c r="D109" s="252"/>
      <c r="E109" s="254"/>
      <c r="F109" s="220"/>
      <c r="G109" s="221">
        <f>G114+G110</f>
        <v>156180</v>
      </c>
      <c r="H109" s="221">
        <f>H114+H110</f>
        <v>0</v>
      </c>
    </row>
    <row r="110" spans="1:8" ht="29.25">
      <c r="A110" s="278" t="s">
        <v>230</v>
      </c>
      <c r="B110" s="252" t="s">
        <v>222</v>
      </c>
      <c r="C110" s="210" t="s">
        <v>208</v>
      </c>
      <c r="D110" s="252" t="s">
        <v>74</v>
      </c>
      <c r="E110" s="254"/>
      <c r="F110" s="253"/>
      <c r="G110" s="256">
        <f aca="true" t="shared" si="9" ref="G110:H112">G111</f>
        <v>125610</v>
      </c>
      <c r="H110" s="256">
        <f t="shared" si="9"/>
        <v>0</v>
      </c>
    </row>
    <row r="111" spans="1:8" ht="57.75">
      <c r="A111" s="278" t="s">
        <v>231</v>
      </c>
      <c r="B111" s="252" t="s">
        <v>222</v>
      </c>
      <c r="C111" s="210" t="s">
        <v>208</v>
      </c>
      <c r="D111" s="252" t="s">
        <v>232</v>
      </c>
      <c r="E111" s="254"/>
      <c r="F111" s="253"/>
      <c r="G111" s="256">
        <f t="shared" si="9"/>
        <v>125610</v>
      </c>
      <c r="H111" s="256">
        <f t="shared" si="9"/>
        <v>0</v>
      </c>
    </row>
    <row r="112" spans="1:8" ht="29.25">
      <c r="A112" s="278" t="s">
        <v>280</v>
      </c>
      <c r="B112" s="252" t="s">
        <v>222</v>
      </c>
      <c r="C112" s="210" t="s">
        <v>208</v>
      </c>
      <c r="D112" s="252" t="s">
        <v>281</v>
      </c>
      <c r="E112" s="254"/>
      <c r="F112" s="253"/>
      <c r="G112" s="256">
        <f t="shared" si="9"/>
        <v>125610</v>
      </c>
      <c r="H112" s="256">
        <f t="shared" si="9"/>
        <v>0</v>
      </c>
    </row>
    <row r="113" spans="1:8" ht="15.75">
      <c r="A113" s="278" t="s">
        <v>233</v>
      </c>
      <c r="B113" s="252" t="s">
        <v>222</v>
      </c>
      <c r="C113" s="210" t="s">
        <v>208</v>
      </c>
      <c r="D113" s="252" t="s">
        <v>281</v>
      </c>
      <c r="E113" s="254" t="s">
        <v>69</v>
      </c>
      <c r="F113" s="205"/>
      <c r="G113" s="256">
        <f>'Прилож №5'!H105+'Прилож №5'!H109</f>
        <v>125610</v>
      </c>
      <c r="H113" s="221"/>
    </row>
    <row r="114" spans="1:8" ht="15.75">
      <c r="A114" s="230" t="s">
        <v>56</v>
      </c>
      <c r="B114" s="252" t="s">
        <v>222</v>
      </c>
      <c r="C114" s="210" t="s">
        <v>208</v>
      </c>
      <c r="D114" s="210" t="s">
        <v>78</v>
      </c>
      <c r="E114" s="279"/>
      <c r="F114" s="280">
        <f>F115</f>
        <v>5000</v>
      </c>
      <c r="G114" s="256">
        <f>G115</f>
        <v>30570</v>
      </c>
      <c r="H114" s="256">
        <f>H115</f>
        <v>0</v>
      </c>
    </row>
    <row r="115" spans="1:8" ht="15.75">
      <c r="A115" s="230" t="s">
        <v>227</v>
      </c>
      <c r="B115" s="252" t="s">
        <v>222</v>
      </c>
      <c r="C115" s="210" t="s">
        <v>208</v>
      </c>
      <c r="D115" s="210" t="s">
        <v>228</v>
      </c>
      <c r="E115" s="279"/>
      <c r="F115" s="280">
        <f>5000</f>
        <v>5000</v>
      </c>
      <c r="G115" s="256">
        <f>G116</f>
        <v>30570</v>
      </c>
      <c r="H115" s="256">
        <f>H116</f>
        <v>0</v>
      </c>
    </row>
    <row r="116" spans="1:8" ht="15.75">
      <c r="A116" s="230" t="s">
        <v>202</v>
      </c>
      <c r="B116" s="210" t="s">
        <v>222</v>
      </c>
      <c r="C116" s="210" t="s">
        <v>208</v>
      </c>
      <c r="D116" s="210" t="s">
        <v>228</v>
      </c>
      <c r="E116" s="212" t="s">
        <v>90</v>
      </c>
      <c r="F116" s="213"/>
      <c r="G116" s="214">
        <f>'Прилож №5'!H112</f>
        <v>30570</v>
      </c>
      <c r="H116" s="214">
        <f>H123+H122</f>
        <v>0</v>
      </c>
    </row>
    <row r="117" spans="1:9" s="26" customFormat="1" ht="15.75">
      <c r="A117" s="281" t="s">
        <v>147</v>
      </c>
      <c r="B117" s="217" t="s">
        <v>222</v>
      </c>
      <c r="C117" s="217" t="s">
        <v>213</v>
      </c>
      <c r="D117" s="217"/>
      <c r="E117" s="219"/>
      <c r="F117" s="220"/>
      <c r="G117" s="221">
        <f>G118</f>
        <v>71570</v>
      </c>
      <c r="H117" s="221">
        <f>H118</f>
        <v>0</v>
      </c>
      <c r="I117" s="123"/>
    </row>
    <row r="118" spans="1:8" ht="15.75">
      <c r="A118" s="230" t="s">
        <v>56</v>
      </c>
      <c r="B118" s="210" t="s">
        <v>222</v>
      </c>
      <c r="C118" s="210" t="s">
        <v>213</v>
      </c>
      <c r="D118" s="210" t="s">
        <v>78</v>
      </c>
      <c r="E118" s="212"/>
      <c r="F118" s="213"/>
      <c r="G118" s="214">
        <f>G119</f>
        <v>71570</v>
      </c>
      <c r="H118" s="214">
        <f>H119</f>
        <v>0</v>
      </c>
    </row>
    <row r="119" spans="1:8" ht="15.75">
      <c r="A119" s="230" t="s">
        <v>242</v>
      </c>
      <c r="B119" s="210" t="s">
        <v>222</v>
      </c>
      <c r="C119" s="210" t="s">
        <v>213</v>
      </c>
      <c r="D119" s="210" t="s">
        <v>239</v>
      </c>
      <c r="E119" s="212"/>
      <c r="F119" s="213"/>
      <c r="G119" s="214">
        <f>G120+G122+G124+G126</f>
        <v>71570</v>
      </c>
      <c r="H119" s="214">
        <f>H120+H122+H124+H126</f>
        <v>0</v>
      </c>
    </row>
    <row r="120" spans="1:8" ht="15.75">
      <c r="A120" s="230" t="s">
        <v>238</v>
      </c>
      <c r="B120" s="210" t="s">
        <v>222</v>
      </c>
      <c r="C120" s="210" t="s">
        <v>213</v>
      </c>
      <c r="D120" s="210" t="s">
        <v>240</v>
      </c>
      <c r="E120" s="212"/>
      <c r="F120" s="213"/>
      <c r="G120" s="214">
        <f>G121</f>
        <v>13923</v>
      </c>
      <c r="H120" s="214">
        <f>H121</f>
        <v>0</v>
      </c>
    </row>
    <row r="121" spans="1:8" ht="15.75">
      <c r="A121" s="230" t="s">
        <v>202</v>
      </c>
      <c r="B121" s="210" t="s">
        <v>222</v>
      </c>
      <c r="C121" s="210" t="s">
        <v>213</v>
      </c>
      <c r="D121" s="210" t="s">
        <v>240</v>
      </c>
      <c r="E121" s="212" t="s">
        <v>90</v>
      </c>
      <c r="F121" s="213"/>
      <c r="G121" s="214">
        <f>'Прилож №5'!H117</f>
        <v>13923</v>
      </c>
      <c r="H121" s="214">
        <f>'Прилож №5'!I117</f>
        <v>0</v>
      </c>
    </row>
    <row r="122" spans="1:8" ht="15.75">
      <c r="A122" s="230" t="s">
        <v>150</v>
      </c>
      <c r="B122" s="210" t="s">
        <v>222</v>
      </c>
      <c r="C122" s="210" t="s">
        <v>213</v>
      </c>
      <c r="D122" s="210" t="s">
        <v>241</v>
      </c>
      <c r="E122" s="212"/>
      <c r="F122" s="213"/>
      <c r="G122" s="214">
        <f>G123</f>
        <v>11750</v>
      </c>
      <c r="H122" s="214">
        <f>H123</f>
        <v>0</v>
      </c>
    </row>
    <row r="123" spans="1:8" ht="15.75">
      <c r="A123" s="230" t="s">
        <v>202</v>
      </c>
      <c r="B123" s="210" t="s">
        <v>222</v>
      </c>
      <c r="C123" s="210" t="s">
        <v>213</v>
      </c>
      <c r="D123" s="210" t="s">
        <v>241</v>
      </c>
      <c r="E123" s="212" t="s">
        <v>90</v>
      </c>
      <c r="F123" s="213"/>
      <c r="G123" s="214">
        <f>'Прилож №5'!H119</f>
        <v>11750</v>
      </c>
      <c r="H123" s="214">
        <f>'Прилож №5'!I119</f>
        <v>0</v>
      </c>
    </row>
    <row r="124" spans="1:8" ht="15.75">
      <c r="A124" s="230" t="s">
        <v>244</v>
      </c>
      <c r="B124" s="210" t="s">
        <v>222</v>
      </c>
      <c r="C124" s="210" t="s">
        <v>213</v>
      </c>
      <c r="D124" s="210" t="s">
        <v>243</v>
      </c>
      <c r="E124" s="212"/>
      <c r="F124" s="213"/>
      <c r="G124" s="214">
        <f>G125</f>
        <v>30188</v>
      </c>
      <c r="H124" s="214">
        <f>H125</f>
        <v>0</v>
      </c>
    </row>
    <row r="125" spans="1:8" ht="15.75">
      <c r="A125" s="230" t="s">
        <v>202</v>
      </c>
      <c r="B125" s="210" t="s">
        <v>222</v>
      </c>
      <c r="C125" s="210" t="s">
        <v>213</v>
      </c>
      <c r="D125" s="210" t="s">
        <v>243</v>
      </c>
      <c r="E125" s="212" t="s">
        <v>90</v>
      </c>
      <c r="F125" s="213"/>
      <c r="G125" s="214">
        <f>'Прилож №5'!H121</f>
        <v>30188</v>
      </c>
      <c r="H125" s="214">
        <f>'Прилож №5'!I121</f>
        <v>0</v>
      </c>
    </row>
    <row r="126" spans="1:8" ht="15.75">
      <c r="A126" s="230" t="s">
        <v>158</v>
      </c>
      <c r="B126" s="210" t="s">
        <v>222</v>
      </c>
      <c r="C126" s="210" t="s">
        <v>213</v>
      </c>
      <c r="D126" s="210" t="s">
        <v>245</v>
      </c>
      <c r="E126" s="212"/>
      <c r="F126" s="213" t="s">
        <v>148</v>
      </c>
      <c r="G126" s="214">
        <f>G127</f>
        <v>15709</v>
      </c>
      <c r="H126" s="214">
        <f>H127</f>
        <v>0</v>
      </c>
    </row>
    <row r="127" spans="1:8" ht="17.25" customHeight="1">
      <c r="A127" s="224" t="s">
        <v>202</v>
      </c>
      <c r="B127" s="225" t="s">
        <v>222</v>
      </c>
      <c r="C127" s="225" t="s">
        <v>213</v>
      </c>
      <c r="D127" s="225" t="s">
        <v>245</v>
      </c>
      <c r="E127" s="231" t="s">
        <v>90</v>
      </c>
      <c r="F127" s="227" t="s">
        <v>149</v>
      </c>
      <c r="G127" s="228">
        <f>'Прилож №5'!H123</f>
        <v>15709</v>
      </c>
      <c r="H127" s="228">
        <f>'Прилож №5'!I123</f>
        <v>0</v>
      </c>
    </row>
    <row r="128" spans="1:8" ht="17.25" customHeight="1">
      <c r="A128" s="224" t="s">
        <v>313</v>
      </c>
      <c r="B128" s="241" t="s">
        <v>222</v>
      </c>
      <c r="C128" s="241" t="s">
        <v>222</v>
      </c>
      <c r="D128" s="241"/>
      <c r="E128" s="241"/>
      <c r="F128" s="241"/>
      <c r="G128" s="259">
        <f aca="true" t="shared" si="10" ref="G128:H130">G129</f>
        <v>0</v>
      </c>
      <c r="H128" s="330">
        <f t="shared" si="10"/>
        <v>0</v>
      </c>
    </row>
    <row r="129" spans="1:8" ht="17.25" customHeight="1">
      <c r="A129" s="230" t="s">
        <v>144</v>
      </c>
      <c r="B129" s="241" t="s">
        <v>222</v>
      </c>
      <c r="C129" s="241" t="s">
        <v>222</v>
      </c>
      <c r="D129" s="241" t="s">
        <v>145</v>
      </c>
      <c r="E129" s="241"/>
      <c r="F129" s="241"/>
      <c r="G129" s="259">
        <f t="shared" si="10"/>
        <v>0</v>
      </c>
      <c r="H129" s="330">
        <f t="shared" si="10"/>
        <v>0</v>
      </c>
    </row>
    <row r="130" spans="1:8" ht="30" customHeight="1">
      <c r="A130" s="209" t="s">
        <v>314</v>
      </c>
      <c r="B130" s="241" t="s">
        <v>222</v>
      </c>
      <c r="C130" s="241" t="s">
        <v>222</v>
      </c>
      <c r="D130" s="241" t="s">
        <v>315</v>
      </c>
      <c r="E130" s="241"/>
      <c r="F130" s="241"/>
      <c r="G130" s="259">
        <f t="shared" si="10"/>
        <v>0</v>
      </c>
      <c r="H130" s="330">
        <f t="shared" si="10"/>
        <v>0</v>
      </c>
    </row>
    <row r="131" spans="1:8" ht="17.25" customHeight="1">
      <c r="A131" s="215" t="s">
        <v>160</v>
      </c>
      <c r="B131" s="241" t="s">
        <v>222</v>
      </c>
      <c r="C131" s="241" t="s">
        <v>222</v>
      </c>
      <c r="D131" s="241" t="s">
        <v>315</v>
      </c>
      <c r="E131" s="241" t="s">
        <v>342</v>
      </c>
      <c r="F131" s="241"/>
      <c r="G131" s="259">
        <f>'Прилож №5'!H127</f>
        <v>0</v>
      </c>
      <c r="H131" s="330">
        <f>'Прилож №5'!I127</f>
        <v>0</v>
      </c>
    </row>
    <row r="132" spans="1:8" ht="16.5" thickBot="1">
      <c r="A132" s="282" t="s">
        <v>45</v>
      </c>
      <c r="B132" s="260" t="s">
        <v>229</v>
      </c>
      <c r="C132" s="260" t="s">
        <v>133</v>
      </c>
      <c r="D132" s="260"/>
      <c r="E132" s="261"/>
      <c r="F132" s="262"/>
      <c r="G132" s="283">
        <f aca="true" t="shared" si="11" ref="G132:H135">G133</f>
        <v>2835</v>
      </c>
      <c r="H132" s="283">
        <f t="shared" si="11"/>
        <v>0</v>
      </c>
    </row>
    <row r="133" spans="1:8" ht="15.75">
      <c r="A133" s="284" t="s">
        <v>46</v>
      </c>
      <c r="B133" s="285" t="s">
        <v>229</v>
      </c>
      <c r="C133" s="205" t="s">
        <v>222</v>
      </c>
      <c r="D133" s="285"/>
      <c r="E133" s="206"/>
      <c r="F133" s="286"/>
      <c r="G133" s="287">
        <f t="shared" si="11"/>
        <v>2835</v>
      </c>
      <c r="H133" s="287">
        <f t="shared" si="11"/>
        <v>0</v>
      </c>
    </row>
    <row r="134" spans="1:9" s="60" customFormat="1" ht="15.75">
      <c r="A134" s="230" t="s">
        <v>144</v>
      </c>
      <c r="B134" s="252" t="s">
        <v>229</v>
      </c>
      <c r="C134" s="253" t="s">
        <v>222</v>
      </c>
      <c r="D134" s="252" t="s">
        <v>145</v>
      </c>
      <c r="E134" s="254"/>
      <c r="F134" s="288"/>
      <c r="G134" s="256">
        <f t="shared" si="11"/>
        <v>2835</v>
      </c>
      <c r="H134" s="256">
        <f t="shared" si="11"/>
        <v>0</v>
      </c>
      <c r="I134" s="123"/>
    </row>
    <row r="135" spans="1:9" s="60" customFormat="1" ht="27.75" customHeight="1">
      <c r="A135" s="209" t="s">
        <v>309</v>
      </c>
      <c r="B135" s="252" t="s">
        <v>229</v>
      </c>
      <c r="C135" s="253" t="s">
        <v>222</v>
      </c>
      <c r="D135" s="252" t="s">
        <v>310</v>
      </c>
      <c r="E135" s="254"/>
      <c r="F135" s="288"/>
      <c r="G135" s="256">
        <f t="shared" si="11"/>
        <v>2835</v>
      </c>
      <c r="H135" s="256">
        <f t="shared" si="11"/>
        <v>0</v>
      </c>
      <c r="I135" s="123"/>
    </row>
    <row r="136" spans="1:9" s="60" customFormat="1" ht="16.5" thickBot="1">
      <c r="A136" s="215" t="s">
        <v>160</v>
      </c>
      <c r="B136" s="252" t="s">
        <v>229</v>
      </c>
      <c r="C136" s="253" t="s">
        <v>222</v>
      </c>
      <c r="D136" s="252" t="s">
        <v>310</v>
      </c>
      <c r="E136" s="254" t="s">
        <v>342</v>
      </c>
      <c r="F136" s="288"/>
      <c r="G136" s="256">
        <f>'Прилож №5'!H132</f>
        <v>2835</v>
      </c>
      <c r="H136" s="256">
        <f>'Прилож №5'!I132</f>
        <v>0</v>
      </c>
      <c r="I136" s="123"/>
    </row>
    <row r="137" spans="1:8" ht="16.5" thickBot="1">
      <c r="A137" s="289" t="s">
        <v>6</v>
      </c>
      <c r="B137" s="233" t="s">
        <v>216</v>
      </c>
      <c r="C137" s="234" t="s">
        <v>133</v>
      </c>
      <c r="D137" s="233"/>
      <c r="E137" s="290"/>
      <c r="F137" s="291"/>
      <c r="G137" s="236">
        <f>G138+G146+G159+G166</f>
        <v>859572.9</v>
      </c>
      <c r="H137" s="292">
        <f>H138+H146+H159+H166</f>
        <v>385446</v>
      </c>
    </row>
    <row r="138" spans="1:8" ht="15.75">
      <c r="A138" s="222" t="s">
        <v>7</v>
      </c>
      <c r="B138" s="204" t="s">
        <v>216</v>
      </c>
      <c r="C138" s="238" t="s">
        <v>207</v>
      </c>
      <c r="D138" s="204"/>
      <c r="E138" s="239"/>
      <c r="F138" s="240"/>
      <c r="G138" s="208">
        <f>G139+G143</f>
        <v>482962.4</v>
      </c>
      <c r="H138" s="208">
        <f>H139</f>
        <v>150000</v>
      </c>
    </row>
    <row r="139" spans="1:8" ht="29.25">
      <c r="A139" s="278" t="s">
        <v>230</v>
      </c>
      <c r="B139" s="293" t="s">
        <v>216</v>
      </c>
      <c r="C139" s="253" t="s">
        <v>207</v>
      </c>
      <c r="D139" s="252" t="s">
        <v>74</v>
      </c>
      <c r="E139" s="254"/>
      <c r="F139" s="255"/>
      <c r="G139" s="256">
        <f>G140</f>
        <v>325000</v>
      </c>
      <c r="H139" s="256">
        <f>H140</f>
        <v>150000</v>
      </c>
    </row>
    <row r="140" spans="1:8" ht="57.75">
      <c r="A140" s="278" t="s">
        <v>231</v>
      </c>
      <c r="B140" s="293" t="s">
        <v>216</v>
      </c>
      <c r="C140" s="253" t="s">
        <v>207</v>
      </c>
      <c r="D140" s="252" t="s">
        <v>232</v>
      </c>
      <c r="E140" s="254"/>
      <c r="F140" s="255"/>
      <c r="G140" s="256">
        <f>G141</f>
        <v>325000</v>
      </c>
      <c r="H140" s="256">
        <f>H141</f>
        <v>150000</v>
      </c>
    </row>
    <row r="141" spans="1:8" ht="29.25">
      <c r="A141" s="278" t="s">
        <v>280</v>
      </c>
      <c r="B141" s="241" t="s">
        <v>216</v>
      </c>
      <c r="C141" s="253" t="s">
        <v>207</v>
      </c>
      <c r="D141" s="252" t="s">
        <v>281</v>
      </c>
      <c r="E141" s="254"/>
      <c r="F141" s="255"/>
      <c r="G141" s="256">
        <f>G142</f>
        <v>325000</v>
      </c>
      <c r="H141" s="256">
        <f>H142</f>
        <v>150000</v>
      </c>
    </row>
    <row r="142" spans="1:8" ht="15.75">
      <c r="A142" s="278" t="s">
        <v>233</v>
      </c>
      <c r="B142" s="293" t="s">
        <v>216</v>
      </c>
      <c r="C142" s="253" t="s">
        <v>207</v>
      </c>
      <c r="D142" s="252" t="s">
        <v>281</v>
      </c>
      <c r="E142" s="254" t="s">
        <v>69</v>
      </c>
      <c r="F142" s="255"/>
      <c r="G142" s="256">
        <f>'Прилож №5'!H138+'Прилож №5'!H142+'Прилож №5'!H146</f>
        <v>325000</v>
      </c>
      <c r="H142" s="256">
        <f>'Прилож №5'!I138+'Прилож №5'!I142+'Прилож №5'!I146</f>
        <v>150000</v>
      </c>
    </row>
    <row r="143" spans="1:8" ht="15.75">
      <c r="A143" s="230" t="s">
        <v>8</v>
      </c>
      <c r="B143" s="225" t="s">
        <v>216</v>
      </c>
      <c r="C143" s="211" t="s">
        <v>207</v>
      </c>
      <c r="D143" s="210" t="s">
        <v>27</v>
      </c>
      <c r="E143" s="212"/>
      <c r="F143" s="213"/>
      <c r="G143" s="214">
        <f>G144</f>
        <v>157962.4</v>
      </c>
      <c r="H143" s="214">
        <f>H144</f>
        <v>0</v>
      </c>
    </row>
    <row r="144" spans="1:8" ht="15.75">
      <c r="A144" s="224" t="s">
        <v>28</v>
      </c>
      <c r="B144" s="225" t="s">
        <v>216</v>
      </c>
      <c r="C144" s="226" t="s">
        <v>207</v>
      </c>
      <c r="D144" s="225" t="s">
        <v>234</v>
      </c>
      <c r="E144" s="231"/>
      <c r="F144" s="227"/>
      <c r="G144" s="214">
        <f>G145</f>
        <v>157962.4</v>
      </c>
      <c r="H144" s="214">
        <f>H145</f>
        <v>0</v>
      </c>
    </row>
    <row r="145" spans="1:8" ht="15.75">
      <c r="A145" s="224" t="s">
        <v>190</v>
      </c>
      <c r="B145" s="225" t="s">
        <v>216</v>
      </c>
      <c r="C145" s="226" t="s">
        <v>207</v>
      </c>
      <c r="D145" s="225" t="s">
        <v>234</v>
      </c>
      <c r="E145" s="231" t="s">
        <v>89</v>
      </c>
      <c r="F145" s="227"/>
      <c r="G145" s="214">
        <f>'Прилож №5'!H206+'Прилож №5'!H149</f>
        <v>157962.4</v>
      </c>
      <c r="H145" s="214">
        <f>'Прилож №5'!I206</f>
        <v>0</v>
      </c>
    </row>
    <row r="146" spans="1:8" ht="15.75">
      <c r="A146" s="294" t="s">
        <v>9</v>
      </c>
      <c r="B146" s="257" t="s">
        <v>216</v>
      </c>
      <c r="C146" s="295" t="s">
        <v>208</v>
      </c>
      <c r="D146" s="217"/>
      <c r="E146" s="219"/>
      <c r="F146" s="296"/>
      <c r="G146" s="221">
        <f>G147+G150+G156+G153</f>
        <v>342707.6</v>
      </c>
      <c r="H146" s="221">
        <f>H147+H150+H156+H153</f>
        <v>235446</v>
      </c>
    </row>
    <row r="147" spans="1:8" ht="15" customHeight="1">
      <c r="A147" s="297" t="s">
        <v>116</v>
      </c>
      <c r="B147" s="210" t="s">
        <v>216</v>
      </c>
      <c r="C147" s="226" t="s">
        <v>208</v>
      </c>
      <c r="D147" s="225" t="s">
        <v>29</v>
      </c>
      <c r="E147" s="212"/>
      <c r="F147" s="227"/>
      <c r="G147" s="228">
        <f>G148</f>
        <v>273480.6</v>
      </c>
      <c r="H147" s="228">
        <f>H148</f>
        <v>231762</v>
      </c>
    </row>
    <row r="148" spans="1:8" ht="15.75">
      <c r="A148" s="224" t="s">
        <v>28</v>
      </c>
      <c r="B148" s="210" t="s">
        <v>216</v>
      </c>
      <c r="C148" s="211" t="s">
        <v>208</v>
      </c>
      <c r="D148" s="210" t="s">
        <v>235</v>
      </c>
      <c r="E148" s="212"/>
      <c r="F148" s="213"/>
      <c r="G148" s="214">
        <f>G149</f>
        <v>273480.6</v>
      </c>
      <c r="H148" s="214">
        <f>H149</f>
        <v>231762</v>
      </c>
    </row>
    <row r="149" spans="1:8" ht="15.75">
      <c r="A149" s="224" t="s">
        <v>190</v>
      </c>
      <c r="B149" s="210" t="s">
        <v>216</v>
      </c>
      <c r="C149" s="211" t="s">
        <v>208</v>
      </c>
      <c r="D149" s="210" t="s">
        <v>235</v>
      </c>
      <c r="E149" s="212" t="s">
        <v>89</v>
      </c>
      <c r="F149" s="213"/>
      <c r="G149" s="214">
        <f>'Прилож №5'!H210</f>
        <v>273480.6</v>
      </c>
      <c r="H149" s="214">
        <f>'Прилож №5'!I210</f>
        <v>231762</v>
      </c>
    </row>
    <row r="150" spans="1:8" ht="15.75">
      <c r="A150" s="230" t="s">
        <v>32</v>
      </c>
      <c r="B150" s="210" t="s">
        <v>216</v>
      </c>
      <c r="C150" s="211" t="s">
        <v>208</v>
      </c>
      <c r="D150" s="210" t="s">
        <v>33</v>
      </c>
      <c r="E150" s="212"/>
      <c r="F150" s="213"/>
      <c r="G150" s="214">
        <f>G151</f>
        <v>58512</v>
      </c>
      <c r="H150" s="214">
        <f>H151</f>
        <v>0</v>
      </c>
    </row>
    <row r="151" spans="1:8" ht="15.75">
      <c r="A151" s="230" t="s">
        <v>28</v>
      </c>
      <c r="B151" s="210" t="s">
        <v>216</v>
      </c>
      <c r="C151" s="211" t="s">
        <v>208</v>
      </c>
      <c r="D151" s="210" t="s">
        <v>236</v>
      </c>
      <c r="E151" s="212"/>
      <c r="F151" s="213"/>
      <c r="G151" s="214">
        <f>G152</f>
        <v>58512</v>
      </c>
      <c r="H151" s="214">
        <f>H152</f>
        <v>0</v>
      </c>
    </row>
    <row r="152" spans="1:8" ht="15.75">
      <c r="A152" s="224" t="s">
        <v>190</v>
      </c>
      <c r="B152" s="210" t="s">
        <v>216</v>
      </c>
      <c r="C152" s="211" t="s">
        <v>208</v>
      </c>
      <c r="D152" s="210" t="s">
        <v>236</v>
      </c>
      <c r="E152" s="212" t="s">
        <v>89</v>
      </c>
      <c r="F152" s="213"/>
      <c r="G152" s="214">
        <f>'Прилож №5'!H213+'Прилож №5'!H247+'Прилож №5'!H308</f>
        <v>58512</v>
      </c>
      <c r="H152" s="214">
        <f>'Прилож №5'!I213+'Прилож №5'!I247+'Прилож №5'!I308</f>
        <v>0</v>
      </c>
    </row>
    <row r="153" spans="1:8" ht="15.75">
      <c r="A153" s="344" t="s">
        <v>331</v>
      </c>
      <c r="B153" s="210" t="s">
        <v>216</v>
      </c>
      <c r="C153" s="211" t="s">
        <v>208</v>
      </c>
      <c r="D153" s="210" t="s">
        <v>332</v>
      </c>
      <c r="E153" s="212"/>
      <c r="F153" s="213"/>
      <c r="G153" s="214">
        <f>G154</f>
        <v>7031</v>
      </c>
      <c r="H153" s="214">
        <f>H154</f>
        <v>0</v>
      </c>
    </row>
    <row r="154" spans="1:8" ht="15.75">
      <c r="A154" s="344" t="s">
        <v>334</v>
      </c>
      <c r="B154" s="210" t="s">
        <v>216</v>
      </c>
      <c r="C154" s="211" t="s">
        <v>208</v>
      </c>
      <c r="D154" s="210" t="s">
        <v>333</v>
      </c>
      <c r="E154" s="212"/>
      <c r="F154" s="213"/>
      <c r="G154" s="214">
        <f>G155</f>
        <v>7031</v>
      </c>
      <c r="H154" s="214">
        <f>H155</f>
        <v>0</v>
      </c>
    </row>
    <row r="155" spans="1:8" ht="15.75">
      <c r="A155" s="344" t="s">
        <v>335</v>
      </c>
      <c r="B155" s="210" t="s">
        <v>216</v>
      </c>
      <c r="C155" s="211" t="s">
        <v>208</v>
      </c>
      <c r="D155" s="210" t="s">
        <v>333</v>
      </c>
      <c r="E155" s="212" t="s">
        <v>336</v>
      </c>
      <c r="F155" s="213"/>
      <c r="G155" s="214">
        <f>'Прилож №5'!H216</f>
        <v>7031</v>
      </c>
      <c r="H155" s="214"/>
    </row>
    <row r="156" spans="1:8" ht="15.75">
      <c r="A156" s="224" t="s">
        <v>132</v>
      </c>
      <c r="B156" s="210" t="s">
        <v>216</v>
      </c>
      <c r="C156" s="211" t="s">
        <v>208</v>
      </c>
      <c r="D156" s="210" t="s">
        <v>100</v>
      </c>
      <c r="E156" s="212"/>
      <c r="F156" s="213"/>
      <c r="G156" s="214">
        <f>G157</f>
        <v>3684</v>
      </c>
      <c r="H156" s="214">
        <f>H157</f>
        <v>3684</v>
      </c>
    </row>
    <row r="157" spans="1:9" s="372" customFormat="1" ht="12.75">
      <c r="A157" s="366" t="s">
        <v>102</v>
      </c>
      <c r="B157" s="367" t="s">
        <v>216</v>
      </c>
      <c r="C157" s="368" t="s">
        <v>208</v>
      </c>
      <c r="D157" s="367" t="s">
        <v>237</v>
      </c>
      <c r="E157" s="369"/>
      <c r="F157" s="370"/>
      <c r="G157" s="371">
        <f>G158</f>
        <v>3684</v>
      </c>
      <c r="H157" s="371">
        <f>H158</f>
        <v>3684</v>
      </c>
      <c r="I157" s="2"/>
    </row>
    <row r="158" spans="1:8" ht="15.75">
      <c r="A158" s="224" t="s">
        <v>190</v>
      </c>
      <c r="B158" s="210" t="s">
        <v>216</v>
      </c>
      <c r="C158" s="211" t="s">
        <v>208</v>
      </c>
      <c r="D158" s="210" t="s">
        <v>237</v>
      </c>
      <c r="E158" s="212" t="s">
        <v>89</v>
      </c>
      <c r="F158" s="213"/>
      <c r="G158" s="214">
        <f>'Прилож №5'!H219</f>
        <v>3684</v>
      </c>
      <c r="H158" s="214">
        <f>'Прилож №5'!I219</f>
        <v>3684</v>
      </c>
    </row>
    <row r="159" spans="1:8" ht="15.75">
      <c r="A159" s="223" t="s">
        <v>30</v>
      </c>
      <c r="B159" s="217" t="s">
        <v>216</v>
      </c>
      <c r="C159" s="218" t="s">
        <v>216</v>
      </c>
      <c r="D159" s="217"/>
      <c r="E159" s="219"/>
      <c r="F159" s="220"/>
      <c r="G159" s="221">
        <f>G163+G160</f>
        <v>6717.9</v>
      </c>
      <c r="H159" s="221">
        <f>H163+H160</f>
        <v>0</v>
      </c>
    </row>
    <row r="160" spans="1:8" ht="15.75">
      <c r="A160" s="230" t="s">
        <v>95</v>
      </c>
      <c r="B160" s="210" t="s">
        <v>216</v>
      </c>
      <c r="C160" s="211" t="s">
        <v>216</v>
      </c>
      <c r="D160" s="210" t="s">
        <v>96</v>
      </c>
      <c r="E160" s="212"/>
      <c r="F160" s="213"/>
      <c r="G160" s="214">
        <f>G161</f>
        <v>3717.9</v>
      </c>
      <c r="H160" s="298">
        <f>H161</f>
        <v>0</v>
      </c>
    </row>
    <row r="161" spans="1:8" ht="15.75">
      <c r="A161" s="230" t="s">
        <v>97</v>
      </c>
      <c r="B161" s="210" t="s">
        <v>216</v>
      </c>
      <c r="C161" s="211" t="s">
        <v>216</v>
      </c>
      <c r="D161" s="210" t="s">
        <v>246</v>
      </c>
      <c r="E161" s="212"/>
      <c r="F161" s="213"/>
      <c r="G161" s="214">
        <f>G162</f>
        <v>3717.9</v>
      </c>
      <c r="H161" s="298">
        <f>H162</f>
        <v>0</v>
      </c>
    </row>
    <row r="162" spans="1:8" ht="15.75">
      <c r="A162" s="224" t="s">
        <v>190</v>
      </c>
      <c r="B162" s="210" t="s">
        <v>216</v>
      </c>
      <c r="C162" s="211" t="s">
        <v>216</v>
      </c>
      <c r="D162" s="210" t="s">
        <v>246</v>
      </c>
      <c r="E162" s="212" t="s">
        <v>89</v>
      </c>
      <c r="F162" s="213" t="s">
        <v>15</v>
      </c>
      <c r="G162" s="214">
        <f>'Прилож №5'!H312</f>
        <v>3717.9</v>
      </c>
      <c r="H162" s="298">
        <f>'Прилож №5'!I312</f>
        <v>0</v>
      </c>
    </row>
    <row r="163" spans="1:8" ht="15.75">
      <c r="A163" s="209" t="s">
        <v>247</v>
      </c>
      <c r="B163" s="210" t="s">
        <v>216</v>
      </c>
      <c r="C163" s="211" t="s">
        <v>216</v>
      </c>
      <c r="D163" s="210" t="s">
        <v>31</v>
      </c>
      <c r="E163" s="212"/>
      <c r="F163" s="213"/>
      <c r="G163" s="214">
        <f>G164</f>
        <v>3000</v>
      </c>
      <c r="H163" s="214">
        <f>H164</f>
        <v>0</v>
      </c>
    </row>
    <row r="164" spans="1:8" ht="15.75">
      <c r="A164" s="230" t="s">
        <v>248</v>
      </c>
      <c r="B164" s="210" t="s">
        <v>216</v>
      </c>
      <c r="C164" s="211" t="s">
        <v>216</v>
      </c>
      <c r="D164" s="210" t="s">
        <v>249</v>
      </c>
      <c r="E164" s="212"/>
      <c r="F164" s="213"/>
      <c r="G164" s="214">
        <f>G165</f>
        <v>3000</v>
      </c>
      <c r="H164" s="214">
        <f>H165</f>
        <v>0</v>
      </c>
    </row>
    <row r="165" spans="1:8" ht="15.75">
      <c r="A165" s="224" t="s">
        <v>190</v>
      </c>
      <c r="B165" s="210" t="s">
        <v>216</v>
      </c>
      <c r="C165" s="211" t="s">
        <v>216</v>
      </c>
      <c r="D165" s="210" t="s">
        <v>249</v>
      </c>
      <c r="E165" s="212" t="s">
        <v>89</v>
      </c>
      <c r="F165" s="213"/>
      <c r="G165" s="214">
        <f>'Прилож №5'!H223+'Прилож №5'!H315</f>
        <v>3000</v>
      </c>
      <c r="H165" s="214">
        <f>'Прилож №5'!I223+'Прилож №5'!I315</f>
        <v>0</v>
      </c>
    </row>
    <row r="166" spans="1:8" ht="15.75">
      <c r="A166" s="223" t="s">
        <v>34</v>
      </c>
      <c r="B166" s="217" t="s">
        <v>216</v>
      </c>
      <c r="C166" s="218" t="s">
        <v>214</v>
      </c>
      <c r="D166" s="217"/>
      <c r="E166" s="219"/>
      <c r="F166" s="220"/>
      <c r="G166" s="221">
        <f>G167+G170+G173</f>
        <v>27185</v>
      </c>
      <c r="H166" s="221">
        <f>H167+H170+H173</f>
        <v>0</v>
      </c>
    </row>
    <row r="167" spans="1:8" ht="15.75">
      <c r="A167" s="209" t="s">
        <v>161</v>
      </c>
      <c r="B167" s="210" t="s">
        <v>216</v>
      </c>
      <c r="C167" s="211" t="s">
        <v>214</v>
      </c>
      <c r="D167" s="210" t="s">
        <v>340</v>
      </c>
      <c r="E167" s="212"/>
      <c r="F167" s="213"/>
      <c r="G167" s="214">
        <f>G168</f>
        <v>9546.9</v>
      </c>
      <c r="H167" s="299">
        <f>H168</f>
        <v>0</v>
      </c>
    </row>
    <row r="168" spans="1:8" ht="15.75">
      <c r="A168" s="215" t="s">
        <v>52</v>
      </c>
      <c r="B168" s="210" t="s">
        <v>216</v>
      </c>
      <c r="C168" s="211" t="s">
        <v>214</v>
      </c>
      <c r="D168" s="210" t="s">
        <v>345</v>
      </c>
      <c r="E168" s="212"/>
      <c r="F168" s="213"/>
      <c r="G168" s="214">
        <f>G169</f>
        <v>9546.9</v>
      </c>
      <c r="H168" s="214">
        <f>H169</f>
        <v>0</v>
      </c>
    </row>
    <row r="169" spans="1:8" ht="15.75">
      <c r="A169" s="215" t="s">
        <v>160</v>
      </c>
      <c r="B169" s="210" t="s">
        <v>216</v>
      </c>
      <c r="C169" s="211" t="s">
        <v>214</v>
      </c>
      <c r="D169" s="210" t="s">
        <v>345</v>
      </c>
      <c r="E169" s="212" t="s">
        <v>139</v>
      </c>
      <c r="F169" s="213"/>
      <c r="G169" s="214">
        <f>'Прилож №5'!H227</f>
        <v>9546.9</v>
      </c>
      <c r="H169" s="214">
        <f>'Прилож №5'!I227</f>
        <v>0</v>
      </c>
    </row>
    <row r="170" spans="1:8" ht="57.75">
      <c r="A170" s="258" t="s">
        <v>117</v>
      </c>
      <c r="B170" s="210" t="s">
        <v>216</v>
      </c>
      <c r="C170" s="211" t="s">
        <v>214</v>
      </c>
      <c r="D170" s="210" t="s">
        <v>41</v>
      </c>
      <c r="E170" s="212"/>
      <c r="F170" s="213"/>
      <c r="G170" s="214">
        <f>G171</f>
        <v>10402</v>
      </c>
      <c r="H170" s="214">
        <f>H171</f>
        <v>0</v>
      </c>
    </row>
    <row r="171" spans="1:8" ht="15.75">
      <c r="A171" s="230" t="s">
        <v>28</v>
      </c>
      <c r="B171" s="210" t="s">
        <v>216</v>
      </c>
      <c r="C171" s="211" t="s">
        <v>214</v>
      </c>
      <c r="D171" s="210" t="s">
        <v>250</v>
      </c>
      <c r="E171" s="212"/>
      <c r="F171" s="213"/>
      <c r="G171" s="214">
        <f>G172</f>
        <v>10402</v>
      </c>
      <c r="H171" s="214">
        <f>H172</f>
        <v>0</v>
      </c>
    </row>
    <row r="172" spans="1:8" ht="15.75">
      <c r="A172" s="224" t="s">
        <v>190</v>
      </c>
      <c r="B172" s="210" t="s">
        <v>216</v>
      </c>
      <c r="C172" s="211" t="s">
        <v>214</v>
      </c>
      <c r="D172" s="210" t="s">
        <v>250</v>
      </c>
      <c r="E172" s="212" t="s">
        <v>89</v>
      </c>
      <c r="F172" s="213"/>
      <c r="G172" s="214">
        <f>'Прилож №5'!H230</f>
        <v>10402</v>
      </c>
      <c r="H172" s="214">
        <f>'Прилож №5'!I230</f>
        <v>0</v>
      </c>
    </row>
    <row r="173" spans="1:8" ht="15.75">
      <c r="A173" s="298" t="s">
        <v>144</v>
      </c>
      <c r="B173" s="252" t="s">
        <v>216</v>
      </c>
      <c r="C173" s="253" t="s">
        <v>214</v>
      </c>
      <c r="D173" s="252" t="s">
        <v>145</v>
      </c>
      <c r="E173" s="253"/>
      <c r="F173" s="253"/>
      <c r="G173" s="256">
        <f>G174+G176</f>
        <v>7236.1</v>
      </c>
      <c r="H173" s="256">
        <f>H174+H176</f>
        <v>0</v>
      </c>
    </row>
    <row r="174" spans="1:8" ht="30" thickBot="1">
      <c r="A174" s="327" t="s">
        <v>251</v>
      </c>
      <c r="B174" s="300" t="s">
        <v>216</v>
      </c>
      <c r="C174" s="301" t="s">
        <v>214</v>
      </c>
      <c r="D174" s="302" t="s">
        <v>252</v>
      </c>
      <c r="E174" s="301"/>
      <c r="F174" s="301"/>
      <c r="G174" s="303">
        <f>G175</f>
        <v>6500</v>
      </c>
      <c r="H174" s="303">
        <f>H175</f>
        <v>0</v>
      </c>
    </row>
    <row r="175" spans="1:8" ht="16.5" thickBot="1">
      <c r="A175" s="333" t="s">
        <v>190</v>
      </c>
      <c r="B175" s="300" t="s">
        <v>216</v>
      </c>
      <c r="C175" s="301" t="s">
        <v>214</v>
      </c>
      <c r="D175" s="302" t="s">
        <v>252</v>
      </c>
      <c r="E175" s="301" t="s">
        <v>89</v>
      </c>
      <c r="F175" s="301"/>
      <c r="G175" s="303">
        <f>'Прилож №5'!H233</f>
        <v>6500</v>
      </c>
      <c r="H175" s="303">
        <f>'Прилож №5'!I233</f>
        <v>0</v>
      </c>
    </row>
    <row r="176" spans="1:8" ht="30" thickBot="1">
      <c r="A176" s="327" t="s">
        <v>253</v>
      </c>
      <c r="B176" s="300" t="s">
        <v>216</v>
      </c>
      <c r="C176" s="301" t="s">
        <v>214</v>
      </c>
      <c r="D176" s="302" t="s">
        <v>254</v>
      </c>
      <c r="E176" s="301"/>
      <c r="F176" s="301"/>
      <c r="G176" s="303">
        <f>G177</f>
        <v>736.1</v>
      </c>
      <c r="H176" s="303">
        <f>H177</f>
        <v>0</v>
      </c>
    </row>
    <row r="177" spans="1:8" ht="16.5" thickBot="1">
      <c r="A177" s="333" t="s">
        <v>190</v>
      </c>
      <c r="B177" s="300" t="s">
        <v>216</v>
      </c>
      <c r="C177" s="301" t="s">
        <v>214</v>
      </c>
      <c r="D177" s="302" t="s">
        <v>254</v>
      </c>
      <c r="E177" s="301" t="s">
        <v>89</v>
      </c>
      <c r="F177" s="301"/>
      <c r="G177" s="303">
        <f>'Прилож №5'!H318</f>
        <v>736.1</v>
      </c>
      <c r="H177" s="303">
        <f>'Прилож №5'!I318</f>
        <v>0</v>
      </c>
    </row>
    <row r="178" spans="1:8" ht="30.75" thickBot="1">
      <c r="A178" s="304" t="s">
        <v>123</v>
      </c>
      <c r="B178" s="233" t="s">
        <v>217</v>
      </c>
      <c r="C178" s="234" t="s">
        <v>133</v>
      </c>
      <c r="D178" s="233"/>
      <c r="E178" s="235"/>
      <c r="F178" s="275"/>
      <c r="G178" s="236">
        <f>G179+G198+G202</f>
        <v>77192.09999999999</v>
      </c>
      <c r="H178" s="236">
        <f>H179+H198+H202</f>
        <v>0</v>
      </c>
    </row>
    <row r="179" spans="1:8" ht="15.75">
      <c r="A179" s="284" t="s">
        <v>35</v>
      </c>
      <c r="B179" s="285" t="s">
        <v>217</v>
      </c>
      <c r="C179" s="205" t="s">
        <v>207</v>
      </c>
      <c r="D179" s="285"/>
      <c r="E179" s="206"/>
      <c r="F179" s="207" t="s">
        <v>10</v>
      </c>
      <c r="G179" s="287">
        <f>G180+G183+G186+G189+G192+G195</f>
        <v>67388.4</v>
      </c>
      <c r="H179" s="287">
        <f>H180+H183+H186+H189+H192+H195</f>
        <v>0</v>
      </c>
    </row>
    <row r="180" spans="1:8" ht="29.25">
      <c r="A180" s="305" t="s">
        <v>126</v>
      </c>
      <c r="B180" s="210" t="s">
        <v>217</v>
      </c>
      <c r="C180" s="211" t="s">
        <v>207</v>
      </c>
      <c r="D180" s="210" t="s">
        <v>36</v>
      </c>
      <c r="E180" s="212"/>
      <c r="F180" s="213" t="s">
        <v>11</v>
      </c>
      <c r="G180" s="214">
        <f>G181</f>
        <v>30812.9</v>
      </c>
      <c r="H180" s="214">
        <f>H181</f>
        <v>0</v>
      </c>
    </row>
    <row r="181" spans="1:8" ht="15.75">
      <c r="A181" s="306" t="s">
        <v>28</v>
      </c>
      <c r="B181" s="210" t="s">
        <v>217</v>
      </c>
      <c r="C181" s="211" t="s">
        <v>207</v>
      </c>
      <c r="D181" s="210" t="s">
        <v>255</v>
      </c>
      <c r="E181" s="212"/>
      <c r="F181" s="213"/>
      <c r="G181" s="214">
        <f>G182</f>
        <v>30812.9</v>
      </c>
      <c r="H181" s="214">
        <f>H182</f>
        <v>0</v>
      </c>
    </row>
    <row r="182" spans="1:8" ht="15.75">
      <c r="A182" s="333" t="s">
        <v>190</v>
      </c>
      <c r="B182" s="210" t="s">
        <v>217</v>
      </c>
      <c r="C182" s="211" t="s">
        <v>207</v>
      </c>
      <c r="D182" s="210" t="s">
        <v>255</v>
      </c>
      <c r="E182" s="212" t="s">
        <v>89</v>
      </c>
      <c r="F182" s="213"/>
      <c r="G182" s="214">
        <f>'Прилож №5'!H252</f>
        <v>30812.9</v>
      </c>
      <c r="H182" s="214">
        <f>'Прилож №5'!I252</f>
        <v>0</v>
      </c>
    </row>
    <row r="183" spans="1:8" ht="15.75">
      <c r="A183" s="298" t="s">
        <v>13</v>
      </c>
      <c r="B183" s="210" t="s">
        <v>217</v>
      </c>
      <c r="C183" s="211" t="s">
        <v>207</v>
      </c>
      <c r="D183" s="210" t="s">
        <v>37</v>
      </c>
      <c r="E183" s="212"/>
      <c r="F183" s="213"/>
      <c r="G183" s="214">
        <f>G184</f>
        <v>3242.7</v>
      </c>
      <c r="H183" s="214">
        <f>H184</f>
        <v>0</v>
      </c>
    </row>
    <row r="184" spans="1:8" ht="15.75">
      <c r="A184" s="306" t="s">
        <v>28</v>
      </c>
      <c r="B184" s="210" t="s">
        <v>217</v>
      </c>
      <c r="C184" s="211" t="s">
        <v>207</v>
      </c>
      <c r="D184" s="210" t="s">
        <v>256</v>
      </c>
      <c r="E184" s="212"/>
      <c r="F184" s="213"/>
      <c r="G184" s="214">
        <f>G185</f>
        <v>3242.7</v>
      </c>
      <c r="H184" s="214">
        <f>H185</f>
        <v>0</v>
      </c>
    </row>
    <row r="185" spans="1:8" ht="15.75">
      <c r="A185" s="333" t="s">
        <v>190</v>
      </c>
      <c r="B185" s="210" t="s">
        <v>217</v>
      </c>
      <c r="C185" s="211" t="s">
        <v>207</v>
      </c>
      <c r="D185" s="210" t="s">
        <v>256</v>
      </c>
      <c r="E185" s="212" t="s">
        <v>89</v>
      </c>
      <c r="F185" s="213"/>
      <c r="G185" s="214">
        <f>'Прилож №5'!H255</f>
        <v>3242.7</v>
      </c>
      <c r="H185" s="214">
        <f>'Прилож №5'!I255</f>
        <v>0</v>
      </c>
    </row>
    <row r="186" spans="1:8" ht="15.75">
      <c r="A186" s="298" t="s">
        <v>14</v>
      </c>
      <c r="B186" s="210" t="s">
        <v>217</v>
      </c>
      <c r="C186" s="211" t="s">
        <v>207</v>
      </c>
      <c r="D186" s="210" t="s">
        <v>38</v>
      </c>
      <c r="E186" s="212"/>
      <c r="F186" s="213"/>
      <c r="G186" s="214">
        <f>G187</f>
        <v>9317.2</v>
      </c>
      <c r="H186" s="214">
        <f>H187</f>
        <v>0</v>
      </c>
    </row>
    <row r="187" spans="1:8" ht="15.75">
      <c r="A187" s="306" t="s">
        <v>28</v>
      </c>
      <c r="B187" s="210" t="s">
        <v>217</v>
      </c>
      <c r="C187" s="211" t="s">
        <v>207</v>
      </c>
      <c r="D187" s="210" t="s">
        <v>257</v>
      </c>
      <c r="E187" s="212"/>
      <c r="F187" s="213"/>
      <c r="G187" s="214">
        <f>G188</f>
        <v>9317.2</v>
      </c>
      <c r="H187" s="214">
        <f>H188</f>
        <v>0</v>
      </c>
    </row>
    <row r="188" spans="1:8" ht="15.75">
      <c r="A188" s="333" t="s">
        <v>190</v>
      </c>
      <c r="B188" s="210" t="s">
        <v>217</v>
      </c>
      <c r="C188" s="211" t="s">
        <v>207</v>
      </c>
      <c r="D188" s="210" t="s">
        <v>257</v>
      </c>
      <c r="E188" s="212" t="s">
        <v>89</v>
      </c>
      <c r="F188" s="213"/>
      <c r="G188" s="214">
        <f>'Прилож №5'!H258</f>
        <v>9317.2</v>
      </c>
      <c r="H188" s="214">
        <f>'Прилож №5'!I258</f>
        <v>0</v>
      </c>
    </row>
    <row r="189" spans="1:8" ht="29.25">
      <c r="A189" s="305" t="s">
        <v>118</v>
      </c>
      <c r="B189" s="210" t="s">
        <v>217</v>
      </c>
      <c r="C189" s="211" t="s">
        <v>207</v>
      </c>
      <c r="D189" s="210" t="s">
        <v>39</v>
      </c>
      <c r="E189" s="212"/>
      <c r="F189" s="213"/>
      <c r="G189" s="214">
        <f>G190</f>
        <v>15803.6</v>
      </c>
      <c r="H189" s="214">
        <f>H190</f>
        <v>0</v>
      </c>
    </row>
    <row r="190" spans="1:8" ht="15.75">
      <c r="A190" s="306" t="s">
        <v>28</v>
      </c>
      <c r="B190" s="210" t="s">
        <v>217</v>
      </c>
      <c r="C190" s="211" t="s">
        <v>207</v>
      </c>
      <c r="D190" s="210" t="s">
        <v>258</v>
      </c>
      <c r="E190" s="212"/>
      <c r="F190" s="213"/>
      <c r="G190" s="214">
        <f>G191</f>
        <v>15803.6</v>
      </c>
      <c r="H190" s="214">
        <f>H191</f>
        <v>0</v>
      </c>
    </row>
    <row r="191" spans="1:8" ht="15.75">
      <c r="A191" s="333" t="s">
        <v>190</v>
      </c>
      <c r="B191" s="210" t="s">
        <v>217</v>
      </c>
      <c r="C191" s="211" t="s">
        <v>207</v>
      </c>
      <c r="D191" s="225" t="s">
        <v>258</v>
      </c>
      <c r="E191" s="212" t="s">
        <v>89</v>
      </c>
      <c r="F191" s="227"/>
      <c r="G191" s="214">
        <f>'Прилож №5'!H261</f>
        <v>15803.6</v>
      </c>
      <c r="H191" s="214">
        <f>'Прилож №5'!I261</f>
        <v>0</v>
      </c>
    </row>
    <row r="192" spans="1:8" ht="29.25">
      <c r="A192" s="305" t="s">
        <v>106</v>
      </c>
      <c r="B192" s="210" t="s">
        <v>217</v>
      </c>
      <c r="C192" s="211" t="s">
        <v>207</v>
      </c>
      <c r="D192" s="225" t="s">
        <v>40</v>
      </c>
      <c r="E192" s="212"/>
      <c r="F192" s="227" t="s">
        <v>12</v>
      </c>
      <c r="G192" s="214">
        <f>G193</f>
        <v>2924</v>
      </c>
      <c r="H192" s="214">
        <f>H193</f>
        <v>0</v>
      </c>
    </row>
    <row r="193" spans="1:8" ht="29.25">
      <c r="A193" s="297" t="s">
        <v>107</v>
      </c>
      <c r="B193" s="210" t="s">
        <v>217</v>
      </c>
      <c r="C193" s="211" t="s">
        <v>207</v>
      </c>
      <c r="D193" s="225" t="s">
        <v>259</v>
      </c>
      <c r="E193" s="231"/>
      <c r="F193" s="227"/>
      <c r="G193" s="214">
        <f>G194</f>
        <v>2924</v>
      </c>
      <c r="H193" s="214">
        <f>H194</f>
        <v>0</v>
      </c>
    </row>
    <row r="194" spans="1:8" ht="15.75">
      <c r="A194" s="333" t="s">
        <v>190</v>
      </c>
      <c r="B194" s="210" t="s">
        <v>217</v>
      </c>
      <c r="C194" s="211" t="s">
        <v>207</v>
      </c>
      <c r="D194" s="225" t="s">
        <v>259</v>
      </c>
      <c r="E194" s="231" t="s">
        <v>89</v>
      </c>
      <c r="F194" s="227"/>
      <c r="G194" s="214">
        <f>'Прилож №5'!H264+'Прилож №5'!H280</f>
        <v>2924</v>
      </c>
      <c r="H194" s="214">
        <f>'Прилож №5'!I264+'Прилож №5'!I280</f>
        <v>0</v>
      </c>
    </row>
    <row r="195" spans="1:8" ht="15.75">
      <c r="A195" s="298" t="s">
        <v>144</v>
      </c>
      <c r="B195" s="210" t="s">
        <v>217</v>
      </c>
      <c r="C195" s="226" t="s">
        <v>207</v>
      </c>
      <c r="D195" s="225" t="s">
        <v>145</v>
      </c>
      <c r="E195" s="231"/>
      <c r="F195" s="227"/>
      <c r="G195" s="214">
        <f>G196</f>
        <v>5288</v>
      </c>
      <c r="H195" s="214">
        <f>H196</f>
        <v>0</v>
      </c>
    </row>
    <row r="196" spans="1:8" ht="29.25">
      <c r="A196" s="327" t="s">
        <v>292</v>
      </c>
      <c r="B196" s="210" t="s">
        <v>217</v>
      </c>
      <c r="C196" s="226" t="s">
        <v>207</v>
      </c>
      <c r="D196" s="225" t="s">
        <v>291</v>
      </c>
      <c r="E196" s="231"/>
      <c r="F196" s="227"/>
      <c r="G196" s="214">
        <f>G197</f>
        <v>5288</v>
      </c>
      <c r="H196" s="214">
        <f>H197</f>
        <v>0</v>
      </c>
    </row>
    <row r="197" spans="1:8" ht="15.75">
      <c r="A197" s="333" t="s">
        <v>190</v>
      </c>
      <c r="B197" s="210" t="s">
        <v>217</v>
      </c>
      <c r="C197" s="226" t="s">
        <v>207</v>
      </c>
      <c r="D197" s="225" t="s">
        <v>291</v>
      </c>
      <c r="E197" s="231" t="s">
        <v>89</v>
      </c>
      <c r="F197" s="227"/>
      <c r="G197" s="214">
        <f>'Прилож №5'!H267</f>
        <v>5288</v>
      </c>
      <c r="H197" s="214"/>
    </row>
    <row r="198" spans="1:8" ht="15.75">
      <c r="A198" s="294" t="s">
        <v>16</v>
      </c>
      <c r="B198" s="217" t="s">
        <v>217</v>
      </c>
      <c r="C198" s="218" t="s">
        <v>209</v>
      </c>
      <c r="D198" s="217"/>
      <c r="E198" s="219"/>
      <c r="F198" s="220"/>
      <c r="G198" s="221">
        <f aca="true" t="shared" si="12" ref="G198:H200">G199</f>
        <v>3580</v>
      </c>
      <c r="H198" s="307">
        <f t="shared" si="12"/>
        <v>0</v>
      </c>
    </row>
    <row r="199" spans="1:8" ht="29.25">
      <c r="A199" s="305" t="s">
        <v>106</v>
      </c>
      <c r="B199" s="210" t="s">
        <v>217</v>
      </c>
      <c r="C199" s="226" t="s">
        <v>209</v>
      </c>
      <c r="D199" s="225" t="s">
        <v>40</v>
      </c>
      <c r="E199" s="231"/>
      <c r="F199" s="213"/>
      <c r="G199" s="214">
        <f t="shared" si="12"/>
        <v>3580</v>
      </c>
      <c r="H199" s="214">
        <f t="shared" si="12"/>
        <v>0</v>
      </c>
    </row>
    <row r="200" spans="1:8" ht="29.25">
      <c r="A200" s="297" t="s">
        <v>107</v>
      </c>
      <c r="B200" s="210" t="s">
        <v>217</v>
      </c>
      <c r="C200" s="226" t="s">
        <v>209</v>
      </c>
      <c r="D200" s="225" t="s">
        <v>259</v>
      </c>
      <c r="E200" s="231"/>
      <c r="F200" s="213"/>
      <c r="G200" s="214">
        <f t="shared" si="12"/>
        <v>3580</v>
      </c>
      <c r="H200" s="214">
        <f t="shared" si="12"/>
        <v>0</v>
      </c>
    </row>
    <row r="201" spans="1:8" ht="15.75">
      <c r="A201" s="333" t="s">
        <v>190</v>
      </c>
      <c r="B201" s="210" t="s">
        <v>217</v>
      </c>
      <c r="C201" s="226" t="s">
        <v>209</v>
      </c>
      <c r="D201" s="225" t="s">
        <v>259</v>
      </c>
      <c r="E201" s="231" t="s">
        <v>89</v>
      </c>
      <c r="F201" s="227"/>
      <c r="G201" s="228">
        <f>'Прилож №5'!H154</f>
        <v>3580</v>
      </c>
      <c r="H201" s="228">
        <f>'Прилож №5'!I154</f>
        <v>0</v>
      </c>
    </row>
    <row r="202" spans="1:8" ht="30">
      <c r="A202" s="308" t="s">
        <v>119</v>
      </c>
      <c r="B202" s="257" t="s">
        <v>217</v>
      </c>
      <c r="C202" s="295" t="s">
        <v>229</v>
      </c>
      <c r="D202" s="257" t="s">
        <v>49</v>
      </c>
      <c r="E202" s="309" t="s">
        <v>51</v>
      </c>
      <c r="F202" s="296"/>
      <c r="G202" s="310">
        <f>G203+G206</f>
        <v>6223.7</v>
      </c>
      <c r="H202" s="310">
        <f>H203+H206</f>
        <v>0</v>
      </c>
    </row>
    <row r="203" spans="1:8" ht="18" customHeight="1">
      <c r="A203" s="209" t="s">
        <v>161</v>
      </c>
      <c r="B203" s="210" t="s">
        <v>217</v>
      </c>
      <c r="C203" s="211" t="s">
        <v>229</v>
      </c>
      <c r="D203" s="210" t="s">
        <v>340</v>
      </c>
      <c r="E203" s="212"/>
      <c r="F203" s="227"/>
      <c r="G203" s="228">
        <f>G204</f>
        <v>3728.1</v>
      </c>
      <c r="H203" s="311">
        <f>H204</f>
        <v>0</v>
      </c>
    </row>
    <row r="204" spans="1:8" ht="15.75">
      <c r="A204" s="215" t="s">
        <v>52</v>
      </c>
      <c r="B204" s="210" t="s">
        <v>217</v>
      </c>
      <c r="C204" s="211" t="s">
        <v>229</v>
      </c>
      <c r="D204" s="210" t="s">
        <v>345</v>
      </c>
      <c r="E204" s="212"/>
      <c r="F204" s="227"/>
      <c r="G204" s="228">
        <f>G205</f>
        <v>3728.1</v>
      </c>
      <c r="H204" s="228">
        <f>H205</f>
        <v>0</v>
      </c>
    </row>
    <row r="205" spans="1:8" ht="15.75">
      <c r="A205" s="215" t="s">
        <v>160</v>
      </c>
      <c r="B205" s="210" t="s">
        <v>217</v>
      </c>
      <c r="C205" s="211" t="s">
        <v>229</v>
      </c>
      <c r="D205" s="210" t="s">
        <v>345</v>
      </c>
      <c r="E205" s="212" t="s">
        <v>342</v>
      </c>
      <c r="F205" s="227"/>
      <c r="G205" s="228">
        <f>'Прилож №5'!H271</f>
        <v>3728.1</v>
      </c>
      <c r="H205" s="228">
        <f>'Прилож №5'!I271</f>
        <v>0</v>
      </c>
    </row>
    <row r="206" spans="1:8" ht="57.75">
      <c r="A206" s="258" t="s">
        <v>117</v>
      </c>
      <c r="B206" s="210" t="s">
        <v>217</v>
      </c>
      <c r="C206" s="211" t="s">
        <v>229</v>
      </c>
      <c r="D206" s="210" t="s">
        <v>41</v>
      </c>
      <c r="E206" s="212"/>
      <c r="F206" s="213"/>
      <c r="G206" s="214">
        <f>G207</f>
        <v>2495.6</v>
      </c>
      <c r="H206" s="214">
        <f>H207</f>
        <v>0</v>
      </c>
    </row>
    <row r="207" spans="1:8" ht="15.75">
      <c r="A207" s="230" t="s">
        <v>28</v>
      </c>
      <c r="B207" s="210" t="s">
        <v>217</v>
      </c>
      <c r="C207" s="211" t="s">
        <v>229</v>
      </c>
      <c r="D207" s="210" t="s">
        <v>250</v>
      </c>
      <c r="E207" s="212"/>
      <c r="F207" s="213"/>
      <c r="G207" s="214">
        <f>G208</f>
        <v>2495.6</v>
      </c>
      <c r="H207" s="214">
        <f>H208</f>
        <v>0</v>
      </c>
    </row>
    <row r="208" spans="1:8" ht="16.5" thickBot="1">
      <c r="A208" s="224" t="s">
        <v>190</v>
      </c>
      <c r="B208" s="210" t="s">
        <v>217</v>
      </c>
      <c r="C208" s="211" t="s">
        <v>229</v>
      </c>
      <c r="D208" s="210" t="s">
        <v>250</v>
      </c>
      <c r="E208" s="212" t="s">
        <v>89</v>
      </c>
      <c r="F208" s="213"/>
      <c r="G208" s="214">
        <f>'Прилож №5'!H274</f>
        <v>2495.6</v>
      </c>
      <c r="H208" s="214">
        <f>'Прилож №5'!I274</f>
        <v>0</v>
      </c>
    </row>
    <row r="209" spans="1:8" ht="16.5" thickBot="1">
      <c r="A209" s="289" t="s">
        <v>260</v>
      </c>
      <c r="B209" s="233" t="s">
        <v>214</v>
      </c>
      <c r="C209" s="234" t="s">
        <v>133</v>
      </c>
      <c r="D209" s="233"/>
      <c r="E209" s="290"/>
      <c r="F209" s="291"/>
      <c r="G209" s="236">
        <f>G210+G221+G225+G239</f>
        <v>345030.9</v>
      </c>
      <c r="H209" s="236">
        <f>H210+H221+H225+H239</f>
        <v>25418</v>
      </c>
    </row>
    <row r="210" spans="1:8" ht="16.5" thickBot="1">
      <c r="A210" s="289" t="s">
        <v>261</v>
      </c>
      <c r="B210" s="233" t="s">
        <v>214</v>
      </c>
      <c r="C210" s="234" t="s">
        <v>207</v>
      </c>
      <c r="D210" s="233"/>
      <c r="E210" s="290"/>
      <c r="F210" s="312"/>
      <c r="G210" s="236">
        <f>G211+G215+G218</f>
        <v>295236</v>
      </c>
      <c r="H210" s="236">
        <f>H211+H215+H218</f>
        <v>13418</v>
      </c>
    </row>
    <row r="211" spans="1:9" s="117" customFormat="1" ht="29.25">
      <c r="A211" s="278" t="s">
        <v>230</v>
      </c>
      <c r="B211" s="293" t="s">
        <v>214</v>
      </c>
      <c r="C211" s="253" t="s">
        <v>207</v>
      </c>
      <c r="D211" s="252" t="s">
        <v>74</v>
      </c>
      <c r="E211" s="254"/>
      <c r="F211" s="313"/>
      <c r="G211" s="314">
        <f aca="true" t="shared" si="13" ref="G211:H213">G212</f>
        <v>43500</v>
      </c>
      <c r="H211" s="314">
        <f t="shared" si="13"/>
        <v>0</v>
      </c>
      <c r="I211" s="123"/>
    </row>
    <row r="212" spans="1:8" ht="57.75" customHeight="1">
      <c r="A212" s="278" t="s">
        <v>231</v>
      </c>
      <c r="B212" s="241" t="s">
        <v>214</v>
      </c>
      <c r="C212" s="253" t="s">
        <v>207</v>
      </c>
      <c r="D212" s="252" t="s">
        <v>232</v>
      </c>
      <c r="E212" s="254"/>
      <c r="F212" s="207"/>
      <c r="G212" s="256">
        <f t="shared" si="13"/>
        <v>43500</v>
      </c>
      <c r="H212" s="256">
        <f t="shared" si="13"/>
        <v>0</v>
      </c>
    </row>
    <row r="213" spans="1:8" ht="33" customHeight="1">
      <c r="A213" s="278" t="s">
        <v>280</v>
      </c>
      <c r="B213" s="293" t="s">
        <v>214</v>
      </c>
      <c r="C213" s="253" t="s">
        <v>207</v>
      </c>
      <c r="D213" s="252" t="s">
        <v>281</v>
      </c>
      <c r="E213" s="254"/>
      <c r="F213" s="207"/>
      <c r="G213" s="256">
        <f t="shared" si="13"/>
        <v>43500</v>
      </c>
      <c r="H213" s="256">
        <f t="shared" si="13"/>
        <v>0</v>
      </c>
    </row>
    <row r="214" spans="1:8" ht="15.75">
      <c r="A214" s="278" t="s">
        <v>233</v>
      </c>
      <c r="B214" s="293" t="s">
        <v>214</v>
      </c>
      <c r="C214" s="253" t="s">
        <v>207</v>
      </c>
      <c r="D214" s="252" t="s">
        <v>281</v>
      </c>
      <c r="E214" s="254" t="s">
        <v>69</v>
      </c>
      <c r="F214" s="207"/>
      <c r="G214" s="256">
        <f>'Прилож №5'!H160+'Прилож №5'!H164+'Прилож №5'!H168+'Прилож №5'!H172+'Прилож №5'!H286</f>
        <v>43500</v>
      </c>
      <c r="H214" s="256">
        <f>'Прилож №5'!I160</f>
        <v>0</v>
      </c>
    </row>
    <row r="215" spans="1:8" ht="15.75">
      <c r="A215" s="230" t="s">
        <v>42</v>
      </c>
      <c r="B215" s="252" t="s">
        <v>214</v>
      </c>
      <c r="C215" s="253" t="s">
        <v>207</v>
      </c>
      <c r="D215" s="210" t="s">
        <v>43</v>
      </c>
      <c r="E215" s="212"/>
      <c r="F215" s="213"/>
      <c r="G215" s="214">
        <f>G216</f>
        <v>248544</v>
      </c>
      <c r="H215" s="214">
        <f>H216</f>
        <v>10226</v>
      </c>
    </row>
    <row r="216" spans="1:8" ht="15.75">
      <c r="A216" s="224" t="s">
        <v>28</v>
      </c>
      <c r="B216" s="252" t="s">
        <v>214</v>
      </c>
      <c r="C216" s="253" t="s">
        <v>207</v>
      </c>
      <c r="D216" s="210" t="s">
        <v>262</v>
      </c>
      <c r="E216" s="212"/>
      <c r="F216" s="213"/>
      <c r="G216" s="214">
        <f>G217</f>
        <v>248544</v>
      </c>
      <c r="H216" s="214">
        <f>H217</f>
        <v>10226</v>
      </c>
    </row>
    <row r="217" spans="1:8" ht="15.75">
      <c r="A217" s="224" t="s">
        <v>190</v>
      </c>
      <c r="B217" s="252" t="s">
        <v>214</v>
      </c>
      <c r="C217" s="253" t="s">
        <v>207</v>
      </c>
      <c r="D217" s="210" t="s">
        <v>262</v>
      </c>
      <c r="E217" s="212" t="s">
        <v>89</v>
      </c>
      <c r="F217" s="213"/>
      <c r="G217" s="214">
        <f>'Прилож №5'!H289</f>
        <v>248544</v>
      </c>
      <c r="H217" s="214">
        <f>'Прилож №5'!I289</f>
        <v>10226</v>
      </c>
    </row>
    <row r="218" spans="1:8" ht="15.75">
      <c r="A218" s="30" t="s">
        <v>132</v>
      </c>
      <c r="B218" s="252" t="s">
        <v>214</v>
      </c>
      <c r="C218" s="253" t="s">
        <v>207</v>
      </c>
      <c r="D218" s="210" t="s">
        <v>100</v>
      </c>
      <c r="E218" s="212"/>
      <c r="F218" s="213"/>
      <c r="G218" s="214">
        <f>G219</f>
        <v>3192</v>
      </c>
      <c r="H218" s="214">
        <f>H219</f>
        <v>3192</v>
      </c>
    </row>
    <row r="219" spans="1:8" ht="15.75">
      <c r="A219" s="30" t="s">
        <v>346</v>
      </c>
      <c r="B219" s="252" t="s">
        <v>214</v>
      </c>
      <c r="C219" s="253" t="s">
        <v>207</v>
      </c>
      <c r="D219" s="210" t="s">
        <v>347</v>
      </c>
      <c r="E219" s="212"/>
      <c r="F219" s="213"/>
      <c r="G219" s="214">
        <f>G220</f>
        <v>3192</v>
      </c>
      <c r="H219" s="214">
        <f>H220</f>
        <v>3192</v>
      </c>
    </row>
    <row r="220" spans="1:8" ht="15.75">
      <c r="A220" s="30" t="s">
        <v>190</v>
      </c>
      <c r="B220" s="252" t="s">
        <v>214</v>
      </c>
      <c r="C220" s="253" t="s">
        <v>207</v>
      </c>
      <c r="D220" s="210" t="s">
        <v>347</v>
      </c>
      <c r="E220" s="212" t="s">
        <v>89</v>
      </c>
      <c r="F220" s="213"/>
      <c r="G220" s="214">
        <f>'Прилож №5'!H292</f>
        <v>3192</v>
      </c>
      <c r="H220" s="214">
        <f>'Прилож №5'!I292</f>
        <v>3192</v>
      </c>
    </row>
    <row r="221" spans="1:9" s="26" customFormat="1" ht="30">
      <c r="A221" s="315" t="s">
        <v>263</v>
      </c>
      <c r="B221" s="285" t="s">
        <v>214</v>
      </c>
      <c r="C221" s="205" t="s">
        <v>229</v>
      </c>
      <c r="D221" s="217"/>
      <c r="E221" s="219"/>
      <c r="F221" s="220"/>
      <c r="G221" s="221">
        <f aca="true" t="shared" si="14" ref="G221:H223">G222</f>
        <v>165</v>
      </c>
      <c r="H221" s="221">
        <f t="shared" si="14"/>
        <v>0</v>
      </c>
      <c r="I221" s="177"/>
    </row>
    <row r="222" spans="1:8" ht="15.75">
      <c r="A222" s="224" t="s">
        <v>264</v>
      </c>
      <c r="B222" s="252" t="s">
        <v>214</v>
      </c>
      <c r="C222" s="253" t="s">
        <v>229</v>
      </c>
      <c r="D222" s="210" t="s">
        <v>73</v>
      </c>
      <c r="E222" s="212"/>
      <c r="F222" s="213"/>
      <c r="G222" s="214">
        <f t="shared" si="14"/>
        <v>165</v>
      </c>
      <c r="H222" s="214">
        <f t="shared" si="14"/>
        <v>0</v>
      </c>
    </row>
    <row r="223" spans="1:8" ht="15.75">
      <c r="A223" s="224" t="s">
        <v>28</v>
      </c>
      <c r="B223" s="252" t="s">
        <v>214</v>
      </c>
      <c r="C223" s="253" t="s">
        <v>229</v>
      </c>
      <c r="D223" s="210" t="s">
        <v>265</v>
      </c>
      <c r="E223" s="212"/>
      <c r="F223" s="316" t="s">
        <v>51</v>
      </c>
      <c r="G223" s="214">
        <f t="shared" si="14"/>
        <v>165</v>
      </c>
      <c r="H223" s="214">
        <f t="shared" si="14"/>
        <v>0</v>
      </c>
    </row>
    <row r="224" spans="1:8" ht="15.75">
      <c r="A224" s="224" t="s">
        <v>190</v>
      </c>
      <c r="B224" s="252" t="s">
        <v>214</v>
      </c>
      <c r="C224" s="253" t="s">
        <v>229</v>
      </c>
      <c r="D224" s="210" t="s">
        <v>265</v>
      </c>
      <c r="E224" s="212" t="s">
        <v>89</v>
      </c>
      <c r="F224" s="317">
        <v>624</v>
      </c>
      <c r="G224" s="214">
        <f>'Прилож №5'!H296</f>
        <v>165</v>
      </c>
      <c r="H224" s="299"/>
    </row>
    <row r="225" spans="1:9" s="26" customFormat="1" ht="15.75">
      <c r="A225" s="223" t="s">
        <v>266</v>
      </c>
      <c r="B225" s="285" t="s">
        <v>214</v>
      </c>
      <c r="C225" s="218" t="s">
        <v>217</v>
      </c>
      <c r="D225" s="249"/>
      <c r="E225" s="249"/>
      <c r="F225" s="220"/>
      <c r="G225" s="221">
        <f>G230+G233+G226+G236</f>
        <v>42192</v>
      </c>
      <c r="H225" s="221">
        <f>H230+H233+H226+H236</f>
        <v>12000</v>
      </c>
      <c r="I225" s="177"/>
    </row>
    <row r="226" spans="1:9" s="117" customFormat="1" ht="29.25">
      <c r="A226" s="278" t="s">
        <v>230</v>
      </c>
      <c r="B226" s="293" t="s">
        <v>214</v>
      </c>
      <c r="C226" s="253" t="s">
        <v>217</v>
      </c>
      <c r="D226" s="252" t="s">
        <v>74</v>
      </c>
      <c r="E226" s="254"/>
      <c r="F226" s="213"/>
      <c r="G226" s="214">
        <f aca="true" t="shared" si="15" ref="G226:H228">G227</f>
        <v>32000</v>
      </c>
      <c r="H226" s="214">
        <f t="shared" si="15"/>
        <v>12000</v>
      </c>
      <c r="I226" s="123"/>
    </row>
    <row r="227" spans="1:9" s="117" customFormat="1" ht="36.75" customHeight="1">
      <c r="A227" s="278" t="s">
        <v>337</v>
      </c>
      <c r="B227" s="293" t="s">
        <v>214</v>
      </c>
      <c r="C227" s="253" t="s">
        <v>217</v>
      </c>
      <c r="D227" s="252" t="s">
        <v>232</v>
      </c>
      <c r="E227" s="254"/>
      <c r="F227" s="213"/>
      <c r="G227" s="214">
        <f t="shared" si="15"/>
        <v>32000</v>
      </c>
      <c r="H227" s="214">
        <f t="shared" si="15"/>
        <v>12000</v>
      </c>
      <c r="I227" s="123"/>
    </row>
    <row r="228" spans="1:9" s="117" customFormat="1" ht="32.25" customHeight="1">
      <c r="A228" s="278" t="s">
        <v>280</v>
      </c>
      <c r="B228" s="293" t="s">
        <v>214</v>
      </c>
      <c r="C228" s="253" t="s">
        <v>217</v>
      </c>
      <c r="D228" s="252" t="s">
        <v>281</v>
      </c>
      <c r="E228" s="254"/>
      <c r="F228" s="213"/>
      <c r="G228" s="214">
        <f t="shared" si="15"/>
        <v>32000</v>
      </c>
      <c r="H228" s="214">
        <f t="shared" si="15"/>
        <v>12000</v>
      </c>
      <c r="I228" s="123"/>
    </row>
    <row r="229" spans="1:9" s="117" customFormat="1" ht="15.75">
      <c r="A229" s="278" t="s">
        <v>233</v>
      </c>
      <c r="B229" s="293" t="s">
        <v>214</v>
      </c>
      <c r="C229" s="253" t="s">
        <v>217</v>
      </c>
      <c r="D229" s="252" t="s">
        <v>281</v>
      </c>
      <c r="E229" s="254" t="s">
        <v>69</v>
      </c>
      <c r="F229" s="213"/>
      <c r="G229" s="214">
        <f>'Прилож №5'!H177+'Прилож №5'!H181</f>
        <v>32000</v>
      </c>
      <c r="H229" s="214">
        <f>'Прилож №5'!I177</f>
        <v>12000</v>
      </c>
      <c r="I229" s="123"/>
    </row>
    <row r="230" spans="1:8" ht="15.75">
      <c r="A230" s="230" t="s">
        <v>81</v>
      </c>
      <c r="B230" s="252" t="s">
        <v>214</v>
      </c>
      <c r="C230" s="211" t="s">
        <v>217</v>
      </c>
      <c r="D230" s="225" t="s">
        <v>82</v>
      </c>
      <c r="E230" s="231"/>
      <c r="F230" s="213"/>
      <c r="G230" s="214">
        <f>G231</f>
        <v>8023.4</v>
      </c>
      <c r="H230" s="214">
        <f>H231</f>
        <v>0</v>
      </c>
    </row>
    <row r="231" spans="1:8" ht="15.75">
      <c r="A231" s="224" t="s">
        <v>28</v>
      </c>
      <c r="B231" s="252" t="s">
        <v>214</v>
      </c>
      <c r="C231" s="211" t="s">
        <v>217</v>
      </c>
      <c r="D231" s="225" t="s">
        <v>267</v>
      </c>
      <c r="E231" s="231"/>
      <c r="F231" s="213"/>
      <c r="G231" s="214">
        <f>G232</f>
        <v>8023.4</v>
      </c>
      <c r="H231" s="214">
        <f>H232</f>
        <v>0</v>
      </c>
    </row>
    <row r="232" spans="1:8" ht="15.75">
      <c r="A232" s="224" t="s">
        <v>190</v>
      </c>
      <c r="B232" s="252" t="s">
        <v>214</v>
      </c>
      <c r="C232" s="211" t="s">
        <v>217</v>
      </c>
      <c r="D232" s="225" t="s">
        <v>267</v>
      </c>
      <c r="E232" s="231" t="s">
        <v>89</v>
      </c>
      <c r="F232" s="213"/>
      <c r="G232" s="214">
        <f>'Прилож №5'!H323</f>
        <v>8023.4</v>
      </c>
      <c r="H232" s="214">
        <f>'Прилож №5'!I323</f>
        <v>0</v>
      </c>
    </row>
    <row r="233" spans="1:8" ht="13.5" customHeight="1">
      <c r="A233" s="209" t="s">
        <v>120</v>
      </c>
      <c r="B233" s="252" t="s">
        <v>214</v>
      </c>
      <c r="C233" s="211" t="s">
        <v>217</v>
      </c>
      <c r="D233" s="210" t="s">
        <v>44</v>
      </c>
      <c r="E233" s="231"/>
      <c r="F233" s="213"/>
      <c r="G233" s="214">
        <f>G234</f>
        <v>1007.8999999999999</v>
      </c>
      <c r="H233" s="214">
        <f>H234</f>
        <v>0</v>
      </c>
    </row>
    <row r="234" spans="1:8" ht="15.75">
      <c r="A234" s="209" t="s">
        <v>268</v>
      </c>
      <c r="B234" s="252" t="s">
        <v>214</v>
      </c>
      <c r="C234" s="211" t="s">
        <v>217</v>
      </c>
      <c r="D234" s="210" t="s">
        <v>269</v>
      </c>
      <c r="E234" s="212"/>
      <c r="F234" s="213"/>
      <c r="G234" s="214">
        <f>G235</f>
        <v>1007.8999999999999</v>
      </c>
      <c r="H234" s="214">
        <f>H235</f>
        <v>0</v>
      </c>
    </row>
    <row r="235" spans="1:8" ht="15.75">
      <c r="A235" s="224" t="s">
        <v>190</v>
      </c>
      <c r="B235" s="252" t="s">
        <v>214</v>
      </c>
      <c r="C235" s="211" t="s">
        <v>217</v>
      </c>
      <c r="D235" s="225" t="s">
        <v>269</v>
      </c>
      <c r="E235" s="231" t="s">
        <v>89</v>
      </c>
      <c r="F235" s="213"/>
      <c r="G235" s="214">
        <f>'Прилож №5'!H326</f>
        <v>1007.8999999999999</v>
      </c>
      <c r="H235" s="214">
        <f>'Прилож №5'!I326</f>
        <v>0</v>
      </c>
    </row>
    <row r="236" spans="1:8" ht="15.75">
      <c r="A236" s="298" t="s">
        <v>144</v>
      </c>
      <c r="B236" s="252" t="s">
        <v>214</v>
      </c>
      <c r="C236" s="211" t="s">
        <v>217</v>
      </c>
      <c r="D236" s="225" t="s">
        <v>145</v>
      </c>
      <c r="E236" s="231"/>
      <c r="F236" s="213"/>
      <c r="G236" s="214">
        <f>G237</f>
        <v>1160.7</v>
      </c>
      <c r="H236" s="214"/>
    </row>
    <row r="237" spans="1:8" ht="29.25">
      <c r="A237" s="327" t="s">
        <v>326</v>
      </c>
      <c r="B237" s="252" t="s">
        <v>214</v>
      </c>
      <c r="C237" s="211" t="s">
        <v>217</v>
      </c>
      <c r="D237" s="225" t="s">
        <v>299</v>
      </c>
      <c r="E237" s="231"/>
      <c r="F237" s="213"/>
      <c r="G237" s="214">
        <f>G238</f>
        <v>1160.7</v>
      </c>
      <c r="H237" s="214"/>
    </row>
    <row r="238" spans="1:8" ht="15.75">
      <c r="A238" s="333" t="s">
        <v>190</v>
      </c>
      <c r="B238" s="252" t="s">
        <v>214</v>
      </c>
      <c r="C238" s="211" t="s">
        <v>217</v>
      </c>
      <c r="D238" s="225" t="s">
        <v>299</v>
      </c>
      <c r="E238" s="231" t="s">
        <v>89</v>
      </c>
      <c r="F238" s="213"/>
      <c r="G238" s="214">
        <f>'Прилож №5'!H329</f>
        <v>1160.7</v>
      </c>
      <c r="H238" s="214"/>
    </row>
    <row r="239" spans="1:8" ht="30">
      <c r="A239" s="216" t="s">
        <v>270</v>
      </c>
      <c r="B239" s="252" t="s">
        <v>214</v>
      </c>
      <c r="C239" s="218" t="s">
        <v>215</v>
      </c>
      <c r="D239" s="257"/>
      <c r="E239" s="309"/>
      <c r="F239" s="220"/>
      <c r="G239" s="221">
        <f aca="true" t="shared" si="16" ref="G239:H241">G240</f>
        <v>7437.9</v>
      </c>
      <c r="H239" s="221">
        <f t="shared" si="16"/>
        <v>0</v>
      </c>
    </row>
    <row r="240" spans="1:8" ht="18" customHeight="1">
      <c r="A240" s="209" t="s">
        <v>161</v>
      </c>
      <c r="B240" s="210" t="s">
        <v>214</v>
      </c>
      <c r="C240" s="211" t="s">
        <v>215</v>
      </c>
      <c r="D240" s="210" t="s">
        <v>340</v>
      </c>
      <c r="E240" s="212"/>
      <c r="F240" s="213"/>
      <c r="G240" s="214">
        <f t="shared" si="16"/>
        <v>7437.9</v>
      </c>
      <c r="H240" s="214">
        <f t="shared" si="16"/>
        <v>0</v>
      </c>
    </row>
    <row r="241" spans="1:8" ht="15.75">
      <c r="A241" s="215" t="s">
        <v>52</v>
      </c>
      <c r="B241" s="210" t="s">
        <v>214</v>
      </c>
      <c r="C241" s="211" t="s">
        <v>215</v>
      </c>
      <c r="D241" s="210" t="s">
        <v>345</v>
      </c>
      <c r="E241" s="212"/>
      <c r="F241" s="213"/>
      <c r="G241" s="214">
        <f t="shared" si="16"/>
        <v>7437.9</v>
      </c>
      <c r="H241" s="214">
        <f t="shared" si="16"/>
        <v>0</v>
      </c>
    </row>
    <row r="242" spans="1:8" ht="16.5" thickBot="1">
      <c r="A242" s="215" t="s">
        <v>160</v>
      </c>
      <c r="B242" s="210" t="s">
        <v>214</v>
      </c>
      <c r="C242" s="211" t="s">
        <v>215</v>
      </c>
      <c r="D242" s="210" t="s">
        <v>345</v>
      </c>
      <c r="E242" s="212" t="s">
        <v>342</v>
      </c>
      <c r="F242" s="227"/>
      <c r="G242" s="259">
        <f>'Прилож №5'!H333</f>
        <v>7437.9</v>
      </c>
      <c r="H242" s="330">
        <f>'Прилож №5'!I333</f>
        <v>0</v>
      </c>
    </row>
    <row r="243" spans="1:8" ht="16.5" thickBot="1">
      <c r="A243" s="289" t="s">
        <v>5</v>
      </c>
      <c r="B243" s="233" t="s">
        <v>215</v>
      </c>
      <c r="C243" s="234" t="s">
        <v>133</v>
      </c>
      <c r="D243" s="233"/>
      <c r="E243" s="290"/>
      <c r="F243" s="291"/>
      <c r="G243" s="236">
        <f>G244+G248+G264</f>
        <v>70297.1</v>
      </c>
      <c r="H243" s="236">
        <f>H244+H248+H264</f>
        <v>60961</v>
      </c>
    </row>
    <row r="244" spans="1:8" ht="15.75">
      <c r="A244" s="222" t="s">
        <v>48</v>
      </c>
      <c r="B244" s="204" t="s">
        <v>215</v>
      </c>
      <c r="C244" s="318" t="s">
        <v>207</v>
      </c>
      <c r="D244" s="319"/>
      <c r="E244" s="319"/>
      <c r="F244" s="205"/>
      <c r="G244" s="320">
        <f aca="true" t="shared" si="17" ref="G244:H246">G245</f>
        <v>730</v>
      </c>
      <c r="H244" s="208">
        <f t="shared" si="17"/>
        <v>0</v>
      </c>
    </row>
    <row r="245" spans="1:8" ht="15.75">
      <c r="A245" s="230" t="s">
        <v>271</v>
      </c>
      <c r="B245" s="210" t="s">
        <v>215</v>
      </c>
      <c r="C245" s="321" t="s">
        <v>207</v>
      </c>
      <c r="D245" s="210" t="s">
        <v>272</v>
      </c>
      <c r="E245" s="225"/>
      <c r="F245" s="211"/>
      <c r="G245" s="272">
        <f t="shared" si="17"/>
        <v>730</v>
      </c>
      <c r="H245" s="330">
        <f t="shared" si="17"/>
        <v>0</v>
      </c>
    </row>
    <row r="246" spans="1:8" ht="29.25">
      <c r="A246" s="209" t="s">
        <v>121</v>
      </c>
      <c r="B246" s="210" t="s">
        <v>215</v>
      </c>
      <c r="C246" s="321" t="s">
        <v>207</v>
      </c>
      <c r="D246" s="210" t="s">
        <v>273</v>
      </c>
      <c r="E246" s="225"/>
      <c r="F246" s="211"/>
      <c r="G246" s="272">
        <f t="shared" si="17"/>
        <v>730</v>
      </c>
      <c r="H246" s="330">
        <f t="shared" si="17"/>
        <v>0</v>
      </c>
    </row>
    <row r="247" spans="1:8" ht="15.75">
      <c r="A247" s="209" t="s">
        <v>186</v>
      </c>
      <c r="B247" s="210" t="s">
        <v>215</v>
      </c>
      <c r="C247" s="321" t="s">
        <v>207</v>
      </c>
      <c r="D247" s="210" t="s">
        <v>273</v>
      </c>
      <c r="E247" s="225" t="s">
        <v>53</v>
      </c>
      <c r="F247" s="211"/>
      <c r="G247" s="272">
        <f>'Прилож №5'!H186</f>
        <v>730</v>
      </c>
      <c r="H247" s="330">
        <f>'Прилож №5'!I186</f>
        <v>0</v>
      </c>
    </row>
    <row r="248" spans="1:8" ht="15.75">
      <c r="A248" s="223" t="s">
        <v>101</v>
      </c>
      <c r="B248" s="217" t="s">
        <v>215</v>
      </c>
      <c r="C248" s="322" t="s">
        <v>213</v>
      </c>
      <c r="D248" s="217"/>
      <c r="E248" s="217"/>
      <c r="F248" s="323"/>
      <c r="G248" s="271">
        <f>G249+G255+G261</f>
        <v>64567.1</v>
      </c>
      <c r="H248" s="329">
        <f>H249+H255+H261</f>
        <v>60961</v>
      </c>
    </row>
    <row r="249" spans="1:8" ht="15.75">
      <c r="A249" s="230" t="s">
        <v>274</v>
      </c>
      <c r="B249" s="210" t="s">
        <v>215</v>
      </c>
      <c r="C249" s="321" t="s">
        <v>213</v>
      </c>
      <c r="D249" s="210" t="s">
        <v>93</v>
      </c>
      <c r="E249" s="210"/>
      <c r="F249" s="277"/>
      <c r="G249" s="272">
        <f>G250+G253</f>
        <v>58958</v>
      </c>
      <c r="H249" s="330">
        <f>H250+H253</f>
        <v>56094</v>
      </c>
    </row>
    <row r="250" spans="1:8" ht="15.75">
      <c r="A250" s="230" t="s">
        <v>275</v>
      </c>
      <c r="B250" s="210" t="s">
        <v>215</v>
      </c>
      <c r="C250" s="321" t="s">
        <v>213</v>
      </c>
      <c r="D250" s="210" t="s">
        <v>276</v>
      </c>
      <c r="E250" s="210"/>
      <c r="F250" s="277">
        <v>483</v>
      </c>
      <c r="G250" s="272">
        <f>G251</f>
        <v>2864</v>
      </c>
      <c r="H250" s="330">
        <f>H251</f>
        <v>0</v>
      </c>
    </row>
    <row r="251" spans="1:8" ht="29.25">
      <c r="A251" s="327" t="s">
        <v>277</v>
      </c>
      <c r="B251" s="321" t="s">
        <v>215</v>
      </c>
      <c r="C251" s="321" t="s">
        <v>213</v>
      </c>
      <c r="D251" s="210" t="s">
        <v>278</v>
      </c>
      <c r="E251" s="210"/>
      <c r="F251" s="277"/>
      <c r="G251" s="272">
        <f>G252</f>
        <v>2864</v>
      </c>
      <c r="H251" s="330">
        <f>H252</f>
        <v>0</v>
      </c>
    </row>
    <row r="252" spans="1:8" ht="15.75">
      <c r="A252" s="333" t="s">
        <v>186</v>
      </c>
      <c r="B252" s="321" t="s">
        <v>215</v>
      </c>
      <c r="C252" s="321" t="s">
        <v>213</v>
      </c>
      <c r="D252" s="210" t="s">
        <v>278</v>
      </c>
      <c r="E252" s="210" t="s">
        <v>53</v>
      </c>
      <c r="F252" s="277"/>
      <c r="G252" s="272">
        <f>'Прилож №5'!H191</f>
        <v>2864</v>
      </c>
      <c r="H252" s="330">
        <f>'Прилож №5'!I191</f>
        <v>0</v>
      </c>
    </row>
    <row r="253" spans="1:8" ht="29.25">
      <c r="A253" s="327" t="s">
        <v>157</v>
      </c>
      <c r="B253" s="321" t="s">
        <v>215</v>
      </c>
      <c r="C253" s="321" t="s">
        <v>213</v>
      </c>
      <c r="D253" s="210" t="s">
        <v>279</v>
      </c>
      <c r="E253" s="210"/>
      <c r="F253" s="277"/>
      <c r="G253" s="272">
        <f>G254</f>
        <v>56094</v>
      </c>
      <c r="H253" s="330">
        <f>H254</f>
        <v>56094</v>
      </c>
    </row>
    <row r="254" spans="1:8" ht="13.5" customHeight="1">
      <c r="A254" s="209" t="s">
        <v>186</v>
      </c>
      <c r="B254" s="210" t="s">
        <v>215</v>
      </c>
      <c r="C254" s="321" t="s">
        <v>213</v>
      </c>
      <c r="D254" s="210" t="s">
        <v>279</v>
      </c>
      <c r="E254" s="210" t="s">
        <v>53</v>
      </c>
      <c r="F254" s="277">
        <v>572</v>
      </c>
      <c r="G254" s="272">
        <f>'Прилож №5'!H193</f>
        <v>56094</v>
      </c>
      <c r="H254" s="330">
        <f>'Прилож №5'!I193</f>
        <v>56094</v>
      </c>
    </row>
    <row r="255" spans="1:9" s="182" customFormat="1" ht="18.75" customHeight="1">
      <c r="A255" s="215" t="s">
        <v>132</v>
      </c>
      <c r="B255" s="210" t="s">
        <v>215</v>
      </c>
      <c r="C255" s="276" t="s">
        <v>213</v>
      </c>
      <c r="D255" s="210" t="s">
        <v>100</v>
      </c>
      <c r="E255" s="252"/>
      <c r="F255" s="324"/>
      <c r="G255" s="280">
        <f>G256</f>
        <v>4867</v>
      </c>
      <c r="H255" s="259">
        <f>H257+H259</f>
        <v>4867</v>
      </c>
      <c r="I255" s="181"/>
    </row>
    <row r="256" spans="1:9" s="182" customFormat="1" ht="60.75" customHeight="1">
      <c r="A256" s="278" t="s">
        <v>353</v>
      </c>
      <c r="B256" s="210" t="s">
        <v>215</v>
      </c>
      <c r="C256" s="276" t="s">
        <v>213</v>
      </c>
      <c r="D256" s="210" t="s">
        <v>352</v>
      </c>
      <c r="E256" s="252"/>
      <c r="F256" s="324"/>
      <c r="G256" s="259">
        <f>G257+G259</f>
        <v>4867</v>
      </c>
      <c r="H256" s="259">
        <f>H257+H259</f>
        <v>4867</v>
      </c>
      <c r="I256" s="181"/>
    </row>
    <row r="257" spans="1:9" s="182" customFormat="1" ht="74.25" customHeight="1">
      <c r="A257" s="278" t="s">
        <v>351</v>
      </c>
      <c r="B257" s="210" t="s">
        <v>215</v>
      </c>
      <c r="C257" s="276" t="s">
        <v>213</v>
      </c>
      <c r="D257" s="210" t="s">
        <v>348</v>
      </c>
      <c r="E257" s="252"/>
      <c r="F257" s="324"/>
      <c r="G257" s="280">
        <f>G258</f>
        <v>4401</v>
      </c>
      <c r="H257" s="330">
        <f>H258</f>
        <v>4401</v>
      </c>
      <c r="I257" s="181"/>
    </row>
    <row r="258" spans="1:9" s="182" customFormat="1" ht="15" customHeight="1">
      <c r="A258" s="333" t="s">
        <v>163</v>
      </c>
      <c r="B258" s="210" t="s">
        <v>215</v>
      </c>
      <c r="C258" s="276" t="s">
        <v>213</v>
      </c>
      <c r="D258" s="252" t="s">
        <v>348</v>
      </c>
      <c r="E258" s="252" t="s">
        <v>53</v>
      </c>
      <c r="F258" s="324"/>
      <c r="G258" s="280">
        <f>'Прилож №5'!H239</f>
        <v>4401</v>
      </c>
      <c r="H258" s="330">
        <f>'Прилож №5'!I239</f>
        <v>4401</v>
      </c>
      <c r="I258" s="181"/>
    </row>
    <row r="259" spans="1:9" s="182" customFormat="1" ht="58.5" customHeight="1">
      <c r="A259" s="141" t="s">
        <v>349</v>
      </c>
      <c r="B259" s="210" t="s">
        <v>215</v>
      </c>
      <c r="C259" s="276" t="s">
        <v>213</v>
      </c>
      <c r="D259" s="252" t="s">
        <v>350</v>
      </c>
      <c r="E259" s="252"/>
      <c r="F259" s="324"/>
      <c r="G259" s="280">
        <f>G260</f>
        <v>466</v>
      </c>
      <c r="H259" s="259">
        <f>H260</f>
        <v>466</v>
      </c>
      <c r="I259" s="181"/>
    </row>
    <row r="260" spans="1:9" s="182" customFormat="1" ht="15" customHeight="1">
      <c r="A260" s="140" t="s">
        <v>190</v>
      </c>
      <c r="B260" s="210" t="s">
        <v>215</v>
      </c>
      <c r="C260" s="276" t="s">
        <v>213</v>
      </c>
      <c r="D260" s="252" t="s">
        <v>350</v>
      </c>
      <c r="E260" s="252" t="s">
        <v>89</v>
      </c>
      <c r="F260" s="324"/>
      <c r="G260" s="280">
        <f>'Прилож №5'!H241</f>
        <v>466</v>
      </c>
      <c r="H260" s="259">
        <f>'Прилож №5'!I241</f>
        <v>466</v>
      </c>
      <c r="I260" s="181"/>
    </row>
    <row r="261" spans="1:8" ht="15" customHeight="1">
      <c r="A261" s="230" t="s">
        <v>144</v>
      </c>
      <c r="B261" s="210" t="s">
        <v>215</v>
      </c>
      <c r="C261" s="276" t="s">
        <v>213</v>
      </c>
      <c r="D261" s="252" t="s">
        <v>145</v>
      </c>
      <c r="E261" s="252"/>
      <c r="F261" s="324"/>
      <c r="G261" s="280">
        <f>G262</f>
        <v>742.1</v>
      </c>
      <c r="H261" s="330">
        <f>H262</f>
        <v>0</v>
      </c>
    </row>
    <row r="262" spans="1:8" ht="27" customHeight="1">
      <c r="A262" s="327" t="s">
        <v>286</v>
      </c>
      <c r="B262" s="210" t="s">
        <v>215</v>
      </c>
      <c r="C262" s="276" t="s">
        <v>213</v>
      </c>
      <c r="D262" s="252" t="s">
        <v>287</v>
      </c>
      <c r="E262" s="252"/>
      <c r="F262" s="324"/>
      <c r="G262" s="280">
        <f>G263</f>
        <v>742.1</v>
      </c>
      <c r="H262" s="330">
        <f>H263</f>
        <v>0</v>
      </c>
    </row>
    <row r="263" spans="1:8" ht="15" customHeight="1">
      <c r="A263" s="215" t="s">
        <v>160</v>
      </c>
      <c r="B263" s="210" t="s">
        <v>215</v>
      </c>
      <c r="C263" s="276" t="s">
        <v>213</v>
      </c>
      <c r="D263" s="252" t="s">
        <v>287</v>
      </c>
      <c r="E263" s="252" t="s">
        <v>342</v>
      </c>
      <c r="F263" s="324"/>
      <c r="G263" s="280">
        <f>'Прилож №5'!H196</f>
        <v>742.1</v>
      </c>
      <c r="H263" s="330">
        <f>'Прилож №5'!I196</f>
        <v>0</v>
      </c>
    </row>
    <row r="264" spans="1:8" ht="15.75">
      <c r="A264" s="223" t="s">
        <v>142</v>
      </c>
      <c r="B264" s="217" t="s">
        <v>215</v>
      </c>
      <c r="C264" s="322" t="s">
        <v>229</v>
      </c>
      <c r="D264" s="217"/>
      <c r="E264" s="217"/>
      <c r="F264" s="219"/>
      <c r="G264" s="325">
        <f aca="true" t="shared" si="18" ref="G264:H266">G265</f>
        <v>5000</v>
      </c>
      <c r="H264" s="329">
        <f t="shared" si="18"/>
        <v>0</v>
      </c>
    </row>
    <row r="265" spans="1:9" s="60" customFormat="1" ht="15.75">
      <c r="A265" s="230" t="s">
        <v>144</v>
      </c>
      <c r="B265" s="210" t="s">
        <v>215</v>
      </c>
      <c r="C265" s="321" t="s">
        <v>229</v>
      </c>
      <c r="D265" s="210" t="s">
        <v>145</v>
      </c>
      <c r="E265" s="210"/>
      <c r="F265" s="212"/>
      <c r="G265" s="266">
        <f t="shared" si="18"/>
        <v>5000</v>
      </c>
      <c r="H265" s="330">
        <f t="shared" si="18"/>
        <v>0</v>
      </c>
      <c r="I265" s="123"/>
    </row>
    <row r="266" spans="1:8" ht="30" customHeight="1">
      <c r="A266" s="209" t="s">
        <v>284</v>
      </c>
      <c r="B266" s="210" t="s">
        <v>215</v>
      </c>
      <c r="C266" s="321" t="s">
        <v>229</v>
      </c>
      <c r="D266" s="210" t="s">
        <v>285</v>
      </c>
      <c r="E266" s="210"/>
      <c r="F266" s="212"/>
      <c r="G266" s="266">
        <f t="shared" si="18"/>
        <v>5000</v>
      </c>
      <c r="H266" s="330">
        <f t="shared" si="18"/>
        <v>0</v>
      </c>
    </row>
    <row r="267" spans="1:8" ht="16.5" thickBot="1">
      <c r="A267" s="215" t="s">
        <v>160</v>
      </c>
      <c r="B267" s="225" t="s">
        <v>215</v>
      </c>
      <c r="C267" s="229" t="s">
        <v>229</v>
      </c>
      <c r="D267" s="210" t="s">
        <v>285</v>
      </c>
      <c r="E267" s="225" t="s">
        <v>342</v>
      </c>
      <c r="F267" s="231"/>
      <c r="G267" s="326">
        <f>'Прилож №5'!H200</f>
        <v>5000</v>
      </c>
      <c r="H267" s="330">
        <f>'Прилож №5'!I200</f>
        <v>0</v>
      </c>
    </row>
    <row r="268" spans="1:8" ht="16.5" thickBot="1">
      <c r="A268" s="289" t="s">
        <v>77</v>
      </c>
      <c r="B268" s="233"/>
      <c r="C268" s="234"/>
      <c r="D268" s="233"/>
      <c r="E268" s="290"/>
      <c r="F268" s="312"/>
      <c r="G268" s="236">
        <f>G12+G38+G43+G79+G98+G132+G137+G178+G209+G243</f>
        <v>1888348</v>
      </c>
      <c r="H268" s="283">
        <f>H12+H38+H43+H79+H98+H132+H137+H178+H209+H243</f>
        <v>492374</v>
      </c>
    </row>
  </sheetData>
  <mergeCells count="2">
    <mergeCell ref="A7:H7"/>
    <mergeCell ref="A8:H8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7"/>
  <sheetViews>
    <sheetView tabSelected="1" workbookViewId="0" topLeftCell="A1">
      <selection activeCell="I3" sqref="I3"/>
    </sheetView>
  </sheetViews>
  <sheetFormatPr defaultColWidth="8.796875" defaultRowHeight="15"/>
  <cols>
    <col min="1" max="1" width="60.0976562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66" customWidth="1"/>
    <col min="8" max="8" width="8.69921875" style="2" customWidth="1"/>
    <col min="9" max="9" width="10.19921875" style="2" customWidth="1"/>
  </cols>
  <sheetData>
    <row r="1" ht="15.75">
      <c r="I1" s="128" t="s">
        <v>359</v>
      </c>
    </row>
    <row r="2" ht="15.75">
      <c r="I2" s="128" t="s">
        <v>329</v>
      </c>
    </row>
    <row r="3" ht="15.75">
      <c r="I3" s="128" t="s">
        <v>365</v>
      </c>
    </row>
    <row r="4" spans="8:9" ht="15.75">
      <c r="H4" s="201"/>
      <c r="I4" s="128" t="s">
        <v>360</v>
      </c>
    </row>
    <row r="5" ht="15.75">
      <c r="I5" s="128" t="s">
        <v>329</v>
      </c>
    </row>
    <row r="6" spans="1:9" ht="15.75">
      <c r="A6" s="3"/>
      <c r="B6" s="4"/>
      <c r="C6" s="4"/>
      <c r="D6" s="4"/>
      <c r="E6" s="4"/>
      <c r="F6" s="4"/>
      <c r="I6" s="128" t="s">
        <v>364</v>
      </c>
    </row>
    <row r="7" spans="1:9" ht="22.5" customHeight="1">
      <c r="A7" s="394" t="s">
        <v>308</v>
      </c>
      <c r="B7" s="394"/>
      <c r="C7" s="394"/>
      <c r="D7" s="394"/>
      <c r="E7" s="394"/>
      <c r="F7" s="394"/>
      <c r="G7" s="394"/>
      <c r="H7" s="394"/>
      <c r="I7" s="394"/>
    </row>
    <row r="8" spans="1:9" ht="16.5" thickBot="1">
      <c r="A8" s="2"/>
      <c r="B8" s="4"/>
      <c r="C8" s="4"/>
      <c r="D8" s="4"/>
      <c r="E8" s="4"/>
      <c r="F8" s="4"/>
      <c r="I8" s="343" t="s">
        <v>330</v>
      </c>
    </row>
    <row r="9" spans="1:9" ht="15.75">
      <c r="A9" s="105" t="s">
        <v>0</v>
      </c>
      <c r="B9" s="86" t="s">
        <v>58</v>
      </c>
      <c r="C9" s="86" t="s">
        <v>59</v>
      </c>
      <c r="D9" s="86" t="s">
        <v>65</v>
      </c>
      <c r="E9" s="86" t="s">
        <v>63</v>
      </c>
      <c r="F9" s="87"/>
      <c r="G9" s="106" t="s">
        <v>61</v>
      </c>
      <c r="H9" s="83" t="s">
        <v>62</v>
      </c>
      <c r="I9" s="82" t="s">
        <v>92</v>
      </c>
    </row>
    <row r="10" spans="1:9" ht="33.75" customHeight="1" thickBot="1">
      <c r="A10" s="76"/>
      <c r="B10" s="107"/>
      <c r="C10" s="107"/>
      <c r="D10" s="107" t="s">
        <v>66</v>
      </c>
      <c r="E10" s="107" t="s">
        <v>60</v>
      </c>
      <c r="F10" s="88"/>
      <c r="G10" s="108"/>
      <c r="H10" s="85"/>
      <c r="I10" s="186" t="s">
        <v>288</v>
      </c>
    </row>
    <row r="11" spans="1:9" ht="19.5" thickBot="1">
      <c r="A11" s="103" t="s">
        <v>57</v>
      </c>
      <c r="B11" s="32" t="s">
        <v>89</v>
      </c>
      <c r="C11" s="32"/>
      <c r="D11" s="24"/>
      <c r="E11" s="24"/>
      <c r="F11" s="15"/>
      <c r="G11" s="67"/>
      <c r="H11" s="46">
        <f>H12+H33+H38+H74+H93+H128+H133+H150+H155+H182</f>
        <v>939744.2</v>
      </c>
      <c r="I11" s="46">
        <f>I12+I33+I38+I74+I93+I128+I133+I150+I155+I182</f>
        <v>220303</v>
      </c>
    </row>
    <row r="12" spans="1:9" ht="15.75">
      <c r="A12" s="130" t="s">
        <v>18</v>
      </c>
      <c r="B12" s="153" t="s">
        <v>89</v>
      </c>
      <c r="C12" s="162" t="s">
        <v>207</v>
      </c>
      <c r="D12" s="20" t="s">
        <v>133</v>
      </c>
      <c r="E12" s="20"/>
      <c r="F12" s="156"/>
      <c r="G12" s="143"/>
      <c r="H12" s="47">
        <f>H13+H17+H21+H25+H29</f>
        <v>102164.1</v>
      </c>
      <c r="I12" s="47">
        <f>I13+I17+I21+I25+I29</f>
        <v>2209</v>
      </c>
    </row>
    <row r="13" spans="1:9" s="26" customFormat="1" ht="26.25">
      <c r="A13" s="191" t="s">
        <v>108</v>
      </c>
      <c r="B13" s="16" t="s">
        <v>89</v>
      </c>
      <c r="C13" s="16" t="s">
        <v>207</v>
      </c>
      <c r="D13" s="39" t="s">
        <v>208</v>
      </c>
      <c r="E13" s="39"/>
      <c r="F13" s="55"/>
      <c r="G13" s="192"/>
      <c r="H13" s="166">
        <f>H14</f>
        <v>1668.1</v>
      </c>
      <c r="I13" s="193">
        <f>I14</f>
        <v>0</v>
      </c>
    </row>
    <row r="14" spans="1:9" s="60" customFormat="1" ht="15.75">
      <c r="A14" s="92" t="s">
        <v>161</v>
      </c>
      <c r="B14" s="96" t="s">
        <v>89</v>
      </c>
      <c r="C14" s="96" t="s">
        <v>207</v>
      </c>
      <c r="D14" s="97" t="s">
        <v>208</v>
      </c>
      <c r="E14" s="97" t="s">
        <v>340</v>
      </c>
      <c r="F14" s="98"/>
      <c r="G14" s="99"/>
      <c r="H14" s="95">
        <f>H16</f>
        <v>1668.1</v>
      </c>
      <c r="I14" s="115">
        <f>I16</f>
        <v>0</v>
      </c>
    </row>
    <row r="15" spans="1:9" s="60" customFormat="1" ht="15.75">
      <c r="A15" s="93" t="s">
        <v>343</v>
      </c>
      <c r="B15" s="96" t="s">
        <v>89</v>
      </c>
      <c r="C15" s="96" t="s">
        <v>207</v>
      </c>
      <c r="D15" s="97" t="s">
        <v>208</v>
      </c>
      <c r="E15" s="97" t="s">
        <v>341</v>
      </c>
      <c r="F15" s="98"/>
      <c r="G15" s="99"/>
      <c r="H15" s="95"/>
      <c r="I15" s="115"/>
    </row>
    <row r="16" spans="1:9" s="60" customFormat="1" ht="15.75">
      <c r="A16" s="94" t="s">
        <v>160</v>
      </c>
      <c r="B16" s="96" t="s">
        <v>89</v>
      </c>
      <c r="C16" s="96" t="s">
        <v>207</v>
      </c>
      <c r="D16" s="97" t="s">
        <v>208</v>
      </c>
      <c r="E16" s="97" t="s">
        <v>341</v>
      </c>
      <c r="F16" s="98"/>
      <c r="G16" s="99" t="s">
        <v>342</v>
      </c>
      <c r="H16" s="95">
        <v>1668.1</v>
      </c>
      <c r="I16" s="115"/>
    </row>
    <row r="17" spans="1:9" s="26" customFormat="1" ht="26.25">
      <c r="A17" s="194" t="s">
        <v>109</v>
      </c>
      <c r="B17" s="163" t="s">
        <v>89</v>
      </c>
      <c r="C17" s="163" t="s">
        <v>207</v>
      </c>
      <c r="D17" s="160" t="s">
        <v>209</v>
      </c>
      <c r="E17" s="160"/>
      <c r="F17" s="171"/>
      <c r="G17" s="185"/>
      <c r="H17" s="120">
        <f aca="true" t="shared" si="0" ref="H17:I19">H18</f>
        <v>93031</v>
      </c>
      <c r="I17" s="150">
        <f t="shared" si="0"/>
        <v>2209</v>
      </c>
    </row>
    <row r="18" spans="1:9" ht="15.75">
      <c r="A18" s="92" t="s">
        <v>161</v>
      </c>
      <c r="B18" s="96" t="s">
        <v>89</v>
      </c>
      <c r="C18" s="96" t="s">
        <v>207</v>
      </c>
      <c r="D18" s="97" t="s">
        <v>209</v>
      </c>
      <c r="E18" s="100" t="s">
        <v>340</v>
      </c>
      <c r="F18" s="90"/>
      <c r="G18" s="101"/>
      <c r="H18" s="95">
        <f t="shared" si="0"/>
        <v>93031</v>
      </c>
      <c r="I18" s="95">
        <f t="shared" si="0"/>
        <v>2209</v>
      </c>
    </row>
    <row r="19" spans="1:9" ht="15.75">
      <c r="A19" s="93" t="s">
        <v>52</v>
      </c>
      <c r="B19" s="96" t="s">
        <v>89</v>
      </c>
      <c r="C19" s="96" t="s">
        <v>207</v>
      </c>
      <c r="D19" s="97" t="s">
        <v>209</v>
      </c>
      <c r="E19" s="100" t="s">
        <v>345</v>
      </c>
      <c r="F19" s="90"/>
      <c r="G19" s="345"/>
      <c r="H19" s="115">
        <f t="shared" si="0"/>
        <v>93031</v>
      </c>
      <c r="I19" s="95">
        <f t="shared" si="0"/>
        <v>2209</v>
      </c>
    </row>
    <row r="20" spans="1:9" ht="15.75">
      <c r="A20" s="94" t="s">
        <v>160</v>
      </c>
      <c r="B20" s="96" t="s">
        <v>89</v>
      </c>
      <c r="C20" s="96" t="s">
        <v>207</v>
      </c>
      <c r="D20" s="97" t="s">
        <v>209</v>
      </c>
      <c r="E20" s="97" t="s">
        <v>345</v>
      </c>
      <c r="F20" s="98"/>
      <c r="G20" s="99" t="s">
        <v>342</v>
      </c>
      <c r="H20" s="95">
        <f>83016.1-1668-0.1+4700-69+7052</f>
        <v>93031</v>
      </c>
      <c r="I20" s="115">
        <f>1207+1002</f>
        <v>2209</v>
      </c>
    </row>
    <row r="21" spans="1:9" s="26" customFormat="1" ht="15.75">
      <c r="A21" s="132" t="s">
        <v>134</v>
      </c>
      <c r="B21" s="155" t="s">
        <v>89</v>
      </c>
      <c r="C21" s="163" t="s">
        <v>207</v>
      </c>
      <c r="D21" s="160" t="s">
        <v>210</v>
      </c>
      <c r="E21" s="160"/>
      <c r="F21" s="158" t="s">
        <v>51</v>
      </c>
      <c r="G21" s="147"/>
      <c r="H21" s="120">
        <f aca="true" t="shared" si="1" ref="H21:I23">H22</f>
        <v>2330</v>
      </c>
      <c r="I21" s="120">
        <f t="shared" si="1"/>
        <v>0</v>
      </c>
    </row>
    <row r="22" spans="1:9" ht="15.75">
      <c r="A22" s="131" t="s">
        <v>135</v>
      </c>
      <c r="B22" s="119" t="s">
        <v>89</v>
      </c>
      <c r="C22" s="96" t="s">
        <v>207</v>
      </c>
      <c r="D22" s="97" t="s">
        <v>210</v>
      </c>
      <c r="E22" s="97" t="s">
        <v>136</v>
      </c>
      <c r="F22" s="102" t="s">
        <v>51</v>
      </c>
      <c r="G22" s="144"/>
      <c r="H22" s="95">
        <f t="shared" si="1"/>
        <v>2330</v>
      </c>
      <c r="I22" s="95">
        <f t="shared" si="1"/>
        <v>0</v>
      </c>
    </row>
    <row r="23" spans="1:9" ht="15.75">
      <c r="A23" s="131" t="s">
        <v>137</v>
      </c>
      <c r="B23" s="119" t="s">
        <v>89</v>
      </c>
      <c r="C23" s="96" t="s">
        <v>207</v>
      </c>
      <c r="D23" s="97" t="s">
        <v>210</v>
      </c>
      <c r="E23" s="97" t="s">
        <v>162</v>
      </c>
      <c r="F23" s="102"/>
      <c r="G23" s="144"/>
      <c r="H23" s="95">
        <f t="shared" si="1"/>
        <v>2330</v>
      </c>
      <c r="I23" s="95">
        <f t="shared" si="1"/>
        <v>0</v>
      </c>
    </row>
    <row r="24" spans="1:9" ht="15.75">
      <c r="A24" s="131" t="s">
        <v>163</v>
      </c>
      <c r="B24" s="119" t="s">
        <v>89</v>
      </c>
      <c r="C24" s="96" t="s">
        <v>207</v>
      </c>
      <c r="D24" s="97" t="s">
        <v>210</v>
      </c>
      <c r="E24" s="97" t="s">
        <v>162</v>
      </c>
      <c r="F24" s="102" t="s">
        <v>138</v>
      </c>
      <c r="G24" s="144" t="s">
        <v>140</v>
      </c>
      <c r="H24" s="95">
        <f>25330-23000</f>
        <v>2330</v>
      </c>
      <c r="I24" s="115"/>
    </row>
    <row r="25" spans="1:9" s="26" customFormat="1" ht="15.75">
      <c r="A25" s="179" t="s">
        <v>17</v>
      </c>
      <c r="B25" s="155" t="s">
        <v>89</v>
      </c>
      <c r="C25" s="163" t="s">
        <v>207</v>
      </c>
      <c r="D25" s="160" t="s">
        <v>211</v>
      </c>
      <c r="E25" s="160"/>
      <c r="F25" s="158"/>
      <c r="G25" s="147"/>
      <c r="H25" s="120">
        <f aca="true" t="shared" si="2" ref="H25:I27">H26</f>
        <v>5000</v>
      </c>
      <c r="I25" s="120">
        <f t="shared" si="2"/>
        <v>0</v>
      </c>
    </row>
    <row r="26" spans="1:9" ht="15.75">
      <c r="A26" s="30" t="s">
        <v>17</v>
      </c>
      <c r="B26" s="119" t="s">
        <v>89</v>
      </c>
      <c r="C26" s="96" t="s">
        <v>207</v>
      </c>
      <c r="D26" s="97" t="s">
        <v>211</v>
      </c>
      <c r="E26" s="97" t="s">
        <v>20</v>
      </c>
      <c r="F26" s="102"/>
      <c r="G26" s="144"/>
      <c r="H26" s="95">
        <f t="shared" si="2"/>
        <v>5000</v>
      </c>
      <c r="I26" s="95">
        <f t="shared" si="2"/>
        <v>0</v>
      </c>
    </row>
    <row r="27" spans="1:9" ht="15.75">
      <c r="A27" s="133" t="s">
        <v>164</v>
      </c>
      <c r="B27" s="119" t="s">
        <v>89</v>
      </c>
      <c r="C27" s="96" t="s">
        <v>207</v>
      </c>
      <c r="D27" s="97" t="s">
        <v>211</v>
      </c>
      <c r="E27" s="97" t="s">
        <v>165</v>
      </c>
      <c r="F27" s="102"/>
      <c r="G27" s="144"/>
      <c r="H27" s="95">
        <f t="shared" si="2"/>
        <v>5000</v>
      </c>
      <c r="I27" s="95">
        <f t="shared" si="2"/>
        <v>0</v>
      </c>
    </row>
    <row r="28" spans="1:9" ht="15.75">
      <c r="A28" s="31" t="s">
        <v>163</v>
      </c>
      <c r="B28" s="119" t="s">
        <v>89</v>
      </c>
      <c r="C28" s="96" t="s">
        <v>207</v>
      </c>
      <c r="D28" s="97" t="s">
        <v>211</v>
      </c>
      <c r="E28" s="97" t="s">
        <v>165</v>
      </c>
      <c r="F28" s="102"/>
      <c r="G28" s="144" t="s">
        <v>140</v>
      </c>
      <c r="H28" s="95">
        <v>5000</v>
      </c>
      <c r="I28" s="115"/>
    </row>
    <row r="29" spans="1:9" s="26" customFormat="1" ht="15.75">
      <c r="A29" s="170" t="s">
        <v>83</v>
      </c>
      <c r="B29" s="155" t="s">
        <v>89</v>
      </c>
      <c r="C29" s="163" t="s">
        <v>207</v>
      </c>
      <c r="D29" s="160" t="s">
        <v>212</v>
      </c>
      <c r="E29" s="160"/>
      <c r="F29" s="158"/>
      <c r="G29" s="147"/>
      <c r="H29" s="120">
        <f aca="true" t="shared" si="3" ref="H29:I31">H30</f>
        <v>135</v>
      </c>
      <c r="I29" s="120">
        <f t="shared" si="3"/>
        <v>0</v>
      </c>
    </row>
    <row r="30" spans="1:9" s="60" customFormat="1" ht="15.75">
      <c r="A30" s="59" t="s">
        <v>161</v>
      </c>
      <c r="B30" s="12" t="s">
        <v>89</v>
      </c>
      <c r="C30" s="52" t="s">
        <v>207</v>
      </c>
      <c r="D30" s="21" t="s">
        <v>212</v>
      </c>
      <c r="E30" s="21" t="s">
        <v>340</v>
      </c>
      <c r="F30" s="7"/>
      <c r="G30" s="63"/>
      <c r="H30" s="45">
        <f t="shared" si="3"/>
        <v>135</v>
      </c>
      <c r="I30" s="45">
        <f t="shared" si="3"/>
        <v>0</v>
      </c>
    </row>
    <row r="31" spans="1:9" ht="26.25">
      <c r="A31" s="59" t="s">
        <v>166</v>
      </c>
      <c r="B31" s="12" t="s">
        <v>89</v>
      </c>
      <c r="C31" s="52" t="s">
        <v>207</v>
      </c>
      <c r="D31" s="21" t="s">
        <v>212</v>
      </c>
      <c r="E31" s="21" t="s">
        <v>354</v>
      </c>
      <c r="F31" s="7"/>
      <c r="G31" s="63"/>
      <c r="H31" s="45">
        <f t="shared" si="3"/>
        <v>135</v>
      </c>
      <c r="I31" s="45">
        <f t="shared" si="3"/>
        <v>0</v>
      </c>
    </row>
    <row r="32" spans="1:9" ht="15.75">
      <c r="A32" s="31" t="s">
        <v>163</v>
      </c>
      <c r="B32" s="12" t="s">
        <v>89</v>
      </c>
      <c r="C32" s="52" t="s">
        <v>207</v>
      </c>
      <c r="D32" s="21" t="s">
        <v>212</v>
      </c>
      <c r="E32" s="21" t="s">
        <v>354</v>
      </c>
      <c r="F32" s="7"/>
      <c r="G32" s="63" t="s">
        <v>140</v>
      </c>
      <c r="H32" s="45">
        <v>135</v>
      </c>
      <c r="I32" s="62"/>
    </row>
    <row r="33" spans="1:9" ht="15.75">
      <c r="A33" s="132" t="s">
        <v>84</v>
      </c>
      <c r="B33" s="155" t="s">
        <v>89</v>
      </c>
      <c r="C33" s="163" t="s">
        <v>208</v>
      </c>
      <c r="D33" s="159" t="s">
        <v>133</v>
      </c>
      <c r="E33" s="159"/>
      <c r="F33" s="157"/>
      <c r="G33" s="145"/>
      <c r="H33" s="120">
        <f aca="true" t="shared" si="4" ref="H33:I36">H34</f>
        <v>1171</v>
      </c>
      <c r="I33" s="120">
        <f t="shared" si="4"/>
        <v>0</v>
      </c>
    </row>
    <row r="34" spans="1:9" ht="15.75">
      <c r="A34" s="31" t="s">
        <v>85</v>
      </c>
      <c r="B34" s="51" t="s">
        <v>89</v>
      </c>
      <c r="C34" s="51" t="s">
        <v>208</v>
      </c>
      <c r="D34" s="25" t="s">
        <v>209</v>
      </c>
      <c r="E34" s="17"/>
      <c r="F34" s="10"/>
      <c r="G34" s="68"/>
      <c r="H34" s="44">
        <f t="shared" si="4"/>
        <v>1171</v>
      </c>
      <c r="I34" s="44">
        <f t="shared" si="4"/>
        <v>0</v>
      </c>
    </row>
    <row r="35" spans="1:9" ht="26.25">
      <c r="A35" s="59" t="s">
        <v>110</v>
      </c>
      <c r="B35" s="52" t="s">
        <v>89</v>
      </c>
      <c r="C35" s="52" t="s">
        <v>208</v>
      </c>
      <c r="D35" s="21" t="s">
        <v>209</v>
      </c>
      <c r="E35" s="21" t="s">
        <v>86</v>
      </c>
      <c r="F35" s="35"/>
      <c r="G35" s="63"/>
      <c r="H35" s="45">
        <f t="shared" si="4"/>
        <v>1171</v>
      </c>
      <c r="I35" s="45">
        <f t="shared" si="4"/>
        <v>0</v>
      </c>
    </row>
    <row r="36" spans="1:9" ht="16.5" customHeight="1">
      <c r="A36" s="355" t="s">
        <v>111</v>
      </c>
      <c r="B36" s="52" t="s">
        <v>89</v>
      </c>
      <c r="C36" s="52" t="s">
        <v>208</v>
      </c>
      <c r="D36" s="21" t="s">
        <v>209</v>
      </c>
      <c r="E36" s="21" t="s">
        <v>168</v>
      </c>
      <c r="F36" s="35"/>
      <c r="G36" s="63"/>
      <c r="H36" s="45">
        <f t="shared" si="4"/>
        <v>1171</v>
      </c>
      <c r="I36" s="45">
        <f t="shared" si="4"/>
        <v>0</v>
      </c>
    </row>
    <row r="37" spans="1:9" ht="15.75">
      <c r="A37" s="94" t="s">
        <v>160</v>
      </c>
      <c r="B37" s="53" t="s">
        <v>89</v>
      </c>
      <c r="C37" s="53" t="s">
        <v>208</v>
      </c>
      <c r="D37" s="23" t="s">
        <v>209</v>
      </c>
      <c r="E37" s="23" t="s">
        <v>168</v>
      </c>
      <c r="F37" s="36"/>
      <c r="G37" s="68" t="s">
        <v>342</v>
      </c>
      <c r="H37" s="43">
        <v>1171</v>
      </c>
      <c r="I37" s="65"/>
    </row>
    <row r="38" spans="1:9" ht="15.75">
      <c r="A38" s="132" t="s">
        <v>122</v>
      </c>
      <c r="B38" s="155" t="s">
        <v>89</v>
      </c>
      <c r="C38" s="163" t="s">
        <v>213</v>
      </c>
      <c r="D38" s="159" t="s">
        <v>133</v>
      </c>
      <c r="E38" s="159"/>
      <c r="F38" s="157"/>
      <c r="G38" s="145"/>
      <c r="H38" s="120">
        <f>H56+H63+H67+H39</f>
        <v>13408</v>
      </c>
      <c r="I38" s="120">
        <f>I56+I63+I67+I39</f>
        <v>0</v>
      </c>
    </row>
    <row r="39" spans="1:9" s="26" customFormat="1" ht="15.75">
      <c r="A39" s="170" t="s">
        <v>21</v>
      </c>
      <c r="B39" s="162" t="s">
        <v>89</v>
      </c>
      <c r="C39" s="162" t="s">
        <v>213</v>
      </c>
      <c r="D39" s="20" t="s">
        <v>208</v>
      </c>
      <c r="E39" s="20"/>
      <c r="F39" s="37"/>
      <c r="G39" s="190"/>
      <c r="H39" s="127">
        <f>H40</f>
        <v>3495</v>
      </c>
      <c r="I39" s="127">
        <f>I40</f>
        <v>0</v>
      </c>
    </row>
    <row r="40" spans="1:9" ht="15.75">
      <c r="A40" s="29" t="s">
        <v>88</v>
      </c>
      <c r="B40" s="51" t="s">
        <v>89</v>
      </c>
      <c r="C40" s="51" t="s">
        <v>213</v>
      </c>
      <c r="D40" s="21" t="s">
        <v>208</v>
      </c>
      <c r="E40" s="21" t="s">
        <v>54</v>
      </c>
      <c r="F40" s="35"/>
      <c r="G40" s="121"/>
      <c r="H40" s="45">
        <f>H41+H43+H46+H49+H51+H54</f>
        <v>3495</v>
      </c>
      <c r="I40" s="45">
        <f>I41+I43+I46+I49+I51+I54</f>
        <v>0</v>
      </c>
    </row>
    <row r="41" spans="1:9" ht="39">
      <c r="A41" s="355" t="s">
        <v>170</v>
      </c>
      <c r="B41" s="51" t="s">
        <v>89</v>
      </c>
      <c r="C41" s="51" t="s">
        <v>213</v>
      </c>
      <c r="D41" s="21" t="s">
        <v>208</v>
      </c>
      <c r="E41" s="21" t="s">
        <v>169</v>
      </c>
      <c r="F41" s="35"/>
      <c r="G41" s="69"/>
      <c r="H41" s="45">
        <f>H42</f>
        <v>0</v>
      </c>
      <c r="I41" s="45">
        <f>I42</f>
        <v>0</v>
      </c>
    </row>
    <row r="42" spans="1:9" ht="26.25">
      <c r="A42" s="59" t="s">
        <v>171</v>
      </c>
      <c r="B42" s="51" t="s">
        <v>89</v>
      </c>
      <c r="C42" s="51" t="s">
        <v>213</v>
      </c>
      <c r="D42" s="21" t="s">
        <v>208</v>
      </c>
      <c r="E42" s="21" t="s">
        <v>169</v>
      </c>
      <c r="F42" s="35"/>
      <c r="G42" s="63" t="s">
        <v>141</v>
      </c>
      <c r="H42" s="45">
        <f>1130-1130</f>
        <v>0</v>
      </c>
      <c r="I42" s="61">
        <f>1130-1130</f>
        <v>0</v>
      </c>
    </row>
    <row r="43" spans="1:9" ht="15.75">
      <c r="A43" s="29" t="s">
        <v>172</v>
      </c>
      <c r="B43" s="51" t="s">
        <v>89</v>
      </c>
      <c r="C43" s="51" t="s">
        <v>213</v>
      </c>
      <c r="D43" s="21" t="s">
        <v>208</v>
      </c>
      <c r="E43" s="21" t="s">
        <v>173</v>
      </c>
      <c r="F43" s="7"/>
      <c r="G43" s="69"/>
      <c r="H43" s="45">
        <f>H44</f>
        <v>0</v>
      </c>
      <c r="I43" s="45">
        <f>I44</f>
        <v>0</v>
      </c>
    </row>
    <row r="44" spans="1:9" ht="26.25">
      <c r="A44" s="59" t="s">
        <v>175</v>
      </c>
      <c r="B44" s="51" t="s">
        <v>89</v>
      </c>
      <c r="C44" s="51" t="s">
        <v>213</v>
      </c>
      <c r="D44" s="21" t="s">
        <v>208</v>
      </c>
      <c r="E44" s="21" t="s">
        <v>174</v>
      </c>
      <c r="F44" s="7"/>
      <c r="G44" s="69"/>
      <c r="H44" s="45">
        <f>H45</f>
        <v>0</v>
      </c>
      <c r="I44" s="45">
        <f>I45</f>
        <v>0</v>
      </c>
    </row>
    <row r="45" spans="1:9" ht="26.25">
      <c r="A45" s="59" t="s">
        <v>171</v>
      </c>
      <c r="B45" s="51" t="s">
        <v>89</v>
      </c>
      <c r="C45" s="51" t="s">
        <v>213</v>
      </c>
      <c r="D45" s="21" t="s">
        <v>208</v>
      </c>
      <c r="E45" s="21" t="s">
        <v>174</v>
      </c>
      <c r="F45" s="7"/>
      <c r="G45" s="63" t="s">
        <v>141</v>
      </c>
      <c r="H45" s="45">
        <f>10113-10113</f>
        <v>0</v>
      </c>
      <c r="I45" s="62"/>
    </row>
    <row r="46" spans="1:9" ht="26.25">
      <c r="A46" s="59" t="s">
        <v>176</v>
      </c>
      <c r="B46" s="51" t="s">
        <v>89</v>
      </c>
      <c r="C46" s="51" t="s">
        <v>213</v>
      </c>
      <c r="D46" s="21" t="s">
        <v>208</v>
      </c>
      <c r="E46" s="21" t="s">
        <v>177</v>
      </c>
      <c r="F46" s="7"/>
      <c r="G46" s="69"/>
      <c r="H46" s="45">
        <f>H47</f>
        <v>0</v>
      </c>
      <c r="I46" s="45">
        <f>I47</f>
        <v>0</v>
      </c>
    </row>
    <row r="47" spans="1:9" ht="15.75">
      <c r="A47" s="29" t="s">
        <v>178</v>
      </c>
      <c r="B47" s="51" t="s">
        <v>89</v>
      </c>
      <c r="C47" s="51" t="s">
        <v>213</v>
      </c>
      <c r="D47" s="21" t="s">
        <v>208</v>
      </c>
      <c r="E47" s="21" t="s">
        <v>179</v>
      </c>
      <c r="F47" s="7"/>
      <c r="G47" s="63"/>
      <c r="H47" s="45">
        <f>H48</f>
        <v>0</v>
      </c>
      <c r="I47" s="45">
        <f>I48</f>
        <v>0</v>
      </c>
    </row>
    <row r="48" spans="1:9" ht="26.25">
      <c r="A48" s="59" t="s">
        <v>171</v>
      </c>
      <c r="B48" s="51" t="s">
        <v>89</v>
      </c>
      <c r="C48" s="51" t="s">
        <v>213</v>
      </c>
      <c r="D48" s="21" t="s">
        <v>208</v>
      </c>
      <c r="E48" s="21" t="s">
        <v>179</v>
      </c>
      <c r="F48" s="7"/>
      <c r="G48" s="63" t="s">
        <v>141</v>
      </c>
      <c r="H48" s="45">
        <f>515.2-515.2</f>
        <v>0</v>
      </c>
      <c r="I48" s="62"/>
    </row>
    <row r="49" spans="1:9" ht="26.25">
      <c r="A49" s="59" t="s">
        <v>181</v>
      </c>
      <c r="B49" s="51" t="s">
        <v>89</v>
      </c>
      <c r="C49" s="124" t="s">
        <v>213</v>
      </c>
      <c r="D49" s="124" t="s">
        <v>208</v>
      </c>
      <c r="E49" s="124" t="s">
        <v>180</v>
      </c>
      <c r="F49" s="124"/>
      <c r="G49" s="125"/>
      <c r="H49" s="168">
        <f>H50</f>
        <v>3495</v>
      </c>
      <c r="I49" s="356">
        <f>I50</f>
        <v>0</v>
      </c>
    </row>
    <row r="50" spans="1:9" ht="26.25">
      <c r="A50" s="59" t="s">
        <v>171</v>
      </c>
      <c r="B50" s="51" t="s">
        <v>89</v>
      </c>
      <c r="C50" s="124" t="s">
        <v>213</v>
      </c>
      <c r="D50" s="124" t="s">
        <v>208</v>
      </c>
      <c r="E50" s="124" t="s">
        <v>180</v>
      </c>
      <c r="F50" s="124"/>
      <c r="G50" s="63" t="s">
        <v>141</v>
      </c>
      <c r="H50" s="168">
        <f>4235.8-740.8</f>
        <v>3495</v>
      </c>
      <c r="I50" s="357"/>
    </row>
    <row r="51" spans="1:9" ht="15.75">
      <c r="A51" s="29" t="s">
        <v>55</v>
      </c>
      <c r="B51" s="51" t="s">
        <v>89</v>
      </c>
      <c r="C51" s="124" t="s">
        <v>213</v>
      </c>
      <c r="D51" s="124" t="s">
        <v>208</v>
      </c>
      <c r="E51" s="124" t="s">
        <v>182</v>
      </c>
      <c r="F51" s="124"/>
      <c r="G51" s="125"/>
      <c r="H51" s="168">
        <f>H52</f>
        <v>0</v>
      </c>
      <c r="I51" s="356">
        <f>I52</f>
        <v>0</v>
      </c>
    </row>
    <row r="52" spans="1:9" ht="15.75">
      <c r="A52" s="29" t="s">
        <v>183</v>
      </c>
      <c r="B52" s="51" t="s">
        <v>89</v>
      </c>
      <c r="C52" s="124" t="s">
        <v>213</v>
      </c>
      <c r="D52" s="124" t="s">
        <v>208</v>
      </c>
      <c r="E52" s="124" t="s">
        <v>184</v>
      </c>
      <c r="F52" s="124"/>
      <c r="G52" s="125"/>
      <c r="H52" s="168">
        <f>H53</f>
        <v>0</v>
      </c>
      <c r="I52" s="356">
        <f>I53</f>
        <v>0</v>
      </c>
    </row>
    <row r="53" spans="1:9" ht="26.25">
      <c r="A53" s="59" t="s">
        <v>171</v>
      </c>
      <c r="B53" s="51" t="s">
        <v>89</v>
      </c>
      <c r="C53" s="124" t="s">
        <v>213</v>
      </c>
      <c r="D53" s="124" t="s">
        <v>208</v>
      </c>
      <c r="E53" s="124" t="s">
        <v>184</v>
      </c>
      <c r="F53" s="124"/>
      <c r="G53" s="63" t="s">
        <v>141</v>
      </c>
      <c r="H53" s="168">
        <f>160-160</f>
        <v>0</v>
      </c>
      <c r="I53" s="357"/>
    </row>
    <row r="54" spans="1:9" ht="26.25">
      <c r="A54" s="59" t="s">
        <v>112</v>
      </c>
      <c r="B54" s="51" t="s">
        <v>89</v>
      </c>
      <c r="C54" s="124" t="s">
        <v>213</v>
      </c>
      <c r="D54" s="124" t="s">
        <v>208</v>
      </c>
      <c r="E54" s="124" t="s">
        <v>185</v>
      </c>
      <c r="F54" s="124"/>
      <c r="G54" s="125"/>
      <c r="H54" s="168">
        <f>H55</f>
        <v>0</v>
      </c>
      <c r="I54" s="356">
        <f>I55</f>
        <v>0</v>
      </c>
    </row>
    <row r="55" spans="1:9" ht="15.75">
      <c r="A55" s="358" t="s">
        <v>186</v>
      </c>
      <c r="B55" s="51" t="s">
        <v>89</v>
      </c>
      <c r="C55" s="172" t="s">
        <v>213</v>
      </c>
      <c r="D55" s="172" t="s">
        <v>208</v>
      </c>
      <c r="E55" s="172" t="s">
        <v>185</v>
      </c>
      <c r="F55" s="172"/>
      <c r="G55" s="64" t="s">
        <v>141</v>
      </c>
      <c r="H55" s="187">
        <f>105-105</f>
        <v>0</v>
      </c>
      <c r="I55" s="359"/>
    </row>
    <row r="56" spans="1:9" s="26" customFormat="1" ht="26.25">
      <c r="A56" s="360" t="s">
        <v>187</v>
      </c>
      <c r="B56" s="162" t="s">
        <v>89</v>
      </c>
      <c r="C56" s="180" t="s">
        <v>213</v>
      </c>
      <c r="D56" s="180" t="s">
        <v>214</v>
      </c>
      <c r="E56" s="180"/>
      <c r="F56" s="180"/>
      <c r="G56" s="200"/>
      <c r="H56" s="195">
        <f>H60+H57</f>
        <v>4024</v>
      </c>
      <c r="I56" s="361">
        <f>I60+I57</f>
        <v>0</v>
      </c>
    </row>
    <row r="57" spans="1:9" ht="29.25" customHeight="1">
      <c r="A57" s="89" t="s">
        <v>152</v>
      </c>
      <c r="B57" s="51" t="s">
        <v>89</v>
      </c>
      <c r="C57" s="51" t="s">
        <v>213</v>
      </c>
      <c r="D57" s="25" t="s">
        <v>214</v>
      </c>
      <c r="E57" s="25" t="s">
        <v>153</v>
      </c>
      <c r="F57" s="34" t="s">
        <v>51</v>
      </c>
      <c r="G57" s="146"/>
      <c r="H57" s="44">
        <f>H58</f>
        <v>790</v>
      </c>
      <c r="I57" s="44">
        <f>I58</f>
        <v>0</v>
      </c>
    </row>
    <row r="58" spans="1:9" ht="28.5" customHeight="1">
      <c r="A58" s="89" t="s">
        <v>154</v>
      </c>
      <c r="B58" s="51" t="s">
        <v>89</v>
      </c>
      <c r="C58" s="51" t="s">
        <v>213</v>
      </c>
      <c r="D58" s="25" t="s">
        <v>214</v>
      </c>
      <c r="E58" s="25" t="s">
        <v>188</v>
      </c>
      <c r="F58" s="34" t="s">
        <v>155</v>
      </c>
      <c r="G58" s="146"/>
      <c r="H58" s="44">
        <f>H59</f>
        <v>790</v>
      </c>
      <c r="I58" s="44">
        <f>I59</f>
        <v>0</v>
      </c>
    </row>
    <row r="59" spans="1:9" ht="15" customHeight="1">
      <c r="A59" s="89" t="s">
        <v>163</v>
      </c>
      <c r="B59" s="51" t="s">
        <v>89</v>
      </c>
      <c r="C59" s="51" t="s">
        <v>213</v>
      </c>
      <c r="D59" s="25" t="s">
        <v>214</v>
      </c>
      <c r="E59" s="25" t="s">
        <v>188</v>
      </c>
      <c r="F59" s="34"/>
      <c r="G59" s="146" t="s">
        <v>140</v>
      </c>
      <c r="H59" s="44">
        <v>790</v>
      </c>
      <c r="I59" s="118"/>
    </row>
    <row r="60" spans="1:9" ht="15.75">
      <c r="A60" s="42" t="s">
        <v>22</v>
      </c>
      <c r="B60" s="52" t="s">
        <v>89</v>
      </c>
      <c r="C60" s="52" t="s">
        <v>213</v>
      </c>
      <c r="D60" s="21" t="s">
        <v>214</v>
      </c>
      <c r="E60" s="21" t="s">
        <v>23</v>
      </c>
      <c r="F60" s="35"/>
      <c r="G60" s="121"/>
      <c r="H60" s="45">
        <f>H61</f>
        <v>3234</v>
      </c>
      <c r="I60" s="61">
        <f>I61</f>
        <v>0</v>
      </c>
    </row>
    <row r="61" spans="1:9" ht="26.25">
      <c r="A61" s="79" t="s">
        <v>125</v>
      </c>
      <c r="B61" s="53" t="s">
        <v>89</v>
      </c>
      <c r="C61" s="53" t="s">
        <v>213</v>
      </c>
      <c r="D61" s="23" t="s">
        <v>214</v>
      </c>
      <c r="E61" s="21" t="s">
        <v>189</v>
      </c>
      <c r="F61" s="35"/>
      <c r="G61" s="71"/>
      <c r="H61" s="43">
        <f>H62</f>
        <v>3234</v>
      </c>
      <c r="I61" s="43">
        <f>I62</f>
        <v>0</v>
      </c>
    </row>
    <row r="62" spans="1:9" ht="15.75">
      <c r="A62" s="30" t="s">
        <v>190</v>
      </c>
      <c r="B62" s="53" t="s">
        <v>89</v>
      </c>
      <c r="C62" s="53" t="s">
        <v>213</v>
      </c>
      <c r="D62" s="23" t="s">
        <v>214</v>
      </c>
      <c r="E62" s="21" t="s">
        <v>189</v>
      </c>
      <c r="F62" s="35"/>
      <c r="G62" s="146" t="s">
        <v>89</v>
      </c>
      <c r="H62" s="43">
        <v>3234</v>
      </c>
      <c r="I62" s="62"/>
    </row>
    <row r="63" spans="1:9" s="26" customFormat="1" ht="15.75">
      <c r="A63" s="174" t="s">
        <v>301</v>
      </c>
      <c r="B63" s="165" t="s">
        <v>89</v>
      </c>
      <c r="C63" s="165" t="s">
        <v>213</v>
      </c>
      <c r="D63" s="161" t="s">
        <v>215</v>
      </c>
      <c r="E63" s="160"/>
      <c r="F63" s="171"/>
      <c r="G63" s="185"/>
      <c r="H63" s="120">
        <f aca="true" t="shared" si="5" ref="H63:I65">H64</f>
        <v>318</v>
      </c>
      <c r="I63" s="150">
        <f t="shared" si="5"/>
        <v>0</v>
      </c>
    </row>
    <row r="64" spans="1:9" ht="26.25">
      <c r="A64" s="59" t="s">
        <v>114</v>
      </c>
      <c r="B64" s="53" t="s">
        <v>89</v>
      </c>
      <c r="C64" s="53" t="s">
        <v>213</v>
      </c>
      <c r="D64" s="23" t="s">
        <v>215</v>
      </c>
      <c r="E64" s="21" t="s">
        <v>87</v>
      </c>
      <c r="F64" s="35"/>
      <c r="G64" s="121"/>
      <c r="H64" s="45">
        <f t="shared" si="5"/>
        <v>318</v>
      </c>
      <c r="I64" s="61">
        <f t="shared" si="5"/>
        <v>0</v>
      </c>
    </row>
    <row r="65" spans="1:9" ht="15.75">
      <c r="A65" s="133" t="s">
        <v>28</v>
      </c>
      <c r="B65" s="12" t="s">
        <v>89</v>
      </c>
      <c r="C65" s="52" t="s">
        <v>213</v>
      </c>
      <c r="D65" s="21" t="s">
        <v>215</v>
      </c>
      <c r="E65" s="21" t="s">
        <v>194</v>
      </c>
      <c r="F65" s="7"/>
      <c r="G65" s="69"/>
      <c r="H65" s="45">
        <f t="shared" si="5"/>
        <v>318</v>
      </c>
      <c r="I65" s="45">
        <f t="shared" si="5"/>
        <v>0</v>
      </c>
    </row>
    <row r="66" spans="1:9" ht="15.75">
      <c r="A66" s="133" t="s">
        <v>190</v>
      </c>
      <c r="B66" s="34" t="s">
        <v>89</v>
      </c>
      <c r="C66" s="51" t="s">
        <v>213</v>
      </c>
      <c r="D66" s="25" t="s">
        <v>215</v>
      </c>
      <c r="E66" s="21" t="s">
        <v>194</v>
      </c>
      <c r="F66" s="34"/>
      <c r="G66" s="146" t="s">
        <v>89</v>
      </c>
      <c r="H66" s="44">
        <v>318</v>
      </c>
      <c r="I66" s="116"/>
    </row>
    <row r="67" spans="1:9" s="26" customFormat="1" ht="26.25">
      <c r="A67" s="191" t="s">
        <v>113</v>
      </c>
      <c r="B67" s="162" t="s">
        <v>89</v>
      </c>
      <c r="C67" s="162" t="s">
        <v>213</v>
      </c>
      <c r="D67" s="20" t="s">
        <v>212</v>
      </c>
      <c r="E67" s="20"/>
      <c r="F67" s="37"/>
      <c r="G67" s="190"/>
      <c r="H67" s="127">
        <f>H68+H71</f>
        <v>5571</v>
      </c>
      <c r="I67" s="127">
        <f>I68+I71</f>
        <v>0</v>
      </c>
    </row>
    <row r="68" spans="1:9" ht="26.25">
      <c r="A68" s="59" t="s">
        <v>114</v>
      </c>
      <c r="B68" s="53" t="s">
        <v>89</v>
      </c>
      <c r="C68" s="53" t="s">
        <v>213</v>
      </c>
      <c r="D68" s="23" t="s">
        <v>212</v>
      </c>
      <c r="E68" s="23" t="s">
        <v>87</v>
      </c>
      <c r="F68" s="5"/>
      <c r="G68" s="121"/>
      <c r="H68" s="43">
        <f>H69</f>
        <v>1931</v>
      </c>
      <c r="I68" s="72">
        <f>I69</f>
        <v>0</v>
      </c>
    </row>
    <row r="69" spans="1:9" ht="15.75">
      <c r="A69" s="133" t="s">
        <v>28</v>
      </c>
      <c r="B69" s="53" t="s">
        <v>89</v>
      </c>
      <c r="C69" s="53" t="s">
        <v>213</v>
      </c>
      <c r="D69" s="23" t="s">
        <v>212</v>
      </c>
      <c r="E69" s="23" t="s">
        <v>194</v>
      </c>
      <c r="F69" s="5"/>
      <c r="G69" s="125"/>
      <c r="H69" s="72">
        <f>H70</f>
        <v>1931</v>
      </c>
      <c r="I69" s="72">
        <f>I70</f>
        <v>0</v>
      </c>
    </row>
    <row r="70" spans="1:9" ht="15.75">
      <c r="A70" s="133" t="s">
        <v>190</v>
      </c>
      <c r="B70" s="36" t="s">
        <v>89</v>
      </c>
      <c r="C70" s="53" t="s">
        <v>213</v>
      </c>
      <c r="D70" s="23" t="s">
        <v>212</v>
      </c>
      <c r="E70" s="23" t="s">
        <v>194</v>
      </c>
      <c r="F70" s="5"/>
      <c r="G70" s="146" t="s">
        <v>89</v>
      </c>
      <c r="H70" s="43">
        <f>621+1310</f>
        <v>1931</v>
      </c>
      <c r="I70" s="65"/>
    </row>
    <row r="71" spans="1:9" ht="15.75">
      <c r="A71" s="29" t="s">
        <v>144</v>
      </c>
      <c r="B71" s="339" t="s">
        <v>89</v>
      </c>
      <c r="C71" s="53" t="s">
        <v>213</v>
      </c>
      <c r="D71" s="23" t="s">
        <v>212</v>
      </c>
      <c r="E71" s="23" t="s">
        <v>145</v>
      </c>
      <c r="F71" s="5"/>
      <c r="G71" s="184"/>
      <c r="H71" s="43">
        <f>H72</f>
        <v>3640</v>
      </c>
      <c r="I71" s="43">
        <f>I72</f>
        <v>0</v>
      </c>
    </row>
    <row r="72" spans="1:9" ht="41.25" customHeight="1">
      <c r="A72" s="59" t="s">
        <v>311</v>
      </c>
      <c r="B72" s="339" t="s">
        <v>89</v>
      </c>
      <c r="C72" s="53" t="s">
        <v>213</v>
      </c>
      <c r="D72" s="23" t="s">
        <v>212</v>
      </c>
      <c r="E72" s="23" t="s">
        <v>312</v>
      </c>
      <c r="F72" s="5"/>
      <c r="G72" s="184"/>
      <c r="H72" s="43">
        <f>H73</f>
        <v>3640</v>
      </c>
      <c r="I72" s="43">
        <f>I73</f>
        <v>0</v>
      </c>
    </row>
    <row r="73" spans="1:9" ht="15.75">
      <c r="A73" s="31" t="s">
        <v>160</v>
      </c>
      <c r="B73" s="340" t="s">
        <v>89</v>
      </c>
      <c r="C73" s="53" t="s">
        <v>213</v>
      </c>
      <c r="D73" s="23" t="s">
        <v>212</v>
      </c>
      <c r="E73" s="23" t="s">
        <v>312</v>
      </c>
      <c r="F73" s="5"/>
      <c r="G73" s="184" t="s">
        <v>342</v>
      </c>
      <c r="H73" s="43">
        <v>3640</v>
      </c>
      <c r="I73" s="65"/>
    </row>
    <row r="74" spans="1:9" ht="15.75">
      <c r="A74" s="132" t="s">
        <v>67</v>
      </c>
      <c r="B74" s="155" t="s">
        <v>89</v>
      </c>
      <c r="C74" s="163" t="s">
        <v>209</v>
      </c>
      <c r="D74" s="160" t="s">
        <v>133</v>
      </c>
      <c r="E74" s="160"/>
      <c r="F74" s="158"/>
      <c r="G74" s="147"/>
      <c r="H74" s="120">
        <f>H75+H79+H84+H88</f>
        <v>24807</v>
      </c>
      <c r="I74" s="120">
        <f>I75+I79+I84+I88</f>
        <v>0</v>
      </c>
    </row>
    <row r="75" spans="1:9" ht="15.75">
      <c r="A75" s="132" t="s">
        <v>195</v>
      </c>
      <c r="B75" s="37" t="s">
        <v>89</v>
      </c>
      <c r="C75" s="162" t="s">
        <v>209</v>
      </c>
      <c r="D75" s="20" t="s">
        <v>216</v>
      </c>
      <c r="E75" s="20"/>
      <c r="F75" s="37"/>
      <c r="G75" s="183"/>
      <c r="H75" s="127">
        <f aca="true" t="shared" si="6" ref="H75:I77">H76</f>
        <v>263</v>
      </c>
      <c r="I75" s="127">
        <f t="shared" si="6"/>
        <v>0</v>
      </c>
    </row>
    <row r="76" spans="1:9" ht="15.75">
      <c r="A76" s="31" t="s">
        <v>302</v>
      </c>
      <c r="B76" s="34" t="s">
        <v>89</v>
      </c>
      <c r="C76" s="51" t="s">
        <v>209</v>
      </c>
      <c r="D76" s="25" t="s">
        <v>216</v>
      </c>
      <c r="E76" s="25" t="s">
        <v>303</v>
      </c>
      <c r="F76" s="34"/>
      <c r="G76" s="184"/>
      <c r="H76" s="44">
        <f t="shared" si="6"/>
        <v>263</v>
      </c>
      <c r="I76" s="44">
        <f t="shared" si="6"/>
        <v>0</v>
      </c>
    </row>
    <row r="77" spans="1:9" ht="15.75">
      <c r="A77" s="31" t="s">
        <v>304</v>
      </c>
      <c r="B77" s="34" t="s">
        <v>89</v>
      </c>
      <c r="C77" s="51" t="s">
        <v>209</v>
      </c>
      <c r="D77" s="25" t="s">
        <v>216</v>
      </c>
      <c r="E77" s="25" t="s">
        <v>305</v>
      </c>
      <c r="F77" s="34"/>
      <c r="G77" s="184"/>
      <c r="H77" s="44">
        <f t="shared" si="6"/>
        <v>263</v>
      </c>
      <c r="I77" s="44">
        <f t="shared" si="6"/>
        <v>0</v>
      </c>
    </row>
    <row r="78" spans="1:9" ht="15.75">
      <c r="A78" s="94" t="s">
        <v>160</v>
      </c>
      <c r="B78" s="34" t="s">
        <v>89</v>
      </c>
      <c r="C78" s="51" t="s">
        <v>209</v>
      </c>
      <c r="D78" s="25" t="s">
        <v>216</v>
      </c>
      <c r="E78" s="25" t="s">
        <v>305</v>
      </c>
      <c r="F78" s="34"/>
      <c r="G78" s="184" t="s">
        <v>342</v>
      </c>
      <c r="H78" s="44">
        <v>263</v>
      </c>
      <c r="I78" s="118"/>
    </row>
    <row r="79" spans="1:9" s="26" customFormat="1" ht="15.75">
      <c r="A79" s="170" t="s">
        <v>103</v>
      </c>
      <c r="B79" s="162" t="s">
        <v>89</v>
      </c>
      <c r="C79" s="162" t="s">
        <v>209</v>
      </c>
      <c r="D79" s="20" t="s">
        <v>217</v>
      </c>
      <c r="E79" s="20"/>
      <c r="F79" s="37"/>
      <c r="G79" s="190"/>
      <c r="H79" s="127">
        <f aca="true" t="shared" si="7" ref="H79:I82">H80</f>
        <v>9099</v>
      </c>
      <c r="I79" s="127">
        <f t="shared" si="7"/>
        <v>0</v>
      </c>
    </row>
    <row r="80" spans="1:9" ht="15.75">
      <c r="A80" s="29" t="s">
        <v>196</v>
      </c>
      <c r="B80" s="52" t="s">
        <v>89</v>
      </c>
      <c r="C80" s="51" t="s">
        <v>209</v>
      </c>
      <c r="D80" s="25" t="s">
        <v>217</v>
      </c>
      <c r="E80" s="21" t="s">
        <v>197</v>
      </c>
      <c r="F80" s="35"/>
      <c r="G80" s="121"/>
      <c r="H80" s="45">
        <f t="shared" si="7"/>
        <v>9099</v>
      </c>
      <c r="I80" s="61">
        <f t="shared" si="7"/>
        <v>0</v>
      </c>
    </row>
    <row r="81" spans="1:9" ht="15.75">
      <c r="A81" s="29" t="s">
        <v>198</v>
      </c>
      <c r="B81" s="52" t="s">
        <v>89</v>
      </c>
      <c r="C81" s="51" t="s">
        <v>209</v>
      </c>
      <c r="D81" s="25" t="s">
        <v>217</v>
      </c>
      <c r="E81" s="21" t="s">
        <v>199</v>
      </c>
      <c r="F81" s="35"/>
      <c r="G81" s="71"/>
      <c r="H81" s="45">
        <f t="shared" si="7"/>
        <v>9099</v>
      </c>
      <c r="I81" s="45">
        <f t="shared" si="7"/>
        <v>0</v>
      </c>
    </row>
    <row r="82" spans="1:9" ht="26.25">
      <c r="A82" s="59" t="s">
        <v>200</v>
      </c>
      <c r="B82" s="51" t="s">
        <v>89</v>
      </c>
      <c r="C82" s="51" t="s">
        <v>209</v>
      </c>
      <c r="D82" s="25" t="s">
        <v>217</v>
      </c>
      <c r="E82" s="21" t="s">
        <v>201</v>
      </c>
      <c r="F82" s="35" t="s">
        <v>51</v>
      </c>
      <c r="G82" s="121"/>
      <c r="H82" s="44">
        <f t="shared" si="7"/>
        <v>9099</v>
      </c>
      <c r="I82" s="44">
        <f t="shared" si="7"/>
        <v>0</v>
      </c>
    </row>
    <row r="83" spans="1:9" ht="15.75">
      <c r="A83" s="31" t="s">
        <v>202</v>
      </c>
      <c r="B83" s="51" t="s">
        <v>89</v>
      </c>
      <c r="C83" s="51" t="s">
        <v>209</v>
      </c>
      <c r="D83" s="25" t="s">
        <v>217</v>
      </c>
      <c r="E83" s="21" t="s">
        <v>201</v>
      </c>
      <c r="F83" s="35" t="s">
        <v>156</v>
      </c>
      <c r="G83" s="184" t="s">
        <v>90</v>
      </c>
      <c r="H83" s="44">
        <v>9099</v>
      </c>
      <c r="I83" s="118"/>
    </row>
    <row r="84" spans="1:9" s="26" customFormat="1" ht="15.75">
      <c r="A84" s="170" t="s">
        <v>104</v>
      </c>
      <c r="B84" s="162" t="s">
        <v>89</v>
      </c>
      <c r="C84" s="162" t="s">
        <v>209</v>
      </c>
      <c r="D84" s="20" t="s">
        <v>214</v>
      </c>
      <c r="E84" s="160"/>
      <c r="F84" s="171"/>
      <c r="G84" s="197"/>
      <c r="H84" s="127">
        <f aca="true" t="shared" si="8" ref="H84:I86">H85</f>
        <v>5776</v>
      </c>
      <c r="I84" s="127">
        <f t="shared" si="8"/>
        <v>0</v>
      </c>
    </row>
    <row r="85" spans="1:9" ht="15.75">
      <c r="A85" s="31" t="s">
        <v>104</v>
      </c>
      <c r="B85" s="51" t="s">
        <v>89</v>
      </c>
      <c r="C85" s="51" t="s">
        <v>209</v>
      </c>
      <c r="D85" s="25" t="s">
        <v>214</v>
      </c>
      <c r="E85" s="21" t="s">
        <v>218</v>
      </c>
      <c r="F85" s="35"/>
      <c r="G85" s="196"/>
      <c r="H85" s="44">
        <f t="shared" si="8"/>
        <v>5776</v>
      </c>
      <c r="I85" s="44">
        <f t="shared" si="8"/>
        <v>0</v>
      </c>
    </row>
    <row r="86" spans="1:9" ht="15.75">
      <c r="A86" s="31" t="s">
        <v>219</v>
      </c>
      <c r="B86" s="51" t="s">
        <v>89</v>
      </c>
      <c r="C86" s="51" t="s">
        <v>209</v>
      </c>
      <c r="D86" s="25" t="s">
        <v>214</v>
      </c>
      <c r="E86" s="21" t="s">
        <v>221</v>
      </c>
      <c r="F86" s="35"/>
      <c r="G86" s="196"/>
      <c r="H86" s="44">
        <f t="shared" si="8"/>
        <v>5776</v>
      </c>
      <c r="I86" s="44">
        <f t="shared" si="8"/>
        <v>0</v>
      </c>
    </row>
    <row r="87" spans="1:9" ht="15.75">
      <c r="A87" s="31" t="s">
        <v>202</v>
      </c>
      <c r="B87" s="51" t="s">
        <v>89</v>
      </c>
      <c r="C87" s="51" t="s">
        <v>209</v>
      </c>
      <c r="D87" s="25" t="s">
        <v>214</v>
      </c>
      <c r="E87" s="21" t="s">
        <v>221</v>
      </c>
      <c r="F87" s="35"/>
      <c r="G87" s="196" t="s">
        <v>90</v>
      </c>
      <c r="H87" s="44">
        <v>5776</v>
      </c>
      <c r="I87" s="118"/>
    </row>
    <row r="88" spans="1:9" s="26" customFormat="1" ht="15.75">
      <c r="A88" s="170" t="s">
        <v>68</v>
      </c>
      <c r="B88" s="162" t="s">
        <v>89</v>
      </c>
      <c r="C88" s="162" t="s">
        <v>209</v>
      </c>
      <c r="D88" s="20" t="s">
        <v>211</v>
      </c>
      <c r="E88" s="160"/>
      <c r="F88" s="171"/>
      <c r="G88" s="198"/>
      <c r="H88" s="127">
        <f>H89+H91</f>
        <v>9669</v>
      </c>
      <c r="I88" s="149">
        <f>I89+I91</f>
        <v>0</v>
      </c>
    </row>
    <row r="89" spans="1:9" ht="15.75">
      <c r="A89" s="41" t="s">
        <v>98</v>
      </c>
      <c r="B89" s="51" t="s">
        <v>89</v>
      </c>
      <c r="C89" s="51" t="s">
        <v>209</v>
      </c>
      <c r="D89" s="25" t="s">
        <v>211</v>
      </c>
      <c r="E89" s="25" t="s">
        <v>99</v>
      </c>
      <c r="F89" s="34"/>
      <c r="G89" s="121"/>
      <c r="H89" s="44">
        <f>H90</f>
        <v>9200</v>
      </c>
      <c r="I89" s="118">
        <f>I90</f>
        <v>0</v>
      </c>
    </row>
    <row r="90" spans="1:9" ht="15.75">
      <c r="A90" s="94" t="s">
        <v>160</v>
      </c>
      <c r="B90" s="51" t="s">
        <v>89</v>
      </c>
      <c r="C90" s="51" t="s">
        <v>209</v>
      </c>
      <c r="D90" s="25" t="s">
        <v>211</v>
      </c>
      <c r="E90" s="25" t="s">
        <v>99</v>
      </c>
      <c r="F90" s="34"/>
      <c r="G90" s="184" t="s">
        <v>342</v>
      </c>
      <c r="H90" s="44">
        <f>4200+5000</f>
        <v>9200</v>
      </c>
      <c r="I90" s="62"/>
    </row>
    <row r="91" spans="1:9" ht="15.75">
      <c r="A91" s="79" t="s">
        <v>115</v>
      </c>
      <c r="B91" s="52" t="s">
        <v>89</v>
      </c>
      <c r="C91" s="51" t="s">
        <v>209</v>
      </c>
      <c r="D91" s="21" t="s">
        <v>211</v>
      </c>
      <c r="E91" s="21" t="s">
        <v>79</v>
      </c>
      <c r="F91" s="35"/>
      <c r="G91" s="121"/>
      <c r="H91" s="45">
        <f>H92</f>
        <v>469</v>
      </c>
      <c r="I91" s="45">
        <f>I92</f>
        <v>0</v>
      </c>
    </row>
    <row r="92" spans="1:9" ht="15.75">
      <c r="A92" s="94" t="s">
        <v>160</v>
      </c>
      <c r="B92" s="53" t="s">
        <v>89</v>
      </c>
      <c r="C92" s="51" t="s">
        <v>209</v>
      </c>
      <c r="D92" s="23" t="s">
        <v>211</v>
      </c>
      <c r="E92" s="23" t="s">
        <v>79</v>
      </c>
      <c r="F92" s="36"/>
      <c r="G92" s="184" t="s">
        <v>342</v>
      </c>
      <c r="H92" s="43">
        <f>298+171</f>
        <v>469</v>
      </c>
      <c r="I92" s="65"/>
    </row>
    <row r="93" spans="1:9" s="26" customFormat="1" ht="15.75">
      <c r="A93" s="132" t="s">
        <v>24</v>
      </c>
      <c r="B93" s="155" t="s">
        <v>89</v>
      </c>
      <c r="C93" s="163" t="s">
        <v>222</v>
      </c>
      <c r="D93" s="160" t="s">
        <v>133</v>
      </c>
      <c r="E93" s="160"/>
      <c r="F93" s="158"/>
      <c r="G93" s="147"/>
      <c r="H93" s="120">
        <f>H94+H101+H113+H124</f>
        <v>309349</v>
      </c>
      <c r="I93" s="120">
        <f>I94+I101+I113+I124</f>
        <v>0</v>
      </c>
    </row>
    <row r="94" spans="1:9" s="26" customFormat="1" ht="15.75">
      <c r="A94" s="132" t="s">
        <v>72</v>
      </c>
      <c r="B94" s="155" t="s">
        <v>89</v>
      </c>
      <c r="C94" s="163" t="s">
        <v>222</v>
      </c>
      <c r="D94" s="160" t="s">
        <v>207</v>
      </c>
      <c r="E94" s="160"/>
      <c r="F94" s="158"/>
      <c r="G94" s="147"/>
      <c r="H94" s="120">
        <f>H95+H98</f>
        <v>81599</v>
      </c>
      <c r="I94" s="120">
        <f aca="true" t="shared" si="9" ref="H94:I96">I95</f>
        <v>0</v>
      </c>
    </row>
    <row r="95" spans="1:9" s="26" customFormat="1" ht="15.75">
      <c r="A95" s="29" t="s">
        <v>25</v>
      </c>
      <c r="B95" s="52" t="s">
        <v>89</v>
      </c>
      <c r="C95" s="52" t="s">
        <v>222</v>
      </c>
      <c r="D95" s="21" t="s">
        <v>207</v>
      </c>
      <c r="E95" s="21" t="s">
        <v>26</v>
      </c>
      <c r="F95" s="35"/>
      <c r="G95" s="121"/>
      <c r="H95" s="45">
        <f t="shared" si="9"/>
        <v>56700</v>
      </c>
      <c r="I95" s="45">
        <f t="shared" si="9"/>
        <v>0</v>
      </c>
    </row>
    <row r="96" spans="1:9" s="26" customFormat="1" ht="15.75">
      <c r="A96" s="79" t="s">
        <v>223</v>
      </c>
      <c r="B96" s="52" t="s">
        <v>89</v>
      </c>
      <c r="C96" s="52" t="s">
        <v>222</v>
      </c>
      <c r="D96" s="21" t="s">
        <v>207</v>
      </c>
      <c r="E96" s="21" t="s">
        <v>224</v>
      </c>
      <c r="F96" s="35"/>
      <c r="G96" s="121"/>
      <c r="H96" s="45">
        <f t="shared" si="9"/>
        <v>56700</v>
      </c>
      <c r="I96" s="45">
        <f t="shared" si="9"/>
        <v>0</v>
      </c>
    </row>
    <row r="97" spans="1:9" s="26" customFormat="1" ht="15.75">
      <c r="A97" s="94" t="s">
        <v>160</v>
      </c>
      <c r="B97" s="52" t="s">
        <v>89</v>
      </c>
      <c r="C97" s="52" t="s">
        <v>222</v>
      </c>
      <c r="D97" s="21" t="s">
        <v>207</v>
      </c>
      <c r="E97" s="21" t="s">
        <v>224</v>
      </c>
      <c r="F97" s="35"/>
      <c r="G97" s="121" t="s">
        <v>342</v>
      </c>
      <c r="H97" s="45">
        <f>5213+19686+21700+33500-5213-19686+1500</f>
        <v>56700</v>
      </c>
      <c r="I97" s="61"/>
    </row>
    <row r="98" spans="1:9" s="26" customFormat="1" ht="15.75">
      <c r="A98" s="42" t="s">
        <v>144</v>
      </c>
      <c r="B98" s="52" t="s">
        <v>89</v>
      </c>
      <c r="C98" s="52" t="s">
        <v>222</v>
      </c>
      <c r="D98" s="21" t="s">
        <v>207</v>
      </c>
      <c r="E98" s="21" t="s">
        <v>145</v>
      </c>
      <c r="F98" s="35"/>
      <c r="G98" s="121"/>
      <c r="H98" s="45">
        <f>H99</f>
        <v>24899</v>
      </c>
      <c r="I98" s="61"/>
    </row>
    <row r="99" spans="1:9" s="26" customFormat="1" ht="26.25">
      <c r="A99" s="59" t="s">
        <v>325</v>
      </c>
      <c r="B99" s="52" t="s">
        <v>89</v>
      </c>
      <c r="C99" s="52" t="s">
        <v>222</v>
      </c>
      <c r="D99" s="21" t="s">
        <v>207</v>
      </c>
      <c r="E99" s="21" t="s">
        <v>324</v>
      </c>
      <c r="F99" s="35"/>
      <c r="G99" s="121"/>
      <c r="H99" s="45">
        <f>H100</f>
        <v>24899</v>
      </c>
      <c r="I99" s="61"/>
    </row>
    <row r="100" spans="1:9" s="26" customFormat="1" ht="15.75">
      <c r="A100" s="94" t="s">
        <v>160</v>
      </c>
      <c r="B100" s="52" t="s">
        <v>207</v>
      </c>
      <c r="C100" s="52" t="s">
        <v>222</v>
      </c>
      <c r="D100" s="21" t="s">
        <v>207</v>
      </c>
      <c r="E100" s="21" t="s">
        <v>324</v>
      </c>
      <c r="F100" s="35"/>
      <c r="G100" s="121" t="s">
        <v>342</v>
      </c>
      <c r="H100" s="45">
        <v>24899</v>
      </c>
      <c r="I100" s="61"/>
    </row>
    <row r="101" spans="1:9" s="26" customFormat="1" ht="15.75">
      <c r="A101" s="170" t="s">
        <v>3</v>
      </c>
      <c r="B101" s="163" t="s">
        <v>89</v>
      </c>
      <c r="C101" s="163" t="s">
        <v>222</v>
      </c>
      <c r="D101" s="160" t="s">
        <v>208</v>
      </c>
      <c r="E101" s="160"/>
      <c r="F101" s="171"/>
      <c r="G101" s="185"/>
      <c r="H101" s="120">
        <f>H110+H102+H108</f>
        <v>156180</v>
      </c>
      <c r="I101" s="120">
        <f>I110</f>
        <v>0</v>
      </c>
    </row>
    <row r="102" spans="1:9" s="26" customFormat="1" ht="26.25">
      <c r="A102" s="41" t="s">
        <v>230</v>
      </c>
      <c r="B102" s="124" t="s">
        <v>89</v>
      </c>
      <c r="C102" s="34" t="s">
        <v>222</v>
      </c>
      <c r="D102" s="25" t="s">
        <v>208</v>
      </c>
      <c r="E102" s="25" t="s">
        <v>74</v>
      </c>
      <c r="F102" s="34"/>
      <c r="G102" s="184"/>
      <c r="H102" s="45">
        <f>H103</f>
        <v>20000</v>
      </c>
      <c r="I102" s="45"/>
    </row>
    <row r="103" spans="1:9" s="26" customFormat="1" ht="39">
      <c r="A103" s="41" t="s">
        <v>231</v>
      </c>
      <c r="B103" s="124" t="s">
        <v>89</v>
      </c>
      <c r="C103" s="34" t="s">
        <v>222</v>
      </c>
      <c r="D103" s="25" t="s">
        <v>208</v>
      </c>
      <c r="E103" s="25" t="s">
        <v>232</v>
      </c>
      <c r="F103" s="34"/>
      <c r="G103" s="184"/>
      <c r="H103" s="45">
        <f>H104</f>
        <v>20000</v>
      </c>
      <c r="I103" s="45"/>
    </row>
    <row r="104" spans="1:9" s="26" customFormat="1" ht="26.25">
      <c r="A104" s="41" t="s">
        <v>323</v>
      </c>
      <c r="B104" s="124" t="s">
        <v>89</v>
      </c>
      <c r="C104" s="34" t="s">
        <v>222</v>
      </c>
      <c r="D104" s="25" t="s">
        <v>208</v>
      </c>
      <c r="E104" s="25" t="s">
        <v>281</v>
      </c>
      <c r="F104" s="34"/>
      <c r="G104" s="184"/>
      <c r="H104" s="45">
        <f>H105</f>
        <v>20000</v>
      </c>
      <c r="I104" s="45"/>
    </row>
    <row r="105" spans="1:9" s="26" customFormat="1" ht="15.75">
      <c r="A105" s="41" t="s">
        <v>233</v>
      </c>
      <c r="B105" s="124" t="s">
        <v>89</v>
      </c>
      <c r="C105" s="34" t="s">
        <v>222</v>
      </c>
      <c r="D105" s="25" t="s">
        <v>208</v>
      </c>
      <c r="E105" s="25" t="s">
        <v>281</v>
      </c>
      <c r="F105" s="34"/>
      <c r="G105" s="184" t="s">
        <v>69</v>
      </c>
      <c r="H105" s="45">
        <v>20000</v>
      </c>
      <c r="I105" s="120"/>
    </row>
    <row r="106" spans="1:9" s="26" customFormat="1" ht="26.25">
      <c r="A106" s="41" t="s">
        <v>230</v>
      </c>
      <c r="B106" s="124" t="s">
        <v>89</v>
      </c>
      <c r="C106" s="34" t="s">
        <v>222</v>
      </c>
      <c r="D106" s="25" t="s">
        <v>208</v>
      </c>
      <c r="E106" s="25" t="s">
        <v>74</v>
      </c>
      <c r="F106" s="34"/>
      <c r="G106" s="184"/>
      <c r="H106" s="45">
        <f aca="true" t="shared" si="10" ref="H106:I108">H107</f>
        <v>105610</v>
      </c>
      <c r="I106" s="45">
        <f t="shared" si="10"/>
        <v>0</v>
      </c>
    </row>
    <row r="107" spans="1:9" s="26" customFormat="1" ht="39">
      <c r="A107" s="41" t="s">
        <v>231</v>
      </c>
      <c r="B107" s="124" t="s">
        <v>89</v>
      </c>
      <c r="C107" s="34" t="s">
        <v>222</v>
      </c>
      <c r="D107" s="25" t="s">
        <v>208</v>
      </c>
      <c r="E107" s="25" t="s">
        <v>232</v>
      </c>
      <c r="F107" s="34"/>
      <c r="G107" s="184"/>
      <c r="H107" s="45">
        <f t="shared" si="10"/>
        <v>105610</v>
      </c>
      <c r="I107" s="45">
        <f t="shared" si="10"/>
        <v>0</v>
      </c>
    </row>
    <row r="108" spans="1:9" s="26" customFormat="1" ht="26.25">
      <c r="A108" s="41" t="s">
        <v>355</v>
      </c>
      <c r="B108" s="124" t="s">
        <v>89</v>
      </c>
      <c r="C108" s="34" t="s">
        <v>222</v>
      </c>
      <c r="D108" s="25" t="s">
        <v>208</v>
      </c>
      <c r="E108" s="25" t="s">
        <v>281</v>
      </c>
      <c r="F108" s="34"/>
      <c r="G108" s="184"/>
      <c r="H108" s="45">
        <f t="shared" si="10"/>
        <v>105610</v>
      </c>
      <c r="I108" s="45">
        <f t="shared" si="10"/>
        <v>0</v>
      </c>
    </row>
    <row r="109" spans="1:9" s="26" customFormat="1" ht="15.75">
      <c r="A109" s="41" t="s">
        <v>233</v>
      </c>
      <c r="B109" s="34" t="s">
        <v>89</v>
      </c>
      <c r="C109" s="51" t="s">
        <v>222</v>
      </c>
      <c r="D109" s="25" t="s">
        <v>208</v>
      </c>
      <c r="E109" s="25" t="s">
        <v>281</v>
      </c>
      <c r="F109" s="34"/>
      <c r="G109" s="184" t="s">
        <v>69</v>
      </c>
      <c r="H109" s="45">
        <f>100000+5610</f>
        <v>105610</v>
      </c>
      <c r="I109" s="120"/>
    </row>
    <row r="110" spans="1:9" ht="15.75">
      <c r="A110" s="29" t="s">
        <v>56</v>
      </c>
      <c r="B110" s="52" t="s">
        <v>89</v>
      </c>
      <c r="C110" s="52" t="s">
        <v>222</v>
      </c>
      <c r="D110" s="21" t="s">
        <v>208</v>
      </c>
      <c r="E110" s="21" t="s">
        <v>78</v>
      </c>
      <c r="F110" s="35" t="s">
        <v>51</v>
      </c>
      <c r="G110" s="121"/>
      <c r="H110" s="45">
        <f>H111</f>
        <v>30570</v>
      </c>
      <c r="I110" s="45">
        <f>I111</f>
        <v>0</v>
      </c>
    </row>
    <row r="111" spans="1:9" ht="15.75">
      <c r="A111" s="29" t="s">
        <v>227</v>
      </c>
      <c r="B111" s="52" t="s">
        <v>89</v>
      </c>
      <c r="C111" s="52" t="s">
        <v>222</v>
      </c>
      <c r="D111" s="21" t="s">
        <v>208</v>
      </c>
      <c r="E111" s="21" t="s">
        <v>228</v>
      </c>
      <c r="F111" s="35" t="s">
        <v>75</v>
      </c>
      <c r="G111" s="121"/>
      <c r="H111" s="45">
        <f>H112</f>
        <v>30570</v>
      </c>
      <c r="I111" s="45">
        <f>I112</f>
        <v>0</v>
      </c>
    </row>
    <row r="112" spans="1:9" ht="15.75">
      <c r="A112" s="29" t="s">
        <v>202</v>
      </c>
      <c r="B112" s="52" t="s">
        <v>89</v>
      </c>
      <c r="C112" s="52" t="s">
        <v>222</v>
      </c>
      <c r="D112" s="21" t="s">
        <v>208</v>
      </c>
      <c r="E112" s="21" t="s">
        <v>228</v>
      </c>
      <c r="F112" s="35"/>
      <c r="G112" s="121" t="s">
        <v>90</v>
      </c>
      <c r="H112" s="45">
        <v>30570</v>
      </c>
      <c r="I112" s="61"/>
    </row>
    <row r="113" spans="1:9" s="26" customFormat="1" ht="15.75">
      <c r="A113" s="174" t="s">
        <v>147</v>
      </c>
      <c r="B113" s="163" t="s">
        <v>89</v>
      </c>
      <c r="C113" s="163" t="s">
        <v>222</v>
      </c>
      <c r="D113" s="160" t="s">
        <v>213</v>
      </c>
      <c r="E113" s="160"/>
      <c r="F113" s="171"/>
      <c r="G113" s="199"/>
      <c r="H113" s="120">
        <f>H114</f>
        <v>71570</v>
      </c>
      <c r="I113" s="120">
        <f>I114</f>
        <v>0</v>
      </c>
    </row>
    <row r="114" spans="1:9" ht="15.75">
      <c r="A114" s="29" t="s">
        <v>56</v>
      </c>
      <c r="B114" s="52" t="s">
        <v>89</v>
      </c>
      <c r="C114" s="52" t="s">
        <v>222</v>
      </c>
      <c r="D114" s="21" t="s">
        <v>213</v>
      </c>
      <c r="E114" s="23" t="s">
        <v>78</v>
      </c>
      <c r="F114" s="36"/>
      <c r="G114" s="126"/>
      <c r="H114" s="43">
        <f>H115</f>
        <v>71570</v>
      </c>
      <c r="I114" s="43">
        <f>I115</f>
        <v>0</v>
      </c>
    </row>
    <row r="115" spans="1:9" ht="15.75">
      <c r="A115" s="29" t="s">
        <v>242</v>
      </c>
      <c r="B115" s="52" t="s">
        <v>89</v>
      </c>
      <c r="C115" s="52" t="s">
        <v>222</v>
      </c>
      <c r="D115" s="21" t="s">
        <v>213</v>
      </c>
      <c r="E115" s="23" t="s">
        <v>239</v>
      </c>
      <c r="F115" s="7"/>
      <c r="G115" s="63"/>
      <c r="H115" s="45">
        <f>H116+H118+H120+H122</f>
        <v>71570</v>
      </c>
      <c r="I115" s="45">
        <f>I116+I118+I120+I122</f>
        <v>0</v>
      </c>
    </row>
    <row r="116" spans="1:9" ht="15.75">
      <c r="A116" s="29" t="s">
        <v>238</v>
      </c>
      <c r="B116" s="52" t="s">
        <v>89</v>
      </c>
      <c r="C116" s="52" t="s">
        <v>222</v>
      </c>
      <c r="D116" s="21" t="s">
        <v>213</v>
      </c>
      <c r="E116" s="23" t="s">
        <v>240</v>
      </c>
      <c r="F116" s="7"/>
      <c r="G116" s="63"/>
      <c r="H116" s="45">
        <f>H117</f>
        <v>13923</v>
      </c>
      <c r="I116" s="45">
        <f>I117</f>
        <v>0</v>
      </c>
    </row>
    <row r="117" spans="1:9" ht="15.75">
      <c r="A117" s="29" t="s">
        <v>202</v>
      </c>
      <c r="B117" s="52" t="s">
        <v>89</v>
      </c>
      <c r="C117" s="52" t="s">
        <v>222</v>
      </c>
      <c r="D117" s="21" t="s">
        <v>213</v>
      </c>
      <c r="E117" s="23" t="s">
        <v>240</v>
      </c>
      <c r="F117" s="7"/>
      <c r="G117" s="63" t="s">
        <v>90</v>
      </c>
      <c r="H117" s="45">
        <v>13923</v>
      </c>
      <c r="I117" s="62"/>
    </row>
    <row r="118" spans="1:9" ht="15.75">
      <c r="A118" s="29" t="s">
        <v>150</v>
      </c>
      <c r="B118" s="52" t="s">
        <v>89</v>
      </c>
      <c r="C118" s="52" t="s">
        <v>222</v>
      </c>
      <c r="D118" s="21" t="s">
        <v>213</v>
      </c>
      <c r="E118" s="23" t="s">
        <v>241</v>
      </c>
      <c r="F118" s="7"/>
      <c r="G118" s="63"/>
      <c r="H118" s="45">
        <f>H119</f>
        <v>11750</v>
      </c>
      <c r="I118" s="45">
        <f>I119</f>
        <v>0</v>
      </c>
    </row>
    <row r="119" spans="1:9" ht="15.75">
      <c r="A119" s="29" t="s">
        <v>202</v>
      </c>
      <c r="B119" s="52" t="s">
        <v>89</v>
      </c>
      <c r="C119" s="52" t="s">
        <v>222</v>
      </c>
      <c r="D119" s="21" t="s">
        <v>213</v>
      </c>
      <c r="E119" s="23" t="s">
        <v>241</v>
      </c>
      <c r="F119" s="7"/>
      <c r="G119" s="63" t="s">
        <v>90</v>
      </c>
      <c r="H119" s="45">
        <v>11750</v>
      </c>
      <c r="I119" s="62"/>
    </row>
    <row r="120" spans="1:9" ht="15.75">
      <c r="A120" s="29" t="s">
        <v>244</v>
      </c>
      <c r="B120" s="52" t="s">
        <v>89</v>
      </c>
      <c r="C120" s="52" t="s">
        <v>222</v>
      </c>
      <c r="D120" s="21" t="s">
        <v>213</v>
      </c>
      <c r="E120" s="23" t="s">
        <v>243</v>
      </c>
      <c r="F120" s="7"/>
      <c r="G120" s="69"/>
      <c r="H120" s="45">
        <f>H121</f>
        <v>30188</v>
      </c>
      <c r="I120" s="45">
        <f>I121</f>
        <v>0</v>
      </c>
    </row>
    <row r="121" spans="1:9" ht="15.75">
      <c r="A121" s="29" t="s">
        <v>202</v>
      </c>
      <c r="B121" s="52" t="s">
        <v>89</v>
      </c>
      <c r="C121" s="52" t="s">
        <v>222</v>
      </c>
      <c r="D121" s="21" t="s">
        <v>213</v>
      </c>
      <c r="E121" s="23" t="s">
        <v>243</v>
      </c>
      <c r="F121" s="7"/>
      <c r="G121" s="63" t="s">
        <v>90</v>
      </c>
      <c r="H121" s="45">
        <f>21788+8400</f>
        <v>30188</v>
      </c>
      <c r="I121" s="62"/>
    </row>
    <row r="122" spans="1:9" ht="15.75">
      <c r="A122" s="29" t="s">
        <v>158</v>
      </c>
      <c r="B122" s="52" t="s">
        <v>89</v>
      </c>
      <c r="C122" s="52" t="s">
        <v>222</v>
      </c>
      <c r="D122" s="21" t="s">
        <v>213</v>
      </c>
      <c r="E122" s="23" t="s">
        <v>245</v>
      </c>
      <c r="F122" s="7"/>
      <c r="G122" s="69"/>
      <c r="H122" s="45">
        <f>H123</f>
        <v>15709</v>
      </c>
      <c r="I122" s="45">
        <f>I123</f>
        <v>0</v>
      </c>
    </row>
    <row r="123" spans="1:9" ht="15.75">
      <c r="A123" s="30" t="s">
        <v>202</v>
      </c>
      <c r="B123" s="52" t="s">
        <v>89</v>
      </c>
      <c r="C123" s="52" t="s">
        <v>222</v>
      </c>
      <c r="D123" s="21" t="s">
        <v>213</v>
      </c>
      <c r="E123" s="23" t="s">
        <v>245</v>
      </c>
      <c r="F123" s="7"/>
      <c r="G123" s="63" t="s">
        <v>90</v>
      </c>
      <c r="H123" s="45">
        <v>15709</v>
      </c>
      <c r="I123" s="62"/>
    </row>
    <row r="124" spans="1:9" ht="15.75">
      <c r="A124" s="30" t="s">
        <v>313</v>
      </c>
      <c r="B124" s="124" t="s">
        <v>89</v>
      </c>
      <c r="C124" s="35" t="s">
        <v>222</v>
      </c>
      <c r="D124" s="21" t="s">
        <v>222</v>
      </c>
      <c r="E124" s="23"/>
      <c r="F124" s="7"/>
      <c r="G124" s="63"/>
      <c r="H124" s="45">
        <f aca="true" t="shared" si="11" ref="H124:I126">H125</f>
        <v>0</v>
      </c>
      <c r="I124" s="45">
        <f t="shared" si="11"/>
        <v>0</v>
      </c>
    </row>
    <row r="125" spans="1:9" ht="15.75">
      <c r="A125" s="29" t="s">
        <v>144</v>
      </c>
      <c r="B125" s="124" t="s">
        <v>89</v>
      </c>
      <c r="C125" s="35" t="s">
        <v>222</v>
      </c>
      <c r="D125" s="21" t="s">
        <v>222</v>
      </c>
      <c r="E125" s="23" t="s">
        <v>145</v>
      </c>
      <c r="F125" s="7"/>
      <c r="G125" s="63"/>
      <c r="H125" s="45">
        <f t="shared" si="11"/>
        <v>0</v>
      </c>
      <c r="I125" s="45">
        <f t="shared" si="11"/>
        <v>0</v>
      </c>
    </row>
    <row r="126" spans="1:9" ht="26.25">
      <c r="A126" s="59" t="s">
        <v>314</v>
      </c>
      <c r="B126" s="124" t="s">
        <v>89</v>
      </c>
      <c r="C126" s="35" t="s">
        <v>222</v>
      </c>
      <c r="D126" s="21" t="s">
        <v>222</v>
      </c>
      <c r="E126" s="23" t="s">
        <v>315</v>
      </c>
      <c r="F126" s="7"/>
      <c r="G126" s="63"/>
      <c r="H126" s="45">
        <f t="shared" si="11"/>
        <v>0</v>
      </c>
      <c r="I126" s="45">
        <f t="shared" si="11"/>
        <v>0</v>
      </c>
    </row>
    <row r="127" spans="1:9" ht="15.75">
      <c r="A127" s="31" t="s">
        <v>160</v>
      </c>
      <c r="B127" s="124" t="s">
        <v>89</v>
      </c>
      <c r="C127" s="35" t="s">
        <v>222</v>
      </c>
      <c r="D127" s="21" t="s">
        <v>222</v>
      </c>
      <c r="E127" s="23" t="s">
        <v>315</v>
      </c>
      <c r="F127" s="7"/>
      <c r="G127" s="63" t="s">
        <v>342</v>
      </c>
      <c r="H127" s="45"/>
      <c r="I127" s="62"/>
    </row>
    <row r="128" spans="1:9" ht="15.75">
      <c r="A128" s="134" t="s">
        <v>45</v>
      </c>
      <c r="B128" s="154" t="s">
        <v>89</v>
      </c>
      <c r="C128" s="164" t="s">
        <v>229</v>
      </c>
      <c r="D128" s="160" t="s">
        <v>133</v>
      </c>
      <c r="E128" s="160"/>
      <c r="F128" s="158"/>
      <c r="G128" s="147"/>
      <c r="H128" s="120">
        <f aca="true" t="shared" si="12" ref="H128:I130">H129</f>
        <v>2835</v>
      </c>
      <c r="I128" s="150">
        <f t="shared" si="12"/>
        <v>0</v>
      </c>
    </row>
    <row r="129" spans="1:9" ht="15.75">
      <c r="A129" s="31" t="s">
        <v>46</v>
      </c>
      <c r="B129" s="51" t="s">
        <v>89</v>
      </c>
      <c r="C129" s="51" t="s">
        <v>229</v>
      </c>
      <c r="D129" s="25" t="s">
        <v>222</v>
      </c>
      <c r="E129" s="25"/>
      <c r="F129" s="34"/>
      <c r="G129" s="146"/>
      <c r="H129" s="44">
        <f t="shared" si="12"/>
        <v>2835</v>
      </c>
      <c r="I129" s="118">
        <f t="shared" si="12"/>
        <v>0</v>
      </c>
    </row>
    <row r="130" spans="1:9" ht="15.75">
      <c r="A130" s="29" t="s">
        <v>144</v>
      </c>
      <c r="B130" s="52" t="s">
        <v>89</v>
      </c>
      <c r="C130" s="52" t="s">
        <v>229</v>
      </c>
      <c r="D130" s="21" t="s">
        <v>222</v>
      </c>
      <c r="E130" s="21" t="s">
        <v>145</v>
      </c>
      <c r="F130" s="35"/>
      <c r="G130" s="121"/>
      <c r="H130" s="44">
        <f t="shared" si="12"/>
        <v>2835</v>
      </c>
      <c r="I130" s="118">
        <f t="shared" si="12"/>
        <v>0</v>
      </c>
    </row>
    <row r="131" spans="1:9" ht="28.5" customHeight="1">
      <c r="A131" s="59" t="s">
        <v>362</v>
      </c>
      <c r="B131" s="53" t="s">
        <v>89</v>
      </c>
      <c r="C131" s="53" t="s">
        <v>229</v>
      </c>
      <c r="D131" s="23" t="s">
        <v>222</v>
      </c>
      <c r="E131" s="23" t="s">
        <v>310</v>
      </c>
      <c r="F131" s="36"/>
      <c r="G131" s="126"/>
      <c r="H131" s="43">
        <f>H132</f>
        <v>2835</v>
      </c>
      <c r="I131" s="43">
        <f>I132</f>
        <v>0</v>
      </c>
    </row>
    <row r="132" spans="1:9" ht="15.75">
      <c r="A132" s="31" t="s">
        <v>160</v>
      </c>
      <c r="B132" s="124" t="s">
        <v>89</v>
      </c>
      <c r="C132" s="36" t="s">
        <v>229</v>
      </c>
      <c r="D132" s="23" t="s">
        <v>222</v>
      </c>
      <c r="E132" s="23" t="s">
        <v>310</v>
      </c>
      <c r="F132" s="36"/>
      <c r="G132" s="63" t="s">
        <v>342</v>
      </c>
      <c r="H132" s="43">
        <v>2835</v>
      </c>
      <c r="I132" s="65"/>
    </row>
    <row r="133" spans="1:9" ht="15.75">
      <c r="A133" s="132" t="s">
        <v>6</v>
      </c>
      <c r="B133" s="155" t="s">
        <v>89</v>
      </c>
      <c r="C133" s="163" t="s">
        <v>216</v>
      </c>
      <c r="D133" s="160" t="s">
        <v>133</v>
      </c>
      <c r="E133" s="160"/>
      <c r="F133" s="158" t="s">
        <v>51</v>
      </c>
      <c r="G133" s="147"/>
      <c r="H133" s="120">
        <f>H134</f>
        <v>342000</v>
      </c>
      <c r="I133" s="120">
        <f>I134</f>
        <v>150000</v>
      </c>
    </row>
    <row r="134" spans="1:9" s="26" customFormat="1" ht="15.75">
      <c r="A134" s="170" t="s">
        <v>7</v>
      </c>
      <c r="B134" s="155" t="s">
        <v>89</v>
      </c>
      <c r="C134" s="37" t="s">
        <v>216</v>
      </c>
      <c r="D134" s="20" t="s">
        <v>207</v>
      </c>
      <c r="E134" s="20"/>
      <c r="F134" s="37"/>
      <c r="G134" s="183"/>
      <c r="H134" s="127">
        <f>H135+H139+H147+H143</f>
        <v>342000</v>
      </c>
      <c r="I134" s="127">
        <f>I135+I139+I147+I143</f>
        <v>150000</v>
      </c>
    </row>
    <row r="135" spans="1:9" ht="26.25">
      <c r="A135" s="41" t="s">
        <v>230</v>
      </c>
      <c r="B135" s="124" t="s">
        <v>89</v>
      </c>
      <c r="C135" s="34" t="s">
        <v>216</v>
      </c>
      <c r="D135" s="25" t="s">
        <v>207</v>
      </c>
      <c r="E135" s="25" t="s">
        <v>74</v>
      </c>
      <c r="F135" s="34"/>
      <c r="G135" s="184"/>
      <c r="H135" s="44">
        <f aca="true" t="shared" si="13" ref="H135:I137">H136</f>
        <v>50000</v>
      </c>
      <c r="I135" s="44">
        <f t="shared" si="13"/>
        <v>0</v>
      </c>
    </row>
    <row r="136" spans="1:9" ht="39">
      <c r="A136" s="41" t="s">
        <v>231</v>
      </c>
      <c r="B136" s="124" t="s">
        <v>89</v>
      </c>
      <c r="C136" s="34" t="s">
        <v>216</v>
      </c>
      <c r="D136" s="25" t="s">
        <v>207</v>
      </c>
      <c r="E136" s="25" t="s">
        <v>232</v>
      </c>
      <c r="F136" s="34"/>
      <c r="G136" s="184"/>
      <c r="H136" s="44">
        <f t="shared" si="13"/>
        <v>50000</v>
      </c>
      <c r="I136" s="44">
        <f t="shared" si="13"/>
        <v>0</v>
      </c>
    </row>
    <row r="137" spans="1:9" ht="29.25" customHeight="1">
      <c r="A137" s="41" t="s">
        <v>338</v>
      </c>
      <c r="B137" s="124" t="s">
        <v>89</v>
      </c>
      <c r="C137" s="34" t="s">
        <v>216</v>
      </c>
      <c r="D137" s="25" t="s">
        <v>207</v>
      </c>
      <c r="E137" s="25" t="s">
        <v>281</v>
      </c>
      <c r="F137" s="34"/>
      <c r="G137" s="184"/>
      <c r="H137" s="44">
        <f t="shared" si="13"/>
        <v>50000</v>
      </c>
      <c r="I137" s="44">
        <f t="shared" si="13"/>
        <v>0</v>
      </c>
    </row>
    <row r="138" spans="1:9" ht="15.75">
      <c r="A138" s="41" t="s">
        <v>233</v>
      </c>
      <c r="B138" s="34" t="s">
        <v>89</v>
      </c>
      <c r="C138" s="51" t="s">
        <v>216</v>
      </c>
      <c r="D138" s="25" t="s">
        <v>207</v>
      </c>
      <c r="E138" s="25" t="s">
        <v>281</v>
      </c>
      <c r="F138" s="34"/>
      <c r="G138" s="184" t="s">
        <v>69</v>
      </c>
      <c r="H138" s="44">
        <v>50000</v>
      </c>
      <c r="I138" s="152"/>
    </row>
    <row r="139" spans="1:9" ht="26.25">
      <c r="A139" s="41" t="s">
        <v>230</v>
      </c>
      <c r="B139" s="124" t="s">
        <v>89</v>
      </c>
      <c r="C139" s="34" t="s">
        <v>216</v>
      </c>
      <c r="D139" s="25" t="s">
        <v>207</v>
      </c>
      <c r="E139" s="25" t="s">
        <v>74</v>
      </c>
      <c r="F139" s="34"/>
      <c r="G139" s="184"/>
      <c r="H139" s="44">
        <f aca="true" t="shared" si="14" ref="H139:I141">H140</f>
        <v>125000</v>
      </c>
      <c r="I139" s="44">
        <f t="shared" si="14"/>
        <v>0</v>
      </c>
    </row>
    <row r="140" spans="1:9" ht="39">
      <c r="A140" s="41" t="s">
        <v>231</v>
      </c>
      <c r="B140" s="124" t="s">
        <v>89</v>
      </c>
      <c r="C140" s="34" t="s">
        <v>216</v>
      </c>
      <c r="D140" s="25" t="s">
        <v>207</v>
      </c>
      <c r="E140" s="25" t="s">
        <v>232</v>
      </c>
      <c r="F140" s="34"/>
      <c r="G140" s="184"/>
      <c r="H140" s="44">
        <f t="shared" si="14"/>
        <v>125000</v>
      </c>
      <c r="I140" s="44">
        <f t="shared" si="14"/>
        <v>0</v>
      </c>
    </row>
    <row r="141" spans="1:9" ht="26.25">
      <c r="A141" s="41" t="s">
        <v>339</v>
      </c>
      <c r="B141" s="124" t="s">
        <v>89</v>
      </c>
      <c r="C141" s="34" t="s">
        <v>216</v>
      </c>
      <c r="D141" s="25" t="s">
        <v>207</v>
      </c>
      <c r="E141" s="25" t="s">
        <v>281</v>
      </c>
      <c r="F141" s="34"/>
      <c r="G141" s="184"/>
      <c r="H141" s="44">
        <f t="shared" si="14"/>
        <v>125000</v>
      </c>
      <c r="I141" s="44">
        <f t="shared" si="14"/>
        <v>0</v>
      </c>
    </row>
    <row r="142" spans="1:9" ht="15.75">
      <c r="A142" s="41" t="s">
        <v>233</v>
      </c>
      <c r="B142" s="34" t="s">
        <v>89</v>
      </c>
      <c r="C142" s="51" t="s">
        <v>216</v>
      </c>
      <c r="D142" s="25" t="s">
        <v>207</v>
      </c>
      <c r="E142" s="25" t="s">
        <v>281</v>
      </c>
      <c r="F142" s="34"/>
      <c r="G142" s="184" t="s">
        <v>69</v>
      </c>
      <c r="H142" s="44">
        <v>125000</v>
      </c>
      <c r="I142" s="152"/>
    </row>
    <row r="143" spans="1:9" ht="26.25">
      <c r="A143" s="41" t="s">
        <v>230</v>
      </c>
      <c r="B143" s="124" t="s">
        <v>89</v>
      </c>
      <c r="C143" s="34" t="s">
        <v>216</v>
      </c>
      <c r="D143" s="25" t="s">
        <v>207</v>
      </c>
      <c r="E143" s="25" t="s">
        <v>74</v>
      </c>
      <c r="F143" s="34"/>
      <c r="G143" s="167"/>
      <c r="H143" s="168">
        <f aca="true" t="shared" si="15" ref="H143:I145">H144</f>
        <v>150000</v>
      </c>
      <c r="I143" s="356">
        <f t="shared" si="15"/>
        <v>150000</v>
      </c>
    </row>
    <row r="144" spans="1:9" ht="26.25">
      <c r="A144" s="41" t="s">
        <v>337</v>
      </c>
      <c r="B144" s="124" t="s">
        <v>89</v>
      </c>
      <c r="C144" s="34" t="s">
        <v>216</v>
      </c>
      <c r="D144" s="25" t="s">
        <v>207</v>
      </c>
      <c r="E144" s="25" t="s">
        <v>232</v>
      </c>
      <c r="F144" s="34"/>
      <c r="G144" s="167"/>
      <c r="H144" s="168">
        <f t="shared" si="15"/>
        <v>150000</v>
      </c>
      <c r="I144" s="356">
        <f t="shared" si="15"/>
        <v>150000</v>
      </c>
    </row>
    <row r="145" spans="1:9" ht="26.25">
      <c r="A145" s="41" t="s">
        <v>280</v>
      </c>
      <c r="B145" s="124" t="s">
        <v>89</v>
      </c>
      <c r="C145" s="34" t="s">
        <v>216</v>
      </c>
      <c r="D145" s="25" t="s">
        <v>207</v>
      </c>
      <c r="E145" s="25" t="s">
        <v>281</v>
      </c>
      <c r="F145" s="34"/>
      <c r="G145" s="167"/>
      <c r="H145" s="168">
        <f t="shared" si="15"/>
        <v>150000</v>
      </c>
      <c r="I145" s="356">
        <f t="shared" si="15"/>
        <v>150000</v>
      </c>
    </row>
    <row r="146" spans="1:9" ht="15.75">
      <c r="A146" s="41" t="s">
        <v>233</v>
      </c>
      <c r="B146" s="34" t="s">
        <v>89</v>
      </c>
      <c r="C146" s="51" t="s">
        <v>216</v>
      </c>
      <c r="D146" s="25" t="s">
        <v>207</v>
      </c>
      <c r="E146" s="25" t="s">
        <v>281</v>
      </c>
      <c r="F146" s="34"/>
      <c r="G146" s="167" t="s">
        <v>69</v>
      </c>
      <c r="H146" s="168">
        <v>150000</v>
      </c>
      <c r="I146" s="356">
        <v>150000</v>
      </c>
    </row>
    <row r="147" spans="1:9" ht="15.75">
      <c r="A147" s="29" t="s">
        <v>8</v>
      </c>
      <c r="B147" s="52" t="s">
        <v>89</v>
      </c>
      <c r="C147" s="52" t="s">
        <v>216</v>
      </c>
      <c r="D147" s="21" t="s">
        <v>207</v>
      </c>
      <c r="E147" s="21" t="s">
        <v>27</v>
      </c>
      <c r="F147" s="35"/>
      <c r="G147" s="121"/>
      <c r="H147" s="168">
        <f>H148</f>
        <v>17000</v>
      </c>
      <c r="I147" s="362"/>
    </row>
    <row r="148" spans="1:9" ht="15.75">
      <c r="A148" s="30" t="s">
        <v>28</v>
      </c>
      <c r="B148" s="52" t="s">
        <v>89</v>
      </c>
      <c r="C148" s="52" t="s">
        <v>216</v>
      </c>
      <c r="D148" s="21" t="s">
        <v>207</v>
      </c>
      <c r="E148" s="21" t="s">
        <v>234</v>
      </c>
      <c r="F148" s="35"/>
      <c r="G148" s="69"/>
      <c r="H148" s="168">
        <f>H149</f>
        <v>17000</v>
      </c>
      <c r="I148" s="362"/>
    </row>
    <row r="149" spans="1:9" ht="15.75">
      <c r="A149" s="30" t="s">
        <v>190</v>
      </c>
      <c r="B149" s="53" t="s">
        <v>89</v>
      </c>
      <c r="C149" s="53" t="s">
        <v>216</v>
      </c>
      <c r="D149" s="23" t="s">
        <v>207</v>
      </c>
      <c r="E149" s="21" t="s">
        <v>234</v>
      </c>
      <c r="F149" s="35"/>
      <c r="G149" s="184" t="s">
        <v>89</v>
      </c>
      <c r="H149" s="168">
        <v>17000</v>
      </c>
      <c r="I149" s="362"/>
    </row>
    <row r="150" spans="1:9" ht="15.75">
      <c r="A150" s="132" t="s">
        <v>123</v>
      </c>
      <c r="B150" s="155" t="s">
        <v>89</v>
      </c>
      <c r="C150" s="163" t="s">
        <v>217</v>
      </c>
      <c r="D150" s="160" t="s">
        <v>133</v>
      </c>
      <c r="E150" s="160"/>
      <c r="F150" s="158"/>
      <c r="G150" s="147"/>
      <c r="H150" s="120">
        <f>H151</f>
        <v>3580</v>
      </c>
      <c r="I150" s="120">
        <f>I151</f>
        <v>0</v>
      </c>
    </row>
    <row r="151" spans="1:9" s="26" customFormat="1" ht="15.75">
      <c r="A151" s="179" t="s">
        <v>16</v>
      </c>
      <c r="B151" s="163" t="s">
        <v>89</v>
      </c>
      <c r="C151" s="162" t="s">
        <v>217</v>
      </c>
      <c r="D151" s="160" t="s">
        <v>209</v>
      </c>
      <c r="E151" s="160"/>
      <c r="F151" s="171"/>
      <c r="G151" s="185"/>
      <c r="H151" s="120">
        <f aca="true" t="shared" si="16" ref="H151:I153">H152</f>
        <v>3580</v>
      </c>
      <c r="I151" s="150">
        <f t="shared" si="16"/>
        <v>0</v>
      </c>
    </row>
    <row r="152" spans="1:9" ht="26.25">
      <c r="A152" s="79" t="s">
        <v>106</v>
      </c>
      <c r="B152" s="52" t="s">
        <v>89</v>
      </c>
      <c r="C152" s="51" t="s">
        <v>217</v>
      </c>
      <c r="D152" s="21" t="s">
        <v>209</v>
      </c>
      <c r="E152" s="21" t="s">
        <v>40</v>
      </c>
      <c r="F152" s="35"/>
      <c r="G152" s="121"/>
      <c r="H152" s="45">
        <f t="shared" si="16"/>
        <v>3580</v>
      </c>
      <c r="I152" s="61">
        <f t="shared" si="16"/>
        <v>0</v>
      </c>
    </row>
    <row r="153" spans="1:9" s="9" customFormat="1" ht="24">
      <c r="A153" s="378" t="s">
        <v>107</v>
      </c>
      <c r="B153" s="379" t="s">
        <v>89</v>
      </c>
      <c r="C153" s="380" t="s">
        <v>217</v>
      </c>
      <c r="D153" s="381" t="s">
        <v>209</v>
      </c>
      <c r="E153" s="381" t="s">
        <v>259</v>
      </c>
      <c r="F153" s="382"/>
      <c r="G153" s="383"/>
      <c r="H153" s="384">
        <f t="shared" si="16"/>
        <v>3580</v>
      </c>
      <c r="I153" s="384">
        <f t="shared" si="16"/>
        <v>0</v>
      </c>
    </row>
    <row r="154" spans="1:9" ht="15.75">
      <c r="A154" s="133" t="s">
        <v>190</v>
      </c>
      <c r="B154" s="36" t="s">
        <v>89</v>
      </c>
      <c r="C154" s="51" t="s">
        <v>217</v>
      </c>
      <c r="D154" s="23" t="s">
        <v>209</v>
      </c>
      <c r="E154" s="23" t="s">
        <v>259</v>
      </c>
      <c r="F154" s="36"/>
      <c r="G154" s="121" t="s">
        <v>89</v>
      </c>
      <c r="H154" s="43">
        <f>580+3000</f>
        <v>3580</v>
      </c>
      <c r="I154" s="65"/>
    </row>
    <row r="155" spans="1:9" ht="15.75">
      <c r="A155" s="132" t="s">
        <v>296</v>
      </c>
      <c r="B155" s="155" t="s">
        <v>89</v>
      </c>
      <c r="C155" s="163" t="s">
        <v>214</v>
      </c>
      <c r="D155" s="160" t="s">
        <v>133</v>
      </c>
      <c r="E155" s="160"/>
      <c r="F155" s="158"/>
      <c r="G155" s="147"/>
      <c r="H155" s="120">
        <f>H173+H156</f>
        <v>75000</v>
      </c>
      <c r="I155" s="120">
        <f>I173+I156</f>
        <v>12000</v>
      </c>
    </row>
    <row r="156" spans="1:9" ht="12" customHeight="1">
      <c r="A156" s="135" t="s">
        <v>261</v>
      </c>
      <c r="B156" s="14" t="s">
        <v>89</v>
      </c>
      <c r="C156" s="51" t="s">
        <v>214</v>
      </c>
      <c r="D156" s="25" t="s">
        <v>207</v>
      </c>
      <c r="E156" s="25"/>
      <c r="F156" s="6" t="s">
        <v>51</v>
      </c>
      <c r="G156" s="146"/>
      <c r="H156" s="44">
        <f>H157+H161+H165+H169</f>
        <v>43000</v>
      </c>
      <c r="I156" s="44">
        <f aca="true" t="shared" si="17" ref="H156:I159">I157</f>
        <v>0</v>
      </c>
    </row>
    <row r="157" spans="1:9" ht="26.25">
      <c r="A157" s="41" t="s">
        <v>230</v>
      </c>
      <c r="B157" s="12" t="s">
        <v>89</v>
      </c>
      <c r="C157" s="52" t="s">
        <v>214</v>
      </c>
      <c r="D157" s="25" t="s">
        <v>207</v>
      </c>
      <c r="E157" s="21" t="s">
        <v>74</v>
      </c>
      <c r="F157" s="7" t="s">
        <v>51</v>
      </c>
      <c r="G157" s="146"/>
      <c r="H157" s="45">
        <f t="shared" si="17"/>
        <v>20000</v>
      </c>
      <c r="I157" s="45">
        <f t="shared" si="17"/>
        <v>0</v>
      </c>
    </row>
    <row r="158" spans="1:9" ht="39">
      <c r="A158" s="41" t="s">
        <v>231</v>
      </c>
      <c r="B158" s="12" t="s">
        <v>89</v>
      </c>
      <c r="C158" s="52" t="s">
        <v>214</v>
      </c>
      <c r="D158" s="25" t="s">
        <v>207</v>
      </c>
      <c r="E158" s="21" t="s">
        <v>232</v>
      </c>
      <c r="F158" s="7" t="s">
        <v>75</v>
      </c>
      <c r="G158" s="63"/>
      <c r="H158" s="45">
        <f t="shared" si="17"/>
        <v>20000</v>
      </c>
      <c r="I158" s="45">
        <f t="shared" si="17"/>
        <v>0</v>
      </c>
    </row>
    <row r="159" spans="1:9" ht="26.25">
      <c r="A159" s="41" t="s">
        <v>316</v>
      </c>
      <c r="B159" s="124" t="s">
        <v>89</v>
      </c>
      <c r="C159" s="124" t="s">
        <v>214</v>
      </c>
      <c r="D159" s="25" t="s">
        <v>207</v>
      </c>
      <c r="E159" s="21" t="s">
        <v>281</v>
      </c>
      <c r="F159" s="124"/>
      <c r="G159" s="167"/>
      <c r="H159" s="168">
        <f t="shared" si="17"/>
        <v>20000</v>
      </c>
      <c r="I159" s="356">
        <f t="shared" si="17"/>
        <v>0</v>
      </c>
    </row>
    <row r="160" spans="1:9" ht="15.75">
      <c r="A160" s="41" t="s">
        <v>233</v>
      </c>
      <c r="B160" s="124" t="s">
        <v>89</v>
      </c>
      <c r="C160" s="52" t="s">
        <v>214</v>
      </c>
      <c r="D160" s="25" t="s">
        <v>207</v>
      </c>
      <c r="E160" s="21" t="s">
        <v>281</v>
      </c>
      <c r="F160" s="124"/>
      <c r="G160" s="167" t="s">
        <v>69</v>
      </c>
      <c r="H160" s="168">
        <v>20000</v>
      </c>
      <c r="I160" s="356"/>
    </row>
    <row r="161" spans="1:9" ht="26.25">
      <c r="A161" s="41" t="s">
        <v>230</v>
      </c>
      <c r="B161" s="12" t="s">
        <v>89</v>
      </c>
      <c r="C161" s="52" t="s">
        <v>214</v>
      </c>
      <c r="D161" s="25" t="s">
        <v>207</v>
      </c>
      <c r="E161" s="21" t="s">
        <v>74</v>
      </c>
      <c r="F161" s="7" t="s">
        <v>51</v>
      </c>
      <c r="G161" s="146"/>
      <c r="H161" s="168">
        <f>H162</f>
        <v>3000</v>
      </c>
      <c r="I161" s="356"/>
    </row>
    <row r="162" spans="1:9" ht="39">
      <c r="A162" s="41" t="s">
        <v>231</v>
      </c>
      <c r="B162" s="12" t="s">
        <v>89</v>
      </c>
      <c r="C162" s="52" t="s">
        <v>214</v>
      </c>
      <c r="D162" s="25" t="s">
        <v>207</v>
      </c>
      <c r="E162" s="21" t="s">
        <v>232</v>
      </c>
      <c r="F162" s="7" t="s">
        <v>75</v>
      </c>
      <c r="G162" s="63"/>
      <c r="H162" s="168">
        <f>H163</f>
        <v>3000</v>
      </c>
      <c r="I162" s="356"/>
    </row>
    <row r="163" spans="1:9" ht="26.25">
      <c r="A163" s="41" t="s">
        <v>318</v>
      </c>
      <c r="B163" s="124" t="s">
        <v>89</v>
      </c>
      <c r="C163" s="124" t="s">
        <v>214</v>
      </c>
      <c r="D163" s="25" t="s">
        <v>207</v>
      </c>
      <c r="E163" s="21" t="s">
        <v>281</v>
      </c>
      <c r="F163" s="124"/>
      <c r="G163" s="167"/>
      <c r="H163" s="168">
        <f>H164</f>
        <v>3000</v>
      </c>
      <c r="I163" s="356"/>
    </row>
    <row r="164" spans="1:9" ht="15.75">
      <c r="A164" s="41" t="s">
        <v>233</v>
      </c>
      <c r="B164" s="124" t="s">
        <v>89</v>
      </c>
      <c r="C164" s="52" t="s">
        <v>214</v>
      </c>
      <c r="D164" s="25" t="s">
        <v>207</v>
      </c>
      <c r="E164" s="21" t="s">
        <v>281</v>
      </c>
      <c r="F164" s="124"/>
      <c r="G164" s="167" t="s">
        <v>69</v>
      </c>
      <c r="H164" s="168">
        <v>3000</v>
      </c>
      <c r="I164" s="356"/>
    </row>
    <row r="165" spans="1:9" ht="26.25">
      <c r="A165" s="41" t="s">
        <v>230</v>
      </c>
      <c r="B165" s="12" t="s">
        <v>89</v>
      </c>
      <c r="C165" s="52" t="s">
        <v>214</v>
      </c>
      <c r="D165" s="25" t="s">
        <v>207</v>
      </c>
      <c r="E165" s="21" t="s">
        <v>74</v>
      </c>
      <c r="F165" s="7" t="s">
        <v>51</v>
      </c>
      <c r="G165" s="146"/>
      <c r="H165" s="168">
        <f>H166</f>
        <v>10000</v>
      </c>
      <c r="I165" s="356"/>
    </row>
    <row r="166" spans="1:9" ht="39">
      <c r="A166" s="41" t="s">
        <v>231</v>
      </c>
      <c r="B166" s="12" t="s">
        <v>89</v>
      </c>
      <c r="C166" s="52" t="s">
        <v>214</v>
      </c>
      <c r="D166" s="25" t="s">
        <v>207</v>
      </c>
      <c r="E166" s="21" t="s">
        <v>232</v>
      </c>
      <c r="F166" s="7" t="s">
        <v>75</v>
      </c>
      <c r="G166" s="63"/>
      <c r="H166" s="168">
        <f>H167</f>
        <v>10000</v>
      </c>
      <c r="I166" s="356"/>
    </row>
    <row r="167" spans="1:9" ht="26.25">
      <c r="A167" s="41" t="s">
        <v>319</v>
      </c>
      <c r="B167" s="124" t="s">
        <v>89</v>
      </c>
      <c r="C167" s="124" t="s">
        <v>214</v>
      </c>
      <c r="D167" s="25" t="s">
        <v>207</v>
      </c>
      <c r="E167" s="21" t="s">
        <v>281</v>
      </c>
      <c r="F167" s="124"/>
      <c r="G167" s="167"/>
      <c r="H167" s="168">
        <f>H168</f>
        <v>10000</v>
      </c>
      <c r="I167" s="356"/>
    </row>
    <row r="168" spans="1:9" ht="15.75">
      <c r="A168" s="41" t="s">
        <v>233</v>
      </c>
      <c r="B168" s="124" t="s">
        <v>89</v>
      </c>
      <c r="C168" s="52" t="s">
        <v>214</v>
      </c>
      <c r="D168" s="25" t="s">
        <v>207</v>
      </c>
      <c r="E168" s="21" t="s">
        <v>281</v>
      </c>
      <c r="F168" s="124"/>
      <c r="G168" s="167" t="s">
        <v>69</v>
      </c>
      <c r="H168" s="168">
        <v>10000</v>
      </c>
      <c r="I168" s="356"/>
    </row>
    <row r="169" spans="1:9" ht="26.25">
      <c r="A169" s="41" t="s">
        <v>230</v>
      </c>
      <c r="B169" s="12" t="s">
        <v>89</v>
      </c>
      <c r="C169" s="52" t="s">
        <v>214</v>
      </c>
      <c r="D169" s="25" t="s">
        <v>207</v>
      </c>
      <c r="E169" s="21" t="s">
        <v>74</v>
      </c>
      <c r="F169" s="7" t="s">
        <v>51</v>
      </c>
      <c r="G169" s="146"/>
      <c r="H169" s="168">
        <f>H170</f>
        <v>10000</v>
      </c>
      <c r="I169" s="356"/>
    </row>
    <row r="170" spans="1:9" ht="39">
      <c r="A170" s="41" t="s">
        <v>231</v>
      </c>
      <c r="B170" s="12" t="s">
        <v>89</v>
      </c>
      <c r="C170" s="52" t="s">
        <v>214</v>
      </c>
      <c r="D170" s="25" t="s">
        <v>207</v>
      </c>
      <c r="E170" s="21" t="s">
        <v>232</v>
      </c>
      <c r="F170" s="7" t="s">
        <v>75</v>
      </c>
      <c r="G170" s="63"/>
      <c r="H170" s="168">
        <f>H171</f>
        <v>10000</v>
      </c>
      <c r="I170" s="356"/>
    </row>
    <row r="171" spans="1:9" ht="26.25">
      <c r="A171" s="41" t="s">
        <v>320</v>
      </c>
      <c r="B171" s="124" t="s">
        <v>89</v>
      </c>
      <c r="C171" s="124" t="s">
        <v>214</v>
      </c>
      <c r="D171" s="25" t="s">
        <v>207</v>
      </c>
      <c r="E171" s="21" t="s">
        <v>281</v>
      </c>
      <c r="F171" s="124"/>
      <c r="G171" s="167"/>
      <c r="H171" s="168">
        <f>H172</f>
        <v>10000</v>
      </c>
      <c r="I171" s="356"/>
    </row>
    <row r="172" spans="1:9" ht="15.75">
      <c r="A172" s="41" t="s">
        <v>233</v>
      </c>
      <c r="B172" s="124" t="s">
        <v>89</v>
      </c>
      <c r="C172" s="52" t="s">
        <v>214</v>
      </c>
      <c r="D172" s="25" t="s">
        <v>207</v>
      </c>
      <c r="E172" s="21" t="s">
        <v>281</v>
      </c>
      <c r="F172" s="124"/>
      <c r="G172" s="167" t="s">
        <v>69</v>
      </c>
      <c r="H172" s="168">
        <v>10000</v>
      </c>
      <c r="I172" s="356"/>
    </row>
    <row r="173" spans="1:9" ht="15.75">
      <c r="A173" s="133" t="s">
        <v>266</v>
      </c>
      <c r="B173" s="124" t="s">
        <v>89</v>
      </c>
      <c r="C173" s="52" t="s">
        <v>214</v>
      </c>
      <c r="D173" s="124" t="s">
        <v>217</v>
      </c>
      <c r="E173" s="124"/>
      <c r="F173" s="124"/>
      <c r="G173" s="167"/>
      <c r="H173" s="168">
        <f>H174+H178</f>
        <v>32000</v>
      </c>
      <c r="I173" s="356">
        <f aca="true" t="shared" si="18" ref="H173:I176">I174</f>
        <v>12000</v>
      </c>
    </row>
    <row r="174" spans="1:9" ht="26.25">
      <c r="A174" s="41" t="s">
        <v>230</v>
      </c>
      <c r="B174" s="52" t="s">
        <v>89</v>
      </c>
      <c r="C174" s="52" t="s">
        <v>214</v>
      </c>
      <c r="D174" s="21" t="s">
        <v>217</v>
      </c>
      <c r="E174" s="21" t="s">
        <v>74</v>
      </c>
      <c r="F174" s="35"/>
      <c r="G174" s="121"/>
      <c r="H174" s="45">
        <f t="shared" si="18"/>
        <v>22000</v>
      </c>
      <c r="I174" s="45">
        <f t="shared" si="18"/>
        <v>12000</v>
      </c>
    </row>
    <row r="175" spans="1:9" ht="26.25">
      <c r="A175" s="41" t="s">
        <v>337</v>
      </c>
      <c r="B175" s="52" t="s">
        <v>89</v>
      </c>
      <c r="C175" s="52" t="s">
        <v>214</v>
      </c>
      <c r="D175" s="21" t="s">
        <v>217</v>
      </c>
      <c r="E175" s="21" t="s">
        <v>232</v>
      </c>
      <c r="F175" s="124"/>
      <c r="G175" s="167"/>
      <c r="H175" s="168">
        <f t="shared" si="18"/>
        <v>22000</v>
      </c>
      <c r="I175" s="356">
        <f t="shared" si="18"/>
        <v>12000</v>
      </c>
    </row>
    <row r="176" spans="1:9" ht="26.25">
      <c r="A176" s="41" t="s">
        <v>321</v>
      </c>
      <c r="B176" s="52" t="s">
        <v>89</v>
      </c>
      <c r="C176" s="52" t="s">
        <v>214</v>
      </c>
      <c r="D176" s="21" t="s">
        <v>217</v>
      </c>
      <c r="E176" s="21" t="s">
        <v>281</v>
      </c>
      <c r="F176" s="124"/>
      <c r="G176" s="167"/>
      <c r="H176" s="168">
        <f t="shared" si="18"/>
        <v>22000</v>
      </c>
      <c r="I176" s="356">
        <f t="shared" si="18"/>
        <v>12000</v>
      </c>
    </row>
    <row r="177" spans="1:9" ht="15.75">
      <c r="A177" s="41" t="s">
        <v>233</v>
      </c>
      <c r="B177" s="52" t="s">
        <v>89</v>
      </c>
      <c r="C177" s="52" t="s">
        <v>214</v>
      </c>
      <c r="D177" s="21" t="s">
        <v>217</v>
      </c>
      <c r="E177" s="21" t="s">
        <v>281</v>
      </c>
      <c r="F177" s="124"/>
      <c r="G177" s="167" t="s">
        <v>69</v>
      </c>
      <c r="H177" s="168">
        <f>12000+10000</f>
        <v>22000</v>
      </c>
      <c r="I177" s="356">
        <v>12000</v>
      </c>
    </row>
    <row r="178" spans="1:9" ht="26.25">
      <c r="A178" s="355" t="s">
        <v>230</v>
      </c>
      <c r="B178" s="52" t="s">
        <v>89</v>
      </c>
      <c r="C178" s="52" t="s">
        <v>214</v>
      </c>
      <c r="D178" s="21" t="s">
        <v>217</v>
      </c>
      <c r="E178" s="21" t="s">
        <v>74</v>
      </c>
      <c r="F178" s="35"/>
      <c r="G178" s="121"/>
      <c r="H178" s="168">
        <f>H179</f>
        <v>10000</v>
      </c>
      <c r="I178" s="356"/>
    </row>
    <row r="179" spans="1:9" ht="39">
      <c r="A179" s="355" t="s">
        <v>231</v>
      </c>
      <c r="B179" s="52" t="s">
        <v>89</v>
      </c>
      <c r="C179" s="52" t="s">
        <v>214</v>
      </c>
      <c r="D179" s="21" t="s">
        <v>217</v>
      </c>
      <c r="E179" s="21" t="s">
        <v>232</v>
      </c>
      <c r="F179" s="124"/>
      <c r="G179" s="167"/>
      <c r="H179" s="168">
        <f>H180</f>
        <v>10000</v>
      </c>
      <c r="I179" s="356"/>
    </row>
    <row r="180" spans="1:9" ht="39">
      <c r="A180" s="355" t="s">
        <v>322</v>
      </c>
      <c r="B180" s="52" t="s">
        <v>89</v>
      </c>
      <c r="C180" s="52" t="s">
        <v>214</v>
      </c>
      <c r="D180" s="21" t="s">
        <v>217</v>
      </c>
      <c r="E180" s="21" t="s">
        <v>281</v>
      </c>
      <c r="F180" s="124"/>
      <c r="G180" s="167"/>
      <c r="H180" s="168">
        <f>H181</f>
        <v>10000</v>
      </c>
      <c r="I180" s="356"/>
    </row>
    <row r="181" spans="1:9" ht="15.75">
      <c r="A181" s="41" t="s">
        <v>233</v>
      </c>
      <c r="B181" s="52" t="s">
        <v>89</v>
      </c>
      <c r="C181" s="52" t="s">
        <v>214</v>
      </c>
      <c r="D181" s="21" t="s">
        <v>217</v>
      </c>
      <c r="E181" s="21" t="s">
        <v>281</v>
      </c>
      <c r="F181" s="124"/>
      <c r="G181" s="167" t="s">
        <v>69</v>
      </c>
      <c r="H181" s="173">
        <v>10000</v>
      </c>
      <c r="I181" s="356"/>
    </row>
    <row r="182" spans="1:9" ht="15.75">
      <c r="A182" s="132" t="s">
        <v>5</v>
      </c>
      <c r="B182" s="155" t="s">
        <v>89</v>
      </c>
      <c r="C182" s="163" t="s">
        <v>215</v>
      </c>
      <c r="D182" s="160" t="s">
        <v>133</v>
      </c>
      <c r="E182" s="160"/>
      <c r="F182" s="158"/>
      <c r="G182" s="147"/>
      <c r="H182" s="120">
        <f>H183+H187+H197</f>
        <v>65430.1</v>
      </c>
      <c r="I182" s="120">
        <f>I183+I187+I197</f>
        <v>56094</v>
      </c>
    </row>
    <row r="183" spans="1:9" ht="15.75">
      <c r="A183" s="31" t="s">
        <v>48</v>
      </c>
      <c r="B183" s="51" t="s">
        <v>89</v>
      </c>
      <c r="C183" s="51" t="s">
        <v>215</v>
      </c>
      <c r="D183" s="25" t="s">
        <v>207</v>
      </c>
      <c r="E183" s="25"/>
      <c r="F183" s="34"/>
      <c r="G183" s="146"/>
      <c r="H183" s="44">
        <f aca="true" t="shared" si="19" ref="H183:I185">H184</f>
        <v>730</v>
      </c>
      <c r="I183" s="118">
        <f t="shared" si="19"/>
        <v>0</v>
      </c>
    </row>
    <row r="184" spans="1:9" ht="15.75">
      <c r="A184" s="79" t="s">
        <v>271</v>
      </c>
      <c r="B184" s="52" t="s">
        <v>89</v>
      </c>
      <c r="C184" s="51" t="s">
        <v>215</v>
      </c>
      <c r="D184" s="21" t="s">
        <v>207</v>
      </c>
      <c r="E184" s="21" t="s">
        <v>272</v>
      </c>
      <c r="F184" s="35"/>
      <c r="G184" s="121"/>
      <c r="H184" s="45">
        <f t="shared" si="19"/>
        <v>730</v>
      </c>
      <c r="I184" s="61">
        <f t="shared" si="19"/>
        <v>0</v>
      </c>
    </row>
    <row r="185" spans="1:9" ht="26.25">
      <c r="A185" s="79" t="s">
        <v>121</v>
      </c>
      <c r="B185" s="53" t="s">
        <v>89</v>
      </c>
      <c r="C185" s="51" t="s">
        <v>215</v>
      </c>
      <c r="D185" s="23" t="s">
        <v>207</v>
      </c>
      <c r="E185" s="23" t="s">
        <v>273</v>
      </c>
      <c r="F185" s="36"/>
      <c r="G185" s="70"/>
      <c r="H185" s="43">
        <f t="shared" si="19"/>
        <v>730</v>
      </c>
      <c r="I185" s="43">
        <f t="shared" si="19"/>
        <v>0</v>
      </c>
    </row>
    <row r="186" spans="1:9" ht="15.75">
      <c r="A186" s="59" t="s">
        <v>306</v>
      </c>
      <c r="B186" s="53" t="s">
        <v>89</v>
      </c>
      <c r="C186" s="51" t="s">
        <v>215</v>
      </c>
      <c r="D186" s="23" t="s">
        <v>207</v>
      </c>
      <c r="E186" s="23" t="s">
        <v>273</v>
      </c>
      <c r="F186" s="36"/>
      <c r="G186" s="167" t="s">
        <v>53</v>
      </c>
      <c r="H186" s="43">
        <v>730</v>
      </c>
      <c r="I186" s="65"/>
    </row>
    <row r="187" spans="1:9" ht="15.75">
      <c r="A187" s="29" t="s">
        <v>101</v>
      </c>
      <c r="B187" s="52" t="s">
        <v>89</v>
      </c>
      <c r="C187" s="51" t="s">
        <v>215</v>
      </c>
      <c r="D187" s="21" t="s">
        <v>213</v>
      </c>
      <c r="E187" s="21"/>
      <c r="F187" s="35"/>
      <c r="G187" s="121"/>
      <c r="H187" s="45">
        <f>H188+H194</f>
        <v>59700.1</v>
      </c>
      <c r="I187" s="45">
        <f>I188+I194</f>
        <v>56094</v>
      </c>
    </row>
    <row r="188" spans="1:9" ht="15.75">
      <c r="A188" s="29" t="s">
        <v>274</v>
      </c>
      <c r="B188" s="52" t="s">
        <v>89</v>
      </c>
      <c r="C188" s="51" t="s">
        <v>215</v>
      </c>
      <c r="D188" s="21" t="s">
        <v>213</v>
      </c>
      <c r="E188" s="21" t="s">
        <v>93</v>
      </c>
      <c r="F188" s="35"/>
      <c r="G188" s="121"/>
      <c r="H188" s="45">
        <f>H189+H192</f>
        <v>58958</v>
      </c>
      <c r="I188" s="45">
        <f>I189+I192</f>
        <v>56094</v>
      </c>
    </row>
    <row r="189" spans="1:9" ht="15.75">
      <c r="A189" s="29" t="s">
        <v>275</v>
      </c>
      <c r="B189" s="52" t="s">
        <v>89</v>
      </c>
      <c r="C189" s="51" t="s">
        <v>215</v>
      </c>
      <c r="D189" s="21" t="s">
        <v>213</v>
      </c>
      <c r="E189" s="21" t="s">
        <v>276</v>
      </c>
      <c r="F189" s="35" t="s">
        <v>94</v>
      </c>
      <c r="G189" s="69"/>
      <c r="H189" s="45">
        <f>H190</f>
        <v>2864</v>
      </c>
      <c r="I189" s="45">
        <f>I190</f>
        <v>0</v>
      </c>
    </row>
    <row r="190" spans="1:9" ht="26.25">
      <c r="A190" s="355" t="s">
        <v>277</v>
      </c>
      <c r="B190" s="12" t="s">
        <v>89</v>
      </c>
      <c r="C190" s="51" t="s">
        <v>215</v>
      </c>
      <c r="D190" s="21" t="s">
        <v>213</v>
      </c>
      <c r="E190" s="21" t="s">
        <v>278</v>
      </c>
      <c r="F190" s="7"/>
      <c r="G190" s="69"/>
      <c r="H190" s="45">
        <f>H191</f>
        <v>2864</v>
      </c>
      <c r="I190" s="45">
        <f>I191</f>
        <v>0</v>
      </c>
    </row>
    <row r="191" spans="1:9" ht="15.75">
      <c r="A191" s="59" t="s">
        <v>306</v>
      </c>
      <c r="B191" s="12" t="s">
        <v>89</v>
      </c>
      <c r="C191" s="51" t="s">
        <v>215</v>
      </c>
      <c r="D191" s="21" t="s">
        <v>213</v>
      </c>
      <c r="E191" s="21" t="s">
        <v>278</v>
      </c>
      <c r="F191" s="7"/>
      <c r="G191" s="12" t="s">
        <v>53</v>
      </c>
      <c r="H191" s="45">
        <f>2240+280+344</f>
        <v>2864</v>
      </c>
      <c r="I191" s="61"/>
    </row>
    <row r="192" spans="1:9" ht="26.25">
      <c r="A192" s="355" t="s">
        <v>157</v>
      </c>
      <c r="B192" s="12" t="s">
        <v>89</v>
      </c>
      <c r="C192" s="51" t="s">
        <v>215</v>
      </c>
      <c r="D192" s="21" t="s">
        <v>213</v>
      </c>
      <c r="E192" s="21" t="s">
        <v>279</v>
      </c>
      <c r="F192" s="7"/>
      <c r="G192" s="69"/>
      <c r="H192" s="45">
        <f>H193</f>
        <v>56094</v>
      </c>
      <c r="I192" s="45">
        <f>I193</f>
        <v>56094</v>
      </c>
    </row>
    <row r="193" spans="1:9" ht="15.75">
      <c r="A193" s="59" t="s">
        <v>186</v>
      </c>
      <c r="B193" s="12" t="s">
        <v>89</v>
      </c>
      <c r="C193" s="51" t="s">
        <v>215</v>
      </c>
      <c r="D193" s="21" t="s">
        <v>213</v>
      </c>
      <c r="E193" s="21" t="s">
        <v>279</v>
      </c>
      <c r="F193" s="7"/>
      <c r="G193" s="12" t="s">
        <v>53</v>
      </c>
      <c r="H193" s="45">
        <v>56094</v>
      </c>
      <c r="I193" s="61">
        <v>56094</v>
      </c>
    </row>
    <row r="194" spans="1:9" ht="15.75">
      <c r="A194" s="29" t="s">
        <v>144</v>
      </c>
      <c r="B194" s="12" t="s">
        <v>89</v>
      </c>
      <c r="C194" s="51" t="s">
        <v>215</v>
      </c>
      <c r="D194" s="21" t="s">
        <v>213</v>
      </c>
      <c r="E194" s="21" t="s">
        <v>145</v>
      </c>
      <c r="F194" s="7"/>
      <c r="G194" s="12"/>
      <c r="H194" s="45">
        <f>H195</f>
        <v>742.1</v>
      </c>
      <c r="I194" s="45">
        <f>I195</f>
        <v>0</v>
      </c>
    </row>
    <row r="195" spans="1:9" ht="26.25">
      <c r="A195" s="355" t="s">
        <v>286</v>
      </c>
      <c r="B195" s="12" t="s">
        <v>89</v>
      </c>
      <c r="C195" s="51" t="s">
        <v>215</v>
      </c>
      <c r="D195" s="21" t="s">
        <v>213</v>
      </c>
      <c r="E195" s="21" t="s">
        <v>287</v>
      </c>
      <c r="F195" s="7"/>
      <c r="G195" s="69"/>
      <c r="H195" s="45">
        <f>H196</f>
        <v>742.1</v>
      </c>
      <c r="I195" s="45">
        <f>I196</f>
        <v>0</v>
      </c>
    </row>
    <row r="196" spans="1:9" ht="15.75">
      <c r="A196" s="31" t="s">
        <v>160</v>
      </c>
      <c r="B196" s="12" t="s">
        <v>89</v>
      </c>
      <c r="C196" s="51" t="s">
        <v>215</v>
      </c>
      <c r="D196" s="21" t="s">
        <v>213</v>
      </c>
      <c r="E196" s="21" t="s">
        <v>287</v>
      </c>
      <c r="F196" s="7"/>
      <c r="G196" s="12" t="s">
        <v>342</v>
      </c>
      <c r="H196" s="45">
        <v>742.1</v>
      </c>
      <c r="I196" s="61"/>
    </row>
    <row r="197" spans="1:9" ht="15.75">
      <c r="A197" s="179" t="s">
        <v>142</v>
      </c>
      <c r="B197" s="12" t="s">
        <v>89</v>
      </c>
      <c r="C197" s="51" t="s">
        <v>215</v>
      </c>
      <c r="D197" s="21" t="s">
        <v>229</v>
      </c>
      <c r="E197" s="21"/>
      <c r="F197" s="7"/>
      <c r="G197" s="12"/>
      <c r="H197" s="45">
        <f aca="true" t="shared" si="20" ref="H197:I199">H198</f>
        <v>5000</v>
      </c>
      <c r="I197" s="45">
        <f t="shared" si="20"/>
        <v>0</v>
      </c>
    </row>
    <row r="198" spans="1:9" ht="15.75">
      <c r="A198" s="29" t="s">
        <v>144</v>
      </c>
      <c r="B198" s="12" t="s">
        <v>89</v>
      </c>
      <c r="C198" s="51" t="s">
        <v>215</v>
      </c>
      <c r="D198" s="21" t="s">
        <v>143</v>
      </c>
      <c r="E198" s="21" t="s">
        <v>145</v>
      </c>
      <c r="F198" s="7" t="s">
        <v>51</v>
      </c>
      <c r="G198" s="12"/>
      <c r="H198" s="45">
        <f t="shared" si="20"/>
        <v>5000</v>
      </c>
      <c r="I198" s="45">
        <f t="shared" si="20"/>
        <v>0</v>
      </c>
    </row>
    <row r="199" spans="1:9" ht="26.25">
      <c r="A199" s="59" t="s">
        <v>284</v>
      </c>
      <c r="B199" s="12" t="s">
        <v>89</v>
      </c>
      <c r="C199" s="51" t="s">
        <v>215</v>
      </c>
      <c r="D199" s="21" t="s">
        <v>143</v>
      </c>
      <c r="E199" s="21" t="s">
        <v>285</v>
      </c>
      <c r="F199" s="7" t="s">
        <v>51</v>
      </c>
      <c r="G199" s="12"/>
      <c r="H199" s="45">
        <f t="shared" si="20"/>
        <v>5000</v>
      </c>
      <c r="I199" s="45">
        <f t="shared" si="20"/>
        <v>0</v>
      </c>
    </row>
    <row r="200" spans="1:9" ht="16.5" thickBot="1">
      <c r="A200" s="31" t="s">
        <v>160</v>
      </c>
      <c r="B200" s="18" t="s">
        <v>89</v>
      </c>
      <c r="C200" s="51" t="s">
        <v>215</v>
      </c>
      <c r="D200" s="17" t="s">
        <v>143</v>
      </c>
      <c r="E200" s="17" t="s">
        <v>285</v>
      </c>
      <c r="F200" s="10" t="s">
        <v>146</v>
      </c>
      <c r="G200" s="12" t="s">
        <v>342</v>
      </c>
      <c r="H200" s="48">
        <f>2000+3000</f>
        <v>5000</v>
      </c>
      <c r="I200" s="151"/>
    </row>
    <row r="201" spans="1:9" ht="19.5" thickBot="1">
      <c r="A201" s="109" t="s">
        <v>129</v>
      </c>
      <c r="B201" s="110" t="s">
        <v>64</v>
      </c>
      <c r="C201" s="110"/>
      <c r="D201" s="111"/>
      <c r="E201" s="111"/>
      <c r="F201" s="112"/>
      <c r="G201" s="113"/>
      <c r="H201" s="114">
        <f>H202+H234</f>
        <v>497925.9</v>
      </c>
      <c r="I201" s="114">
        <f>I202+I234</f>
        <v>240313</v>
      </c>
    </row>
    <row r="202" spans="1:9" ht="15.75">
      <c r="A202" s="132" t="s">
        <v>6</v>
      </c>
      <c r="B202" s="155" t="s">
        <v>64</v>
      </c>
      <c r="C202" s="163" t="s">
        <v>216</v>
      </c>
      <c r="D202" s="160" t="s">
        <v>133</v>
      </c>
      <c r="E202" s="160"/>
      <c r="F202" s="158"/>
      <c r="G202" s="147"/>
      <c r="H202" s="120">
        <f>H203+H207+H220+H224</f>
        <v>493058.9</v>
      </c>
      <c r="I202" s="120">
        <f>I203+I207+I220+I224</f>
        <v>235446</v>
      </c>
    </row>
    <row r="203" spans="1:9" s="26" customFormat="1" ht="15.75">
      <c r="A203" s="170" t="s">
        <v>7</v>
      </c>
      <c r="B203" s="37" t="s">
        <v>64</v>
      </c>
      <c r="C203" s="162" t="s">
        <v>216</v>
      </c>
      <c r="D203" s="20" t="s">
        <v>207</v>
      </c>
      <c r="E203" s="20"/>
      <c r="F203" s="37"/>
      <c r="G203" s="183"/>
      <c r="H203" s="127">
        <f aca="true" t="shared" si="21" ref="H203:I205">H204</f>
        <v>140962.4</v>
      </c>
      <c r="I203" s="127">
        <f t="shared" si="21"/>
        <v>0</v>
      </c>
    </row>
    <row r="204" spans="1:9" ht="15.75">
      <c r="A204" s="29" t="s">
        <v>8</v>
      </c>
      <c r="B204" s="52" t="s">
        <v>64</v>
      </c>
      <c r="C204" s="52" t="s">
        <v>216</v>
      </c>
      <c r="D204" s="21" t="s">
        <v>207</v>
      </c>
      <c r="E204" s="21" t="s">
        <v>27</v>
      </c>
      <c r="F204" s="35"/>
      <c r="G204" s="121"/>
      <c r="H204" s="45">
        <f t="shared" si="21"/>
        <v>140962.4</v>
      </c>
      <c r="I204" s="45">
        <f t="shared" si="21"/>
        <v>0</v>
      </c>
    </row>
    <row r="205" spans="1:9" ht="15.75">
      <c r="A205" s="30" t="s">
        <v>28</v>
      </c>
      <c r="B205" s="52" t="s">
        <v>64</v>
      </c>
      <c r="C205" s="52" t="s">
        <v>216</v>
      </c>
      <c r="D205" s="21" t="s">
        <v>207</v>
      </c>
      <c r="E205" s="21" t="s">
        <v>234</v>
      </c>
      <c r="F205" s="35"/>
      <c r="G205" s="69"/>
      <c r="H205" s="45">
        <f t="shared" si="21"/>
        <v>140962.4</v>
      </c>
      <c r="I205" s="45">
        <f t="shared" si="21"/>
        <v>0</v>
      </c>
    </row>
    <row r="206" spans="1:9" ht="15.75">
      <c r="A206" s="30" t="s">
        <v>190</v>
      </c>
      <c r="B206" s="53" t="s">
        <v>64</v>
      </c>
      <c r="C206" s="53" t="s">
        <v>216</v>
      </c>
      <c r="D206" s="23" t="s">
        <v>207</v>
      </c>
      <c r="E206" s="21" t="s">
        <v>234</v>
      </c>
      <c r="F206" s="35"/>
      <c r="G206" s="184" t="s">
        <v>89</v>
      </c>
      <c r="H206" s="45">
        <f>126772+23.4-430+14597</f>
        <v>140962.4</v>
      </c>
      <c r="I206" s="61">
        <v>0</v>
      </c>
    </row>
    <row r="207" spans="1:9" s="26" customFormat="1" ht="15.75">
      <c r="A207" s="132" t="s">
        <v>9</v>
      </c>
      <c r="B207" s="175" t="s">
        <v>64</v>
      </c>
      <c r="C207" s="165" t="s">
        <v>216</v>
      </c>
      <c r="D207" s="161" t="s">
        <v>208</v>
      </c>
      <c r="E207" s="160"/>
      <c r="F207" s="171"/>
      <c r="G207" s="185"/>
      <c r="H207" s="120">
        <f>H208+H211+H217+H214</f>
        <v>323347.6</v>
      </c>
      <c r="I207" s="120">
        <f>I208+I211+I217</f>
        <v>235446</v>
      </c>
    </row>
    <row r="208" spans="1:9" ht="15.75">
      <c r="A208" s="91" t="s">
        <v>116</v>
      </c>
      <c r="B208" s="53" t="s">
        <v>64</v>
      </c>
      <c r="C208" s="53" t="s">
        <v>216</v>
      </c>
      <c r="D208" s="23" t="s">
        <v>208</v>
      </c>
      <c r="E208" s="23" t="s">
        <v>29</v>
      </c>
      <c r="F208" s="36"/>
      <c r="G208" s="121"/>
      <c r="H208" s="45">
        <f>H210</f>
        <v>273480.6</v>
      </c>
      <c r="I208" s="61">
        <f>I210</f>
        <v>231762</v>
      </c>
    </row>
    <row r="209" spans="1:9" ht="15.75">
      <c r="A209" s="30" t="s">
        <v>28</v>
      </c>
      <c r="B209" s="53" t="s">
        <v>64</v>
      </c>
      <c r="C209" s="53" t="s">
        <v>216</v>
      </c>
      <c r="D209" s="23" t="s">
        <v>208</v>
      </c>
      <c r="E209" s="23" t="s">
        <v>235</v>
      </c>
      <c r="F209" s="36"/>
      <c r="G209" s="169"/>
      <c r="H209" s="45">
        <f>H210</f>
        <v>273480.6</v>
      </c>
      <c r="I209" s="45">
        <f>I210</f>
        <v>231762</v>
      </c>
    </row>
    <row r="210" spans="1:9" ht="15.75">
      <c r="A210" s="133" t="s">
        <v>190</v>
      </c>
      <c r="B210" s="35" t="s">
        <v>64</v>
      </c>
      <c r="C210" s="52" t="s">
        <v>216</v>
      </c>
      <c r="D210" s="21" t="s">
        <v>208</v>
      </c>
      <c r="E210" s="21" t="s">
        <v>235</v>
      </c>
      <c r="F210" s="7"/>
      <c r="G210" s="121" t="s">
        <v>89</v>
      </c>
      <c r="H210" s="45">
        <f>268363+256.6+2989+8903-7031</f>
        <v>273480.6</v>
      </c>
      <c r="I210" s="61">
        <v>231762</v>
      </c>
    </row>
    <row r="211" spans="1:9" ht="15.75">
      <c r="A211" s="38" t="s">
        <v>32</v>
      </c>
      <c r="B211" s="18" t="s">
        <v>64</v>
      </c>
      <c r="C211" s="52" t="s">
        <v>216</v>
      </c>
      <c r="D211" s="21" t="s">
        <v>208</v>
      </c>
      <c r="E211" s="17" t="s">
        <v>33</v>
      </c>
      <c r="F211" s="10"/>
      <c r="G211" s="121"/>
      <c r="H211" s="45">
        <f>H212</f>
        <v>39152</v>
      </c>
      <c r="I211" s="45">
        <f>I212</f>
        <v>0</v>
      </c>
    </row>
    <row r="212" spans="1:9" ht="15.75">
      <c r="A212" s="30" t="s">
        <v>28</v>
      </c>
      <c r="B212" s="53" t="s">
        <v>64</v>
      </c>
      <c r="C212" s="52" t="s">
        <v>216</v>
      </c>
      <c r="D212" s="21" t="s">
        <v>208</v>
      </c>
      <c r="E212" s="23" t="s">
        <v>236</v>
      </c>
      <c r="F212" s="10"/>
      <c r="G212" s="69"/>
      <c r="H212" s="45">
        <f>H213</f>
        <v>39152</v>
      </c>
      <c r="I212" s="45">
        <f>I213</f>
        <v>0</v>
      </c>
    </row>
    <row r="213" spans="1:9" ht="15.75">
      <c r="A213" s="133" t="s">
        <v>190</v>
      </c>
      <c r="B213" s="53" t="s">
        <v>64</v>
      </c>
      <c r="C213" s="52" t="s">
        <v>216</v>
      </c>
      <c r="D213" s="21" t="s">
        <v>208</v>
      </c>
      <c r="E213" s="23" t="s">
        <v>236</v>
      </c>
      <c r="F213" s="10"/>
      <c r="G213" s="121" t="s">
        <v>89</v>
      </c>
      <c r="H213" s="45">
        <f>39917-765</f>
        <v>39152</v>
      </c>
      <c r="I213" s="61"/>
    </row>
    <row r="214" spans="1:9" ht="15.75">
      <c r="A214" s="30" t="s">
        <v>331</v>
      </c>
      <c r="B214" s="53" t="s">
        <v>64</v>
      </c>
      <c r="C214" s="52" t="s">
        <v>216</v>
      </c>
      <c r="D214" s="21" t="s">
        <v>208</v>
      </c>
      <c r="E214" s="23" t="s">
        <v>332</v>
      </c>
      <c r="F214" s="10"/>
      <c r="G214" s="121"/>
      <c r="H214" s="45">
        <f>H215</f>
        <v>7031</v>
      </c>
      <c r="I214" s="45">
        <f>I215</f>
        <v>7031</v>
      </c>
    </row>
    <row r="215" spans="1:9" ht="15.75">
      <c r="A215" s="30" t="s">
        <v>334</v>
      </c>
      <c r="B215" s="53" t="s">
        <v>64</v>
      </c>
      <c r="C215" s="52" t="s">
        <v>216</v>
      </c>
      <c r="D215" s="21" t="s">
        <v>208</v>
      </c>
      <c r="E215" s="23" t="s">
        <v>333</v>
      </c>
      <c r="F215" s="10"/>
      <c r="G215" s="121"/>
      <c r="H215" s="45">
        <f>H216</f>
        <v>7031</v>
      </c>
      <c r="I215" s="45">
        <f>I216</f>
        <v>7031</v>
      </c>
    </row>
    <row r="216" spans="1:9" ht="15.75">
      <c r="A216" s="30" t="s">
        <v>335</v>
      </c>
      <c r="B216" s="53" t="s">
        <v>64</v>
      </c>
      <c r="C216" s="52" t="s">
        <v>216</v>
      </c>
      <c r="D216" s="21" t="s">
        <v>208</v>
      </c>
      <c r="E216" s="23" t="s">
        <v>333</v>
      </c>
      <c r="F216" s="10"/>
      <c r="G216" s="121" t="s">
        <v>336</v>
      </c>
      <c r="H216" s="45">
        <v>7031</v>
      </c>
      <c r="I216" s="61">
        <v>7031</v>
      </c>
    </row>
    <row r="217" spans="1:9" ht="15.75">
      <c r="A217" s="30" t="s">
        <v>132</v>
      </c>
      <c r="B217" s="53" t="s">
        <v>64</v>
      </c>
      <c r="C217" s="52" t="s">
        <v>216</v>
      </c>
      <c r="D217" s="21" t="s">
        <v>208</v>
      </c>
      <c r="E217" s="23" t="s">
        <v>100</v>
      </c>
      <c r="F217" s="10"/>
      <c r="G217" s="121"/>
      <c r="H217" s="45">
        <f>H218</f>
        <v>3684</v>
      </c>
      <c r="I217" s="45">
        <f>I218</f>
        <v>3684</v>
      </c>
    </row>
    <row r="218" spans="1:9" ht="15.75">
      <c r="A218" s="30" t="s">
        <v>102</v>
      </c>
      <c r="B218" s="53" t="s">
        <v>64</v>
      </c>
      <c r="C218" s="52" t="s">
        <v>216</v>
      </c>
      <c r="D218" s="21" t="s">
        <v>208</v>
      </c>
      <c r="E218" s="23" t="s">
        <v>237</v>
      </c>
      <c r="F218" s="10"/>
      <c r="G218" s="69"/>
      <c r="H218" s="45">
        <f>H219</f>
        <v>3684</v>
      </c>
      <c r="I218" s="45">
        <f>I219</f>
        <v>3684</v>
      </c>
    </row>
    <row r="219" spans="1:9" ht="15.75">
      <c r="A219" s="133" t="s">
        <v>190</v>
      </c>
      <c r="B219" s="53" t="s">
        <v>64</v>
      </c>
      <c r="C219" s="52" t="s">
        <v>216</v>
      </c>
      <c r="D219" s="23" t="s">
        <v>208</v>
      </c>
      <c r="E219" s="23" t="s">
        <v>237</v>
      </c>
      <c r="F219" s="10"/>
      <c r="G219" s="121" t="s">
        <v>89</v>
      </c>
      <c r="H219" s="45">
        <v>3684</v>
      </c>
      <c r="I219" s="61">
        <v>3684</v>
      </c>
    </row>
    <row r="220" spans="1:9" s="26" customFormat="1" ht="15.75">
      <c r="A220" s="174" t="s">
        <v>30</v>
      </c>
      <c r="B220" s="165" t="s">
        <v>64</v>
      </c>
      <c r="C220" s="163" t="s">
        <v>216</v>
      </c>
      <c r="D220" s="161" t="s">
        <v>216</v>
      </c>
      <c r="E220" s="160"/>
      <c r="F220" s="171"/>
      <c r="G220" s="185"/>
      <c r="H220" s="120">
        <f aca="true" t="shared" si="22" ref="H220:I222">H221</f>
        <v>2300</v>
      </c>
      <c r="I220" s="120">
        <f t="shared" si="22"/>
        <v>0</v>
      </c>
    </row>
    <row r="221" spans="1:9" ht="15.75">
      <c r="A221" s="59" t="s">
        <v>247</v>
      </c>
      <c r="B221" s="53" t="s">
        <v>64</v>
      </c>
      <c r="C221" s="52" t="s">
        <v>216</v>
      </c>
      <c r="D221" s="23" t="s">
        <v>216</v>
      </c>
      <c r="E221" s="23" t="s">
        <v>31</v>
      </c>
      <c r="F221" s="10"/>
      <c r="G221" s="121"/>
      <c r="H221" s="45">
        <f t="shared" si="22"/>
        <v>2300</v>
      </c>
      <c r="I221" s="45">
        <f t="shared" si="22"/>
        <v>0</v>
      </c>
    </row>
    <row r="222" spans="1:9" ht="15.75">
      <c r="A222" s="29" t="s">
        <v>248</v>
      </c>
      <c r="B222" s="53" t="s">
        <v>64</v>
      </c>
      <c r="C222" s="52" t="s">
        <v>216</v>
      </c>
      <c r="D222" s="23" t="s">
        <v>216</v>
      </c>
      <c r="E222" s="23" t="s">
        <v>249</v>
      </c>
      <c r="F222" s="10"/>
      <c r="G222" s="69"/>
      <c r="H222" s="45">
        <f t="shared" si="22"/>
        <v>2300</v>
      </c>
      <c r="I222" s="45">
        <f t="shared" si="22"/>
        <v>0</v>
      </c>
    </row>
    <row r="223" spans="1:9" ht="15.75">
      <c r="A223" s="30" t="s">
        <v>190</v>
      </c>
      <c r="B223" s="53" t="s">
        <v>64</v>
      </c>
      <c r="C223" s="52" t="s">
        <v>216</v>
      </c>
      <c r="D223" s="23" t="s">
        <v>216</v>
      </c>
      <c r="E223" s="23" t="s">
        <v>249</v>
      </c>
      <c r="F223" s="10"/>
      <c r="G223" s="121" t="s">
        <v>89</v>
      </c>
      <c r="H223" s="45">
        <f>5900-100-3500</f>
        <v>2300</v>
      </c>
      <c r="I223" s="61"/>
    </row>
    <row r="224" spans="1:9" s="26" customFormat="1" ht="15.75">
      <c r="A224" s="179" t="s">
        <v>34</v>
      </c>
      <c r="B224" s="163" t="s">
        <v>64</v>
      </c>
      <c r="C224" s="163" t="s">
        <v>216</v>
      </c>
      <c r="D224" s="160" t="s">
        <v>214</v>
      </c>
      <c r="E224" s="160"/>
      <c r="F224" s="171"/>
      <c r="G224" s="185"/>
      <c r="H224" s="120">
        <f>H228+H225+H231</f>
        <v>26448.9</v>
      </c>
      <c r="I224" s="150">
        <f>I228+I225</f>
        <v>0</v>
      </c>
    </row>
    <row r="225" spans="1:9" ht="15.75">
      <c r="A225" s="59" t="s">
        <v>161</v>
      </c>
      <c r="B225" s="52" t="s">
        <v>64</v>
      </c>
      <c r="C225" s="52" t="s">
        <v>216</v>
      </c>
      <c r="D225" s="21" t="s">
        <v>214</v>
      </c>
      <c r="E225" s="21" t="s">
        <v>340</v>
      </c>
      <c r="F225" s="35"/>
      <c r="G225" s="121"/>
      <c r="H225" s="45">
        <f>H226</f>
        <v>9546.9</v>
      </c>
      <c r="I225" s="61">
        <f>I226</f>
        <v>0</v>
      </c>
    </row>
    <row r="226" spans="1:9" ht="15.75">
      <c r="A226" s="31" t="s">
        <v>52</v>
      </c>
      <c r="B226" s="52" t="s">
        <v>64</v>
      </c>
      <c r="C226" s="52" t="s">
        <v>216</v>
      </c>
      <c r="D226" s="21" t="s">
        <v>214</v>
      </c>
      <c r="E226" s="21" t="s">
        <v>345</v>
      </c>
      <c r="F226" s="35"/>
      <c r="G226" s="63"/>
      <c r="H226" s="45">
        <f>H227</f>
        <v>9546.9</v>
      </c>
      <c r="I226" s="45">
        <f>I227</f>
        <v>0</v>
      </c>
    </row>
    <row r="227" spans="1:9" ht="15.75">
      <c r="A227" s="31" t="s">
        <v>300</v>
      </c>
      <c r="B227" s="52" t="s">
        <v>64</v>
      </c>
      <c r="C227" s="52" t="s">
        <v>216</v>
      </c>
      <c r="D227" s="21" t="s">
        <v>214</v>
      </c>
      <c r="E227" s="21" t="s">
        <v>345</v>
      </c>
      <c r="F227" s="35"/>
      <c r="G227" s="169" t="s">
        <v>342</v>
      </c>
      <c r="H227" s="45">
        <f>700+8376.9+69-700+1101</f>
        <v>9546.9</v>
      </c>
      <c r="I227" s="61">
        <f>700-700</f>
        <v>0</v>
      </c>
    </row>
    <row r="228" spans="1:9" ht="42.75" customHeight="1">
      <c r="A228" s="58" t="s">
        <v>117</v>
      </c>
      <c r="B228" s="52" t="s">
        <v>64</v>
      </c>
      <c r="C228" s="52" t="s">
        <v>216</v>
      </c>
      <c r="D228" s="21" t="s">
        <v>214</v>
      </c>
      <c r="E228" s="21" t="s">
        <v>41</v>
      </c>
      <c r="F228" s="35"/>
      <c r="G228" s="121"/>
      <c r="H228" s="45">
        <f>H229</f>
        <v>10402</v>
      </c>
      <c r="I228" s="45">
        <f>I229</f>
        <v>0</v>
      </c>
    </row>
    <row r="229" spans="1:9" ht="15.75">
      <c r="A229" s="29" t="s">
        <v>28</v>
      </c>
      <c r="B229" s="13" t="s">
        <v>64</v>
      </c>
      <c r="C229" s="52" t="s">
        <v>216</v>
      </c>
      <c r="D229" s="21" t="s">
        <v>214</v>
      </c>
      <c r="E229" s="23" t="s">
        <v>250</v>
      </c>
      <c r="F229" s="5"/>
      <c r="G229" s="70"/>
      <c r="H229" s="43">
        <f>H230</f>
        <v>10402</v>
      </c>
      <c r="I229" s="43">
        <f>I230</f>
        <v>0</v>
      </c>
    </row>
    <row r="230" spans="1:9" ht="15.75">
      <c r="A230" s="30" t="s">
        <v>190</v>
      </c>
      <c r="B230" s="13" t="s">
        <v>64</v>
      </c>
      <c r="C230" s="52" t="s">
        <v>216</v>
      </c>
      <c r="D230" s="21" t="s">
        <v>214</v>
      </c>
      <c r="E230" s="23" t="s">
        <v>250</v>
      </c>
      <c r="F230" s="5"/>
      <c r="G230" s="121" t="s">
        <v>89</v>
      </c>
      <c r="H230" s="43">
        <f>10758-356</f>
        <v>10402</v>
      </c>
      <c r="I230" s="65"/>
    </row>
    <row r="231" spans="1:9" ht="15.75">
      <c r="A231" s="42" t="s">
        <v>144</v>
      </c>
      <c r="B231" s="13" t="s">
        <v>64</v>
      </c>
      <c r="C231" s="52" t="s">
        <v>216</v>
      </c>
      <c r="D231" s="21" t="s">
        <v>214</v>
      </c>
      <c r="E231" s="23" t="s">
        <v>145</v>
      </c>
      <c r="F231" s="5"/>
      <c r="G231" s="121"/>
      <c r="H231" s="43">
        <f>H232</f>
        <v>6500</v>
      </c>
      <c r="I231" s="43">
        <f>I232</f>
        <v>0</v>
      </c>
    </row>
    <row r="232" spans="1:9" ht="26.25">
      <c r="A232" s="355" t="s">
        <v>251</v>
      </c>
      <c r="B232" s="13" t="s">
        <v>64</v>
      </c>
      <c r="C232" s="52" t="s">
        <v>216</v>
      </c>
      <c r="D232" s="21" t="s">
        <v>214</v>
      </c>
      <c r="E232" s="23" t="s">
        <v>252</v>
      </c>
      <c r="F232" s="5"/>
      <c r="G232" s="121"/>
      <c r="H232" s="43">
        <f>H233</f>
        <v>6500</v>
      </c>
      <c r="I232" s="43">
        <f>I233</f>
        <v>0</v>
      </c>
    </row>
    <row r="233" spans="1:9" ht="15.75">
      <c r="A233" s="133" t="s">
        <v>190</v>
      </c>
      <c r="B233" s="13" t="s">
        <v>64</v>
      </c>
      <c r="C233" s="52" t="s">
        <v>216</v>
      </c>
      <c r="D233" s="21" t="s">
        <v>214</v>
      </c>
      <c r="E233" s="23" t="s">
        <v>252</v>
      </c>
      <c r="F233" s="5"/>
      <c r="G233" s="121" t="s">
        <v>89</v>
      </c>
      <c r="H233" s="43">
        <f>1000+3500+2000</f>
        <v>6500</v>
      </c>
      <c r="I233" s="65"/>
    </row>
    <row r="234" spans="1:9" ht="15.75">
      <c r="A234" s="132" t="s">
        <v>5</v>
      </c>
      <c r="B234" s="155" t="s">
        <v>64</v>
      </c>
      <c r="C234" s="163" t="s">
        <v>215</v>
      </c>
      <c r="D234" s="160" t="s">
        <v>133</v>
      </c>
      <c r="E234" s="160"/>
      <c r="F234" s="158"/>
      <c r="G234" s="147"/>
      <c r="H234" s="120">
        <f aca="true" t="shared" si="23" ref="H234:I238">H235</f>
        <v>4867</v>
      </c>
      <c r="I234" s="120">
        <f t="shared" si="23"/>
        <v>4867</v>
      </c>
    </row>
    <row r="235" spans="1:9" ht="15.75">
      <c r="A235" s="31" t="s">
        <v>101</v>
      </c>
      <c r="B235" s="124" t="s">
        <v>64</v>
      </c>
      <c r="C235" s="35" t="s">
        <v>215</v>
      </c>
      <c r="D235" s="21" t="s">
        <v>213</v>
      </c>
      <c r="E235" s="21"/>
      <c r="F235" s="7"/>
      <c r="G235" s="63"/>
      <c r="H235" s="45">
        <f t="shared" si="23"/>
        <v>4867</v>
      </c>
      <c r="I235" s="45">
        <f t="shared" si="23"/>
        <v>4867</v>
      </c>
    </row>
    <row r="236" spans="1:9" s="182" customFormat="1" ht="15.75">
      <c r="A236" s="31" t="s">
        <v>132</v>
      </c>
      <c r="B236" s="124" t="s">
        <v>64</v>
      </c>
      <c r="C236" s="35" t="s">
        <v>215</v>
      </c>
      <c r="D236" s="21" t="s">
        <v>213</v>
      </c>
      <c r="E236" s="21" t="s">
        <v>100</v>
      </c>
      <c r="F236" s="7"/>
      <c r="G236" s="63"/>
      <c r="H236" s="45">
        <f>H237</f>
        <v>4867</v>
      </c>
      <c r="I236" s="45">
        <f>I237</f>
        <v>4867</v>
      </c>
    </row>
    <row r="237" spans="1:9" s="182" customFormat="1" ht="39">
      <c r="A237" s="41" t="s">
        <v>353</v>
      </c>
      <c r="B237" s="124" t="s">
        <v>64</v>
      </c>
      <c r="C237" s="35" t="s">
        <v>215</v>
      </c>
      <c r="D237" s="21" t="s">
        <v>213</v>
      </c>
      <c r="E237" s="21" t="s">
        <v>352</v>
      </c>
      <c r="F237" s="7"/>
      <c r="G237" s="63"/>
      <c r="H237" s="45">
        <f>H238+H240</f>
        <v>4867</v>
      </c>
      <c r="I237" s="45">
        <f>I238+I240</f>
        <v>4867</v>
      </c>
    </row>
    <row r="238" spans="1:9" s="182" customFormat="1" ht="51.75">
      <c r="A238" s="41" t="s">
        <v>351</v>
      </c>
      <c r="B238" s="124" t="s">
        <v>64</v>
      </c>
      <c r="C238" s="35" t="s">
        <v>215</v>
      </c>
      <c r="D238" s="21" t="s">
        <v>213</v>
      </c>
      <c r="E238" s="21" t="s">
        <v>348</v>
      </c>
      <c r="F238" s="7"/>
      <c r="G238" s="63"/>
      <c r="H238" s="45">
        <f t="shared" si="23"/>
        <v>4401</v>
      </c>
      <c r="I238" s="45">
        <f t="shared" si="23"/>
        <v>4401</v>
      </c>
    </row>
    <row r="239" spans="1:9" s="182" customFormat="1" ht="15.75">
      <c r="A239" s="133" t="s">
        <v>163</v>
      </c>
      <c r="B239" s="34" t="s">
        <v>64</v>
      </c>
      <c r="C239" s="51" t="s">
        <v>215</v>
      </c>
      <c r="D239" s="25" t="s">
        <v>213</v>
      </c>
      <c r="E239" s="25" t="s">
        <v>348</v>
      </c>
      <c r="F239" s="34"/>
      <c r="G239" s="184" t="s">
        <v>53</v>
      </c>
      <c r="H239" s="44">
        <v>4401</v>
      </c>
      <c r="I239" s="118">
        <v>4401</v>
      </c>
    </row>
    <row r="240" spans="1:9" s="182" customFormat="1" ht="51.75">
      <c r="A240" s="355" t="s">
        <v>349</v>
      </c>
      <c r="B240" s="124" t="s">
        <v>64</v>
      </c>
      <c r="C240" s="124" t="s">
        <v>215</v>
      </c>
      <c r="D240" s="124" t="s">
        <v>213</v>
      </c>
      <c r="E240" s="124" t="s">
        <v>350</v>
      </c>
      <c r="F240" s="124"/>
      <c r="G240" s="167"/>
      <c r="H240" s="168">
        <f>H241</f>
        <v>466</v>
      </c>
      <c r="I240" s="356">
        <f>I241</f>
        <v>466</v>
      </c>
    </row>
    <row r="241" spans="1:9" s="182" customFormat="1" ht="16.5" thickBot="1">
      <c r="A241" s="358" t="s">
        <v>190</v>
      </c>
      <c r="B241" s="172" t="s">
        <v>64</v>
      </c>
      <c r="C241" s="172" t="s">
        <v>215</v>
      </c>
      <c r="D241" s="172" t="s">
        <v>213</v>
      </c>
      <c r="E241" s="172" t="s">
        <v>350</v>
      </c>
      <c r="F241" s="172"/>
      <c r="G241" s="346" t="s">
        <v>89</v>
      </c>
      <c r="H241" s="187">
        <v>466</v>
      </c>
      <c r="I241" s="363">
        <v>466</v>
      </c>
    </row>
    <row r="242" spans="1:9" ht="19.5" thickBot="1">
      <c r="A242" s="103" t="s">
        <v>70</v>
      </c>
      <c r="B242" s="32" t="s">
        <v>69</v>
      </c>
      <c r="C242" s="32"/>
      <c r="D242" s="24"/>
      <c r="E242" s="24"/>
      <c r="F242" s="15"/>
      <c r="G242" s="67"/>
      <c r="H242" s="46">
        <f>H243+H248</f>
        <v>91365.09999999999</v>
      </c>
      <c r="I242" s="46">
        <f>I243+I248</f>
        <v>0</v>
      </c>
    </row>
    <row r="243" spans="1:9" ht="15.75">
      <c r="A243" s="132" t="s">
        <v>6</v>
      </c>
      <c r="B243" s="155" t="s">
        <v>69</v>
      </c>
      <c r="C243" s="163" t="s">
        <v>216</v>
      </c>
      <c r="D243" s="160" t="s">
        <v>133</v>
      </c>
      <c r="E243" s="160"/>
      <c r="F243" s="158"/>
      <c r="G243" s="147"/>
      <c r="H243" s="120">
        <f aca="true" t="shared" si="24" ref="H243:I245">H244</f>
        <v>18253</v>
      </c>
      <c r="I243" s="120">
        <f t="shared" si="24"/>
        <v>0</v>
      </c>
    </row>
    <row r="244" spans="1:9" ht="15.75">
      <c r="A244" s="31" t="s">
        <v>9</v>
      </c>
      <c r="B244" s="51" t="s">
        <v>69</v>
      </c>
      <c r="C244" s="52" t="s">
        <v>216</v>
      </c>
      <c r="D244" s="25" t="s">
        <v>208</v>
      </c>
      <c r="E244" s="25"/>
      <c r="F244" s="34"/>
      <c r="G244" s="146"/>
      <c r="H244" s="44">
        <f t="shared" si="24"/>
        <v>18253</v>
      </c>
      <c r="I244" s="44">
        <f t="shared" si="24"/>
        <v>0</v>
      </c>
    </row>
    <row r="245" spans="1:9" ht="15.75">
      <c r="A245" s="38" t="s">
        <v>32</v>
      </c>
      <c r="B245" s="18" t="s">
        <v>69</v>
      </c>
      <c r="C245" s="52" t="s">
        <v>216</v>
      </c>
      <c r="D245" s="25" t="s">
        <v>208</v>
      </c>
      <c r="E245" s="17" t="s">
        <v>33</v>
      </c>
      <c r="F245" s="10"/>
      <c r="G245" s="121"/>
      <c r="H245" s="45">
        <f t="shared" si="24"/>
        <v>18253</v>
      </c>
      <c r="I245" s="45">
        <f t="shared" si="24"/>
        <v>0</v>
      </c>
    </row>
    <row r="246" spans="1:9" ht="15.75">
      <c r="A246" s="30" t="s">
        <v>28</v>
      </c>
      <c r="B246" s="53" t="s">
        <v>69</v>
      </c>
      <c r="C246" s="52" t="s">
        <v>216</v>
      </c>
      <c r="D246" s="25" t="s">
        <v>208</v>
      </c>
      <c r="E246" s="23" t="s">
        <v>236</v>
      </c>
      <c r="F246" s="10"/>
      <c r="G246" s="70"/>
      <c r="H246" s="43">
        <f>H247</f>
        <v>18253</v>
      </c>
      <c r="I246" s="43">
        <f>I247</f>
        <v>0</v>
      </c>
    </row>
    <row r="247" spans="1:9" ht="15.75">
      <c r="A247" s="133" t="s">
        <v>190</v>
      </c>
      <c r="B247" s="53" t="s">
        <v>69</v>
      </c>
      <c r="C247" s="52" t="s">
        <v>216</v>
      </c>
      <c r="D247" s="25" t="s">
        <v>208</v>
      </c>
      <c r="E247" s="23" t="s">
        <v>236</v>
      </c>
      <c r="F247" s="10"/>
      <c r="G247" s="121" t="s">
        <v>89</v>
      </c>
      <c r="H247" s="43">
        <f>18591-1338+1000</f>
        <v>18253</v>
      </c>
      <c r="I247" s="65"/>
    </row>
    <row r="248" spans="1:9" ht="15.75">
      <c r="A248" s="132" t="s">
        <v>290</v>
      </c>
      <c r="B248" s="155" t="s">
        <v>69</v>
      </c>
      <c r="C248" s="163" t="s">
        <v>217</v>
      </c>
      <c r="D248" s="160" t="s">
        <v>133</v>
      </c>
      <c r="E248" s="160"/>
      <c r="F248" s="158"/>
      <c r="G248" s="147"/>
      <c r="H248" s="120">
        <f>H249+H268</f>
        <v>73112.09999999999</v>
      </c>
      <c r="I248" s="120">
        <f>I249+I268</f>
        <v>0</v>
      </c>
    </row>
    <row r="249" spans="1:9" ht="15.75">
      <c r="A249" s="31" t="s">
        <v>35</v>
      </c>
      <c r="B249" s="51" t="s">
        <v>69</v>
      </c>
      <c r="C249" s="51" t="s">
        <v>217</v>
      </c>
      <c r="D249" s="25" t="s">
        <v>207</v>
      </c>
      <c r="E249" s="25"/>
      <c r="F249" s="34"/>
      <c r="G249" s="146"/>
      <c r="H249" s="44">
        <f>H250+H253+H256+H259+H262+H265</f>
        <v>66888.4</v>
      </c>
      <c r="I249" s="44">
        <f>I250+I253+I256+I259+I262+I265</f>
        <v>0</v>
      </c>
    </row>
    <row r="250" spans="1:9" ht="26.25">
      <c r="A250" s="79" t="s">
        <v>126</v>
      </c>
      <c r="B250" s="52" t="s">
        <v>69</v>
      </c>
      <c r="C250" s="51" t="s">
        <v>217</v>
      </c>
      <c r="D250" s="25" t="s">
        <v>207</v>
      </c>
      <c r="E250" s="21" t="s">
        <v>36</v>
      </c>
      <c r="F250" s="35"/>
      <c r="G250" s="121"/>
      <c r="H250" s="45">
        <f>H251</f>
        <v>30812.9</v>
      </c>
      <c r="I250" s="45">
        <f>I251</f>
        <v>0</v>
      </c>
    </row>
    <row r="251" spans="1:9" ht="15.75">
      <c r="A251" s="56" t="s">
        <v>28</v>
      </c>
      <c r="B251" s="52" t="s">
        <v>69</v>
      </c>
      <c r="C251" s="51" t="s">
        <v>217</v>
      </c>
      <c r="D251" s="25" t="s">
        <v>207</v>
      </c>
      <c r="E251" s="21" t="s">
        <v>255</v>
      </c>
      <c r="F251" s="35"/>
      <c r="G251" s="169"/>
      <c r="H251" s="45">
        <f>H252</f>
        <v>30812.9</v>
      </c>
      <c r="I251" s="45">
        <f>I252</f>
        <v>0</v>
      </c>
    </row>
    <row r="252" spans="1:9" ht="15.75">
      <c r="A252" s="133" t="s">
        <v>190</v>
      </c>
      <c r="B252" s="52" t="s">
        <v>69</v>
      </c>
      <c r="C252" s="51" t="s">
        <v>217</v>
      </c>
      <c r="D252" s="25" t="s">
        <v>207</v>
      </c>
      <c r="E252" s="21" t="s">
        <v>255</v>
      </c>
      <c r="F252" s="35"/>
      <c r="G252" s="121" t="s">
        <v>89</v>
      </c>
      <c r="H252" s="45">
        <f>28447.9+1402+963</f>
        <v>30812.9</v>
      </c>
      <c r="I252" s="62"/>
    </row>
    <row r="253" spans="1:9" ht="15.75">
      <c r="A253" s="42" t="s">
        <v>13</v>
      </c>
      <c r="B253" s="52" t="s">
        <v>69</v>
      </c>
      <c r="C253" s="51" t="s">
        <v>217</v>
      </c>
      <c r="D253" s="25" t="s">
        <v>207</v>
      </c>
      <c r="E253" s="21" t="s">
        <v>37</v>
      </c>
      <c r="F253" s="35"/>
      <c r="G253" s="121"/>
      <c r="H253" s="45">
        <f>H254</f>
        <v>3242.7</v>
      </c>
      <c r="I253" s="45">
        <f>I254</f>
        <v>0</v>
      </c>
    </row>
    <row r="254" spans="1:9" ht="15.75">
      <c r="A254" s="56" t="s">
        <v>28</v>
      </c>
      <c r="B254" s="52" t="s">
        <v>69</v>
      </c>
      <c r="C254" s="51" t="s">
        <v>217</v>
      </c>
      <c r="D254" s="25" t="s">
        <v>207</v>
      </c>
      <c r="E254" s="21" t="s">
        <v>256</v>
      </c>
      <c r="F254" s="35"/>
      <c r="G254" s="169"/>
      <c r="H254" s="45">
        <f>H255</f>
        <v>3242.7</v>
      </c>
      <c r="I254" s="45">
        <f>I255</f>
        <v>0</v>
      </c>
    </row>
    <row r="255" spans="1:9" ht="15.75">
      <c r="A255" s="133" t="s">
        <v>190</v>
      </c>
      <c r="B255" s="52" t="s">
        <v>69</v>
      </c>
      <c r="C255" s="51" t="s">
        <v>217</v>
      </c>
      <c r="D255" s="25" t="s">
        <v>207</v>
      </c>
      <c r="E255" s="21" t="s">
        <v>256</v>
      </c>
      <c r="F255" s="35"/>
      <c r="G255" s="121" t="s">
        <v>89</v>
      </c>
      <c r="H255" s="45">
        <v>3242.7</v>
      </c>
      <c r="I255" s="62"/>
    </row>
    <row r="256" spans="1:9" ht="15.75">
      <c r="A256" s="42" t="s">
        <v>14</v>
      </c>
      <c r="B256" s="52" t="s">
        <v>69</v>
      </c>
      <c r="C256" s="51" t="s">
        <v>217</v>
      </c>
      <c r="D256" s="25" t="s">
        <v>207</v>
      </c>
      <c r="E256" s="21" t="s">
        <v>38</v>
      </c>
      <c r="F256" s="35"/>
      <c r="G256" s="69"/>
      <c r="H256" s="45">
        <f>H257</f>
        <v>9317.2</v>
      </c>
      <c r="I256" s="45">
        <f>I257</f>
        <v>0</v>
      </c>
    </row>
    <row r="257" spans="1:9" ht="15.75">
      <c r="A257" s="56" t="s">
        <v>28</v>
      </c>
      <c r="B257" s="52" t="s">
        <v>69</v>
      </c>
      <c r="C257" s="51" t="s">
        <v>217</v>
      </c>
      <c r="D257" s="25" t="s">
        <v>207</v>
      </c>
      <c r="E257" s="21" t="s">
        <v>257</v>
      </c>
      <c r="F257" s="35"/>
      <c r="G257" s="69"/>
      <c r="H257" s="45">
        <f>H258</f>
        <v>9317.2</v>
      </c>
      <c r="I257" s="45">
        <f>I258</f>
        <v>0</v>
      </c>
    </row>
    <row r="258" spans="1:9" ht="15.75">
      <c r="A258" s="133" t="s">
        <v>190</v>
      </c>
      <c r="B258" s="52" t="s">
        <v>69</v>
      </c>
      <c r="C258" s="51" t="s">
        <v>217</v>
      </c>
      <c r="D258" s="25" t="s">
        <v>207</v>
      </c>
      <c r="E258" s="21" t="s">
        <v>257</v>
      </c>
      <c r="F258" s="35"/>
      <c r="G258" s="121" t="s">
        <v>89</v>
      </c>
      <c r="H258" s="45">
        <v>9317.2</v>
      </c>
      <c r="I258" s="62"/>
    </row>
    <row r="259" spans="1:9" ht="15.75">
      <c r="A259" s="79" t="s">
        <v>118</v>
      </c>
      <c r="B259" s="52" t="s">
        <v>69</v>
      </c>
      <c r="C259" s="51" t="s">
        <v>217</v>
      </c>
      <c r="D259" s="25" t="s">
        <v>207</v>
      </c>
      <c r="E259" s="21" t="s">
        <v>39</v>
      </c>
      <c r="F259" s="35"/>
      <c r="G259" s="121"/>
      <c r="H259" s="45">
        <f>H260</f>
        <v>15803.6</v>
      </c>
      <c r="I259" s="45">
        <f>I260</f>
        <v>0</v>
      </c>
    </row>
    <row r="260" spans="1:9" ht="15.75">
      <c r="A260" s="56" t="s">
        <v>28</v>
      </c>
      <c r="B260" s="52" t="s">
        <v>69</v>
      </c>
      <c r="C260" s="51" t="s">
        <v>217</v>
      </c>
      <c r="D260" s="25" t="s">
        <v>207</v>
      </c>
      <c r="E260" s="21" t="s">
        <v>258</v>
      </c>
      <c r="F260" s="35"/>
      <c r="G260" s="169"/>
      <c r="H260" s="45">
        <f>H261</f>
        <v>15803.6</v>
      </c>
      <c r="I260" s="45">
        <f>I261</f>
        <v>0</v>
      </c>
    </row>
    <row r="261" spans="1:9" ht="15.75">
      <c r="A261" s="133" t="s">
        <v>190</v>
      </c>
      <c r="B261" s="52" t="s">
        <v>69</v>
      </c>
      <c r="C261" s="51" t="s">
        <v>217</v>
      </c>
      <c r="D261" s="25" t="s">
        <v>207</v>
      </c>
      <c r="E261" s="21" t="s">
        <v>258</v>
      </c>
      <c r="F261" s="35"/>
      <c r="G261" s="121" t="s">
        <v>89</v>
      </c>
      <c r="H261" s="45">
        <f>15668.6+135</f>
        <v>15803.6</v>
      </c>
      <c r="I261" s="62"/>
    </row>
    <row r="262" spans="1:9" ht="26.25">
      <c r="A262" s="79" t="s">
        <v>106</v>
      </c>
      <c r="B262" s="52" t="s">
        <v>69</v>
      </c>
      <c r="C262" s="51" t="s">
        <v>217</v>
      </c>
      <c r="D262" s="25" t="s">
        <v>207</v>
      </c>
      <c r="E262" s="21" t="s">
        <v>40</v>
      </c>
      <c r="F262" s="35"/>
      <c r="G262" s="121"/>
      <c r="H262" s="45">
        <f>H263</f>
        <v>2424</v>
      </c>
      <c r="I262" s="45">
        <f>I263</f>
        <v>0</v>
      </c>
    </row>
    <row r="263" spans="1:9" s="9" customFormat="1" ht="24">
      <c r="A263" s="378" t="s">
        <v>107</v>
      </c>
      <c r="B263" s="385" t="s">
        <v>69</v>
      </c>
      <c r="C263" s="380" t="s">
        <v>217</v>
      </c>
      <c r="D263" s="386" t="s">
        <v>207</v>
      </c>
      <c r="E263" s="387" t="s">
        <v>259</v>
      </c>
      <c r="F263" s="388"/>
      <c r="G263" s="389"/>
      <c r="H263" s="390">
        <f>H264</f>
        <v>2424</v>
      </c>
      <c r="I263" s="390">
        <f>I264</f>
        <v>0</v>
      </c>
    </row>
    <row r="264" spans="1:9" ht="15.75">
      <c r="A264" s="133" t="s">
        <v>190</v>
      </c>
      <c r="B264" s="52" t="s">
        <v>69</v>
      </c>
      <c r="C264" s="51" t="s">
        <v>217</v>
      </c>
      <c r="D264" s="25" t="s">
        <v>207</v>
      </c>
      <c r="E264" s="21" t="s">
        <v>259</v>
      </c>
      <c r="F264" s="35"/>
      <c r="G264" s="121" t="s">
        <v>89</v>
      </c>
      <c r="H264" s="45">
        <f>1943+481</f>
        <v>2424</v>
      </c>
      <c r="I264" s="62"/>
    </row>
    <row r="265" spans="1:9" ht="15.75">
      <c r="A265" s="42" t="s">
        <v>144</v>
      </c>
      <c r="B265" s="52" t="s">
        <v>69</v>
      </c>
      <c r="C265" s="51" t="s">
        <v>217</v>
      </c>
      <c r="D265" s="25" t="s">
        <v>207</v>
      </c>
      <c r="E265" s="21" t="s">
        <v>145</v>
      </c>
      <c r="F265" s="35"/>
      <c r="G265" s="121"/>
      <c r="H265" s="45">
        <f>H266</f>
        <v>5288</v>
      </c>
      <c r="I265" s="45">
        <f>I266</f>
        <v>0</v>
      </c>
    </row>
    <row r="266" spans="1:9" ht="26.25">
      <c r="A266" s="355" t="s">
        <v>292</v>
      </c>
      <c r="B266" s="52" t="s">
        <v>69</v>
      </c>
      <c r="C266" s="51" t="s">
        <v>217</v>
      </c>
      <c r="D266" s="25" t="s">
        <v>207</v>
      </c>
      <c r="E266" s="21" t="s">
        <v>291</v>
      </c>
      <c r="F266" s="35"/>
      <c r="G266" s="121"/>
      <c r="H266" s="45">
        <f>H267</f>
        <v>5288</v>
      </c>
      <c r="I266" s="45">
        <f>I267</f>
        <v>0</v>
      </c>
    </row>
    <row r="267" spans="1:9" ht="15.75">
      <c r="A267" s="133" t="s">
        <v>190</v>
      </c>
      <c r="B267" s="52" t="s">
        <v>69</v>
      </c>
      <c r="C267" s="51" t="s">
        <v>217</v>
      </c>
      <c r="D267" s="25" t="s">
        <v>207</v>
      </c>
      <c r="E267" s="21" t="s">
        <v>291</v>
      </c>
      <c r="F267" s="35"/>
      <c r="G267" s="121" t="s">
        <v>89</v>
      </c>
      <c r="H267" s="45">
        <f>5212+76</f>
        <v>5288</v>
      </c>
      <c r="I267" s="62">
        <v>0</v>
      </c>
    </row>
    <row r="268" spans="1:9" s="26" customFormat="1" ht="26.25">
      <c r="A268" s="188" t="s">
        <v>119</v>
      </c>
      <c r="B268" s="163" t="s">
        <v>69</v>
      </c>
      <c r="C268" s="162" t="s">
        <v>217</v>
      </c>
      <c r="D268" s="160" t="s">
        <v>229</v>
      </c>
      <c r="E268" s="160"/>
      <c r="F268" s="171"/>
      <c r="G268" s="185"/>
      <c r="H268" s="120">
        <f>H272+H269</f>
        <v>6223.7</v>
      </c>
      <c r="I268" s="120">
        <f>I272+I269</f>
        <v>0</v>
      </c>
    </row>
    <row r="269" spans="1:9" ht="15.75">
      <c r="A269" s="59" t="s">
        <v>161</v>
      </c>
      <c r="B269" s="52" t="s">
        <v>69</v>
      </c>
      <c r="C269" s="51" t="s">
        <v>217</v>
      </c>
      <c r="D269" s="21" t="s">
        <v>229</v>
      </c>
      <c r="E269" s="21" t="s">
        <v>340</v>
      </c>
      <c r="F269" s="35"/>
      <c r="G269" s="121"/>
      <c r="H269" s="45">
        <f>H270</f>
        <v>3728.1</v>
      </c>
      <c r="I269" s="45">
        <f>I270</f>
        <v>0</v>
      </c>
    </row>
    <row r="270" spans="1:9" ht="15.75">
      <c r="A270" s="31" t="s">
        <v>52</v>
      </c>
      <c r="B270" s="52" t="s">
        <v>69</v>
      </c>
      <c r="C270" s="51" t="s">
        <v>217</v>
      </c>
      <c r="D270" s="21" t="s">
        <v>229</v>
      </c>
      <c r="E270" s="21" t="s">
        <v>345</v>
      </c>
      <c r="F270" s="35"/>
      <c r="G270" s="63"/>
      <c r="H270" s="45">
        <f>H271</f>
        <v>3728.1</v>
      </c>
      <c r="I270" s="45">
        <f>I271</f>
        <v>0</v>
      </c>
    </row>
    <row r="271" spans="1:9" ht="15.75">
      <c r="A271" s="31" t="s">
        <v>160</v>
      </c>
      <c r="B271" s="52" t="s">
        <v>69</v>
      </c>
      <c r="C271" s="51" t="s">
        <v>217</v>
      </c>
      <c r="D271" s="21" t="s">
        <v>229</v>
      </c>
      <c r="E271" s="21" t="s">
        <v>345</v>
      </c>
      <c r="F271" s="35"/>
      <c r="G271" s="121" t="s">
        <v>342</v>
      </c>
      <c r="H271" s="45">
        <f>3309.1+419</f>
        <v>3728.1</v>
      </c>
      <c r="I271" s="62"/>
    </row>
    <row r="272" spans="1:9" ht="42" customHeight="1">
      <c r="A272" s="58" t="s">
        <v>117</v>
      </c>
      <c r="B272" s="52" t="s">
        <v>69</v>
      </c>
      <c r="C272" s="51" t="s">
        <v>217</v>
      </c>
      <c r="D272" s="21" t="s">
        <v>229</v>
      </c>
      <c r="E272" s="21" t="s">
        <v>41</v>
      </c>
      <c r="F272" s="35"/>
      <c r="G272" s="121"/>
      <c r="H272" s="45">
        <f>H273</f>
        <v>2495.6</v>
      </c>
      <c r="I272" s="45">
        <f>I273</f>
        <v>0</v>
      </c>
    </row>
    <row r="273" spans="1:9" ht="16.5" customHeight="1">
      <c r="A273" s="29" t="s">
        <v>28</v>
      </c>
      <c r="B273" s="53"/>
      <c r="C273" s="51" t="s">
        <v>217</v>
      </c>
      <c r="D273" s="23" t="s">
        <v>229</v>
      </c>
      <c r="E273" s="23" t="s">
        <v>250</v>
      </c>
      <c r="F273" s="36"/>
      <c r="G273" s="189"/>
      <c r="H273" s="43">
        <f>H274</f>
        <v>2495.6</v>
      </c>
      <c r="I273" s="43">
        <f>I274</f>
        <v>0</v>
      </c>
    </row>
    <row r="274" spans="1:9" ht="16.5" thickBot="1">
      <c r="A274" s="30" t="s">
        <v>190</v>
      </c>
      <c r="B274" s="53" t="s">
        <v>69</v>
      </c>
      <c r="C274" s="51" t="s">
        <v>217</v>
      </c>
      <c r="D274" s="23" t="s">
        <v>229</v>
      </c>
      <c r="E274" s="23" t="s">
        <v>250</v>
      </c>
      <c r="F274" s="36"/>
      <c r="G274" s="121" t="s">
        <v>89</v>
      </c>
      <c r="H274" s="43">
        <v>2495.6</v>
      </c>
      <c r="I274" s="65"/>
    </row>
    <row r="275" spans="1:9" ht="37.5">
      <c r="A275" s="137" t="s">
        <v>124</v>
      </c>
      <c r="B275" s="138" t="s">
        <v>71</v>
      </c>
      <c r="C275" s="138"/>
      <c r="D275" s="50"/>
      <c r="E275" s="50"/>
      <c r="F275" s="49"/>
      <c r="G275" s="142"/>
      <c r="H275" s="139">
        <f>H281+H276</f>
        <v>252901</v>
      </c>
      <c r="I275" s="139">
        <f>I281+I276</f>
        <v>13418</v>
      </c>
    </row>
    <row r="276" spans="1:9" s="26" customFormat="1" ht="15.75">
      <c r="A276" s="132" t="s">
        <v>290</v>
      </c>
      <c r="B276" s="180" t="s">
        <v>71</v>
      </c>
      <c r="C276" s="180" t="s">
        <v>217</v>
      </c>
      <c r="D276" s="180"/>
      <c r="E276" s="180"/>
      <c r="F276" s="180"/>
      <c r="G276" s="200"/>
      <c r="H276" s="195">
        <f aca="true" t="shared" si="25" ref="H276:I279">H277</f>
        <v>500</v>
      </c>
      <c r="I276" s="361">
        <f t="shared" si="25"/>
        <v>0</v>
      </c>
    </row>
    <row r="277" spans="1:9" ht="15.75">
      <c r="A277" s="31" t="s">
        <v>35</v>
      </c>
      <c r="B277" s="124" t="s">
        <v>71</v>
      </c>
      <c r="C277" s="124" t="s">
        <v>217</v>
      </c>
      <c r="D277" s="124" t="s">
        <v>207</v>
      </c>
      <c r="E277" s="180"/>
      <c r="F277" s="180"/>
      <c r="G277" s="200"/>
      <c r="H277" s="168">
        <f t="shared" si="25"/>
        <v>500</v>
      </c>
      <c r="I277" s="356">
        <f t="shared" si="25"/>
        <v>0</v>
      </c>
    </row>
    <row r="278" spans="1:9" ht="26.25">
      <c r="A278" s="79" t="s">
        <v>106</v>
      </c>
      <c r="B278" s="124" t="s">
        <v>71</v>
      </c>
      <c r="C278" s="124" t="s">
        <v>217</v>
      </c>
      <c r="D278" s="124" t="s">
        <v>207</v>
      </c>
      <c r="E278" s="21" t="s">
        <v>40</v>
      </c>
      <c r="F278" s="35"/>
      <c r="G278" s="121"/>
      <c r="H278" s="168">
        <f t="shared" si="25"/>
        <v>500</v>
      </c>
      <c r="I278" s="356">
        <f t="shared" si="25"/>
        <v>0</v>
      </c>
    </row>
    <row r="279" spans="1:9" s="9" customFormat="1" ht="24">
      <c r="A279" s="378" t="s">
        <v>107</v>
      </c>
      <c r="B279" s="391" t="s">
        <v>71</v>
      </c>
      <c r="C279" s="391" t="s">
        <v>217</v>
      </c>
      <c r="D279" s="391" t="s">
        <v>207</v>
      </c>
      <c r="E279" s="387" t="s">
        <v>259</v>
      </c>
      <c r="F279" s="388"/>
      <c r="G279" s="389"/>
      <c r="H279" s="392">
        <f t="shared" si="25"/>
        <v>500</v>
      </c>
      <c r="I279" s="393">
        <f t="shared" si="25"/>
        <v>0</v>
      </c>
    </row>
    <row r="280" spans="1:9" ht="15.75">
      <c r="A280" s="133" t="s">
        <v>190</v>
      </c>
      <c r="B280" s="124" t="s">
        <v>71</v>
      </c>
      <c r="C280" s="124" t="s">
        <v>217</v>
      </c>
      <c r="D280" s="124" t="s">
        <v>207</v>
      </c>
      <c r="E280" s="21" t="s">
        <v>259</v>
      </c>
      <c r="F280" s="35"/>
      <c r="G280" s="121" t="s">
        <v>89</v>
      </c>
      <c r="H280" s="168">
        <v>500</v>
      </c>
      <c r="I280" s="356"/>
    </row>
    <row r="281" spans="1:9" s="26" customFormat="1" ht="15.75">
      <c r="A281" s="136" t="s">
        <v>289</v>
      </c>
      <c r="B281" s="153" t="s">
        <v>71</v>
      </c>
      <c r="C281" s="162" t="s">
        <v>214</v>
      </c>
      <c r="D281" s="20" t="s">
        <v>133</v>
      </c>
      <c r="E281" s="20"/>
      <c r="F281" s="156"/>
      <c r="G281" s="143"/>
      <c r="H281" s="127">
        <f>H282+H293</f>
        <v>252401</v>
      </c>
      <c r="I281" s="127">
        <f>I282+I293</f>
        <v>13418</v>
      </c>
    </row>
    <row r="282" spans="1:9" ht="15.75">
      <c r="A282" s="170" t="s">
        <v>261</v>
      </c>
      <c r="B282" s="34" t="s">
        <v>71</v>
      </c>
      <c r="C282" s="51" t="s">
        <v>214</v>
      </c>
      <c r="D282" s="25" t="s">
        <v>207</v>
      </c>
      <c r="E282" s="20"/>
      <c r="F282" s="37"/>
      <c r="G282" s="183"/>
      <c r="H282" s="127">
        <f>H283+H287+H290</f>
        <v>252236</v>
      </c>
      <c r="I282" s="127">
        <f>I283+I287+I290</f>
        <v>13418</v>
      </c>
    </row>
    <row r="283" spans="1:9" ht="26.25">
      <c r="A283" s="41" t="s">
        <v>230</v>
      </c>
      <c r="B283" s="51" t="s">
        <v>71</v>
      </c>
      <c r="C283" s="51" t="s">
        <v>214</v>
      </c>
      <c r="D283" s="25" t="s">
        <v>207</v>
      </c>
      <c r="E283" s="25" t="s">
        <v>74</v>
      </c>
      <c r="F283" s="34"/>
      <c r="G283" s="146"/>
      <c r="H283" s="44">
        <f aca="true" t="shared" si="26" ref="H283:I285">H284</f>
        <v>500</v>
      </c>
      <c r="I283" s="44">
        <f t="shared" si="26"/>
        <v>0</v>
      </c>
    </row>
    <row r="284" spans="1:9" ht="39">
      <c r="A284" s="41" t="s">
        <v>231</v>
      </c>
      <c r="B284" s="51" t="s">
        <v>71</v>
      </c>
      <c r="C284" s="51" t="s">
        <v>214</v>
      </c>
      <c r="D284" s="25" t="s">
        <v>207</v>
      </c>
      <c r="E284" s="25" t="s">
        <v>232</v>
      </c>
      <c r="F284" s="34"/>
      <c r="G284" s="146"/>
      <c r="H284" s="44">
        <f t="shared" si="26"/>
        <v>500</v>
      </c>
      <c r="I284" s="44">
        <f t="shared" si="26"/>
        <v>0</v>
      </c>
    </row>
    <row r="285" spans="1:9" ht="39">
      <c r="A285" s="41" t="s">
        <v>317</v>
      </c>
      <c r="B285" s="51" t="s">
        <v>71</v>
      </c>
      <c r="C285" s="51" t="s">
        <v>214</v>
      </c>
      <c r="D285" s="25" t="s">
        <v>207</v>
      </c>
      <c r="E285" s="25" t="s">
        <v>281</v>
      </c>
      <c r="F285" s="34"/>
      <c r="G285" s="146"/>
      <c r="H285" s="44">
        <f t="shared" si="26"/>
        <v>500</v>
      </c>
      <c r="I285" s="44">
        <f t="shared" si="26"/>
        <v>0</v>
      </c>
    </row>
    <row r="286" spans="1:9" ht="15.75">
      <c r="A286" s="41" t="s">
        <v>233</v>
      </c>
      <c r="B286" s="51" t="s">
        <v>71</v>
      </c>
      <c r="C286" s="51" t="s">
        <v>214</v>
      </c>
      <c r="D286" s="25" t="s">
        <v>207</v>
      </c>
      <c r="E286" s="25" t="s">
        <v>281</v>
      </c>
      <c r="F286" s="34"/>
      <c r="G286" s="146" t="s">
        <v>69</v>
      </c>
      <c r="H286" s="44">
        <v>500</v>
      </c>
      <c r="I286" s="118"/>
    </row>
    <row r="287" spans="1:9" ht="15.75">
      <c r="A287" s="29" t="s">
        <v>42</v>
      </c>
      <c r="B287" s="51" t="s">
        <v>71</v>
      </c>
      <c r="C287" s="51" t="s">
        <v>214</v>
      </c>
      <c r="D287" s="21" t="s">
        <v>207</v>
      </c>
      <c r="E287" s="21" t="s">
        <v>43</v>
      </c>
      <c r="F287" s="35"/>
      <c r="G287" s="121"/>
      <c r="H287" s="45">
        <f>H288</f>
        <v>248544</v>
      </c>
      <c r="I287" s="45">
        <f>I288</f>
        <v>10226</v>
      </c>
    </row>
    <row r="288" spans="1:9" ht="15.75">
      <c r="A288" s="30" t="s">
        <v>28</v>
      </c>
      <c r="B288" s="51" t="s">
        <v>71</v>
      </c>
      <c r="C288" s="51" t="s">
        <v>214</v>
      </c>
      <c r="D288" s="21" t="s">
        <v>207</v>
      </c>
      <c r="E288" s="21" t="s">
        <v>262</v>
      </c>
      <c r="F288" s="35"/>
      <c r="G288" s="146"/>
      <c r="H288" s="45">
        <f>H289</f>
        <v>248544</v>
      </c>
      <c r="I288" s="45">
        <f>I289</f>
        <v>10226</v>
      </c>
    </row>
    <row r="289" spans="1:9" ht="15.75">
      <c r="A289" s="30" t="s">
        <v>190</v>
      </c>
      <c r="B289" s="51" t="s">
        <v>71</v>
      </c>
      <c r="C289" s="51" t="s">
        <v>214</v>
      </c>
      <c r="D289" s="21" t="s">
        <v>207</v>
      </c>
      <c r="E289" s="21" t="s">
        <v>262</v>
      </c>
      <c r="F289" s="35"/>
      <c r="G289" s="146" t="s">
        <v>89</v>
      </c>
      <c r="H289" s="45">
        <f>235384+56-165+3500+7769+2000</f>
        <v>248544</v>
      </c>
      <c r="I289" s="61">
        <f>2457+7769</f>
        <v>10226</v>
      </c>
    </row>
    <row r="290" spans="1:9" ht="15.75">
      <c r="A290" s="30" t="s">
        <v>132</v>
      </c>
      <c r="B290" s="51" t="s">
        <v>71</v>
      </c>
      <c r="C290" s="51" t="s">
        <v>214</v>
      </c>
      <c r="D290" s="21" t="s">
        <v>207</v>
      </c>
      <c r="E290" s="21" t="s">
        <v>100</v>
      </c>
      <c r="F290" s="35"/>
      <c r="G290" s="146"/>
      <c r="H290" s="45">
        <f>H291</f>
        <v>3192</v>
      </c>
      <c r="I290" s="45">
        <f>I291</f>
        <v>3192</v>
      </c>
    </row>
    <row r="291" spans="1:9" ht="15.75">
      <c r="A291" s="30" t="s">
        <v>346</v>
      </c>
      <c r="B291" s="51" t="s">
        <v>71</v>
      </c>
      <c r="C291" s="51" t="s">
        <v>214</v>
      </c>
      <c r="D291" s="21" t="s">
        <v>207</v>
      </c>
      <c r="E291" s="21" t="s">
        <v>347</v>
      </c>
      <c r="F291" s="35"/>
      <c r="G291" s="146"/>
      <c r="H291" s="45">
        <f>H292</f>
        <v>3192</v>
      </c>
      <c r="I291" s="45">
        <f>I292</f>
        <v>3192</v>
      </c>
    </row>
    <row r="292" spans="1:9" ht="15.75">
      <c r="A292" s="30" t="s">
        <v>190</v>
      </c>
      <c r="B292" s="51" t="s">
        <v>71</v>
      </c>
      <c r="C292" s="51" t="s">
        <v>214</v>
      </c>
      <c r="D292" s="21" t="s">
        <v>207</v>
      </c>
      <c r="E292" s="21" t="s">
        <v>347</v>
      </c>
      <c r="F292" s="35"/>
      <c r="G292" s="146" t="s">
        <v>89</v>
      </c>
      <c r="H292" s="45">
        <v>3192</v>
      </c>
      <c r="I292" s="61">
        <v>3192</v>
      </c>
    </row>
    <row r="293" spans="1:9" ht="26.25">
      <c r="A293" s="178" t="s">
        <v>263</v>
      </c>
      <c r="B293" s="51" t="s">
        <v>71</v>
      </c>
      <c r="C293" s="51" t="s">
        <v>214</v>
      </c>
      <c r="D293" s="21" t="s">
        <v>229</v>
      </c>
      <c r="E293" s="21"/>
      <c r="F293" s="35"/>
      <c r="G293" s="121"/>
      <c r="H293" s="45">
        <f aca="true" t="shared" si="27" ref="H293:I295">H294</f>
        <v>165</v>
      </c>
      <c r="I293" s="61">
        <f t="shared" si="27"/>
        <v>0</v>
      </c>
    </row>
    <row r="294" spans="1:9" ht="15.75">
      <c r="A294" s="30" t="s">
        <v>264</v>
      </c>
      <c r="B294" s="51" t="s">
        <v>71</v>
      </c>
      <c r="C294" s="51" t="s">
        <v>214</v>
      </c>
      <c r="D294" s="21" t="s">
        <v>229</v>
      </c>
      <c r="E294" s="21" t="s">
        <v>73</v>
      </c>
      <c r="F294" s="35"/>
      <c r="G294" s="71"/>
      <c r="H294" s="45">
        <f t="shared" si="27"/>
        <v>165</v>
      </c>
      <c r="I294" s="45">
        <f t="shared" si="27"/>
        <v>0</v>
      </c>
    </row>
    <row r="295" spans="1:9" ht="15.75">
      <c r="A295" s="30" t="s">
        <v>28</v>
      </c>
      <c r="B295" s="51" t="s">
        <v>71</v>
      </c>
      <c r="C295" s="51" t="s">
        <v>214</v>
      </c>
      <c r="D295" s="21" t="s">
        <v>229</v>
      </c>
      <c r="E295" s="21" t="s">
        <v>265</v>
      </c>
      <c r="F295" s="35"/>
      <c r="G295" s="121"/>
      <c r="H295" s="45">
        <f t="shared" si="27"/>
        <v>165</v>
      </c>
      <c r="I295" s="61">
        <f t="shared" si="27"/>
        <v>0</v>
      </c>
    </row>
    <row r="296" spans="1:9" ht="16.5" thickBot="1">
      <c r="A296" s="30" t="s">
        <v>190</v>
      </c>
      <c r="B296" s="51" t="s">
        <v>71</v>
      </c>
      <c r="C296" s="51" t="s">
        <v>214</v>
      </c>
      <c r="D296" s="21" t="s">
        <v>229</v>
      </c>
      <c r="E296" s="21" t="s">
        <v>265</v>
      </c>
      <c r="F296" s="35"/>
      <c r="G296" s="146" t="s">
        <v>89</v>
      </c>
      <c r="H296" s="44">
        <v>165</v>
      </c>
      <c r="I296" s="118"/>
    </row>
    <row r="297" spans="1:9" ht="57" thickBot="1">
      <c r="A297" s="104" t="s">
        <v>130</v>
      </c>
      <c r="B297" s="32" t="s">
        <v>53</v>
      </c>
      <c r="C297" s="32"/>
      <c r="D297" s="24"/>
      <c r="E297" s="24"/>
      <c r="F297" s="15"/>
      <c r="G297" s="67"/>
      <c r="H297" s="46">
        <f aca="true" t="shared" si="28" ref="H297:I301">H298</f>
        <v>6798.8</v>
      </c>
      <c r="I297" s="46">
        <f t="shared" si="28"/>
        <v>0</v>
      </c>
    </row>
    <row r="298" spans="1:9" ht="15.75">
      <c r="A298" s="136" t="s">
        <v>18</v>
      </c>
      <c r="B298" s="153" t="s">
        <v>53</v>
      </c>
      <c r="C298" s="162" t="s">
        <v>207</v>
      </c>
      <c r="D298" s="20" t="s">
        <v>133</v>
      </c>
      <c r="E298" s="20"/>
      <c r="F298" s="156"/>
      <c r="G298" s="143"/>
      <c r="H298" s="127">
        <f t="shared" si="28"/>
        <v>6798.8</v>
      </c>
      <c r="I298" s="127">
        <f t="shared" si="28"/>
        <v>0</v>
      </c>
    </row>
    <row r="299" spans="1:9" ht="15.75">
      <c r="A299" s="31" t="s">
        <v>83</v>
      </c>
      <c r="B299" s="51" t="s">
        <v>53</v>
      </c>
      <c r="C299" s="51" t="s">
        <v>207</v>
      </c>
      <c r="D299" s="25" t="s">
        <v>212</v>
      </c>
      <c r="E299" s="25"/>
      <c r="F299" s="34"/>
      <c r="G299" s="146"/>
      <c r="H299" s="44">
        <f t="shared" si="28"/>
        <v>6798.8</v>
      </c>
      <c r="I299" s="44">
        <f t="shared" si="28"/>
        <v>0</v>
      </c>
    </row>
    <row r="300" spans="1:9" ht="15.75">
      <c r="A300" s="29" t="s">
        <v>19</v>
      </c>
      <c r="B300" s="52" t="s">
        <v>53</v>
      </c>
      <c r="C300" s="52" t="s">
        <v>207</v>
      </c>
      <c r="D300" s="21" t="s">
        <v>212</v>
      </c>
      <c r="E300" s="21" t="s">
        <v>340</v>
      </c>
      <c r="F300" s="35"/>
      <c r="G300" s="121"/>
      <c r="H300" s="45">
        <f t="shared" si="28"/>
        <v>6798.8</v>
      </c>
      <c r="I300" s="45">
        <f t="shared" si="28"/>
        <v>0</v>
      </c>
    </row>
    <row r="301" spans="1:9" ht="15.75">
      <c r="A301" s="133" t="s">
        <v>52</v>
      </c>
      <c r="B301" s="36" t="s">
        <v>53</v>
      </c>
      <c r="C301" s="53" t="s">
        <v>207</v>
      </c>
      <c r="D301" s="23" t="s">
        <v>212</v>
      </c>
      <c r="E301" s="23" t="s">
        <v>345</v>
      </c>
      <c r="F301" s="5"/>
      <c r="G301" s="64"/>
      <c r="H301" s="45">
        <f t="shared" si="28"/>
        <v>6798.8</v>
      </c>
      <c r="I301" s="45">
        <f t="shared" si="28"/>
        <v>0</v>
      </c>
    </row>
    <row r="302" spans="1:9" ht="16.5" thickBot="1">
      <c r="A302" s="31" t="s">
        <v>160</v>
      </c>
      <c r="B302" s="36" t="s">
        <v>53</v>
      </c>
      <c r="C302" s="53" t="s">
        <v>207</v>
      </c>
      <c r="D302" s="23" t="s">
        <v>212</v>
      </c>
      <c r="E302" s="23" t="s">
        <v>345</v>
      </c>
      <c r="F302" s="5"/>
      <c r="G302" s="64" t="s">
        <v>342</v>
      </c>
      <c r="H302" s="45">
        <f>5850.8+948</f>
        <v>6798.8</v>
      </c>
      <c r="I302" s="62"/>
    </row>
    <row r="303" spans="1:9" ht="37.5">
      <c r="A303" s="137" t="s">
        <v>127</v>
      </c>
      <c r="B303" s="138" t="s">
        <v>90</v>
      </c>
      <c r="C303" s="138"/>
      <c r="D303" s="50"/>
      <c r="E303" s="50"/>
      <c r="F303" s="49"/>
      <c r="G303" s="142"/>
      <c r="H303" s="139">
        <f>H304+H319</f>
        <v>23890.9</v>
      </c>
      <c r="I303" s="139">
        <f>I304+I319</f>
        <v>0</v>
      </c>
    </row>
    <row r="304" spans="1:9" ht="15.75">
      <c r="A304" s="132" t="s">
        <v>6</v>
      </c>
      <c r="B304" s="155" t="s">
        <v>90</v>
      </c>
      <c r="C304" s="163" t="s">
        <v>216</v>
      </c>
      <c r="D304" s="160" t="s">
        <v>133</v>
      </c>
      <c r="E304" s="160"/>
      <c r="F304" s="158"/>
      <c r="G304" s="147"/>
      <c r="H304" s="44">
        <f>H305+H309</f>
        <v>6261</v>
      </c>
      <c r="I304" s="44">
        <f>I305+I309</f>
        <v>0</v>
      </c>
    </row>
    <row r="305" spans="1:9" ht="15.75">
      <c r="A305" s="133" t="s">
        <v>9</v>
      </c>
      <c r="B305" s="34" t="s">
        <v>90</v>
      </c>
      <c r="C305" s="52" t="s">
        <v>216</v>
      </c>
      <c r="D305" s="25" t="s">
        <v>208</v>
      </c>
      <c r="E305" s="25"/>
      <c r="F305" s="34"/>
      <c r="G305" s="146"/>
      <c r="H305" s="127">
        <f aca="true" t="shared" si="29" ref="H305:I307">H306</f>
        <v>1107</v>
      </c>
      <c r="I305" s="127">
        <f t="shared" si="29"/>
        <v>0</v>
      </c>
    </row>
    <row r="306" spans="1:9" ht="15.75">
      <c r="A306" s="38" t="s">
        <v>32</v>
      </c>
      <c r="B306" s="18" t="s">
        <v>90</v>
      </c>
      <c r="C306" s="52" t="s">
        <v>216</v>
      </c>
      <c r="D306" s="25" t="s">
        <v>208</v>
      </c>
      <c r="E306" s="17" t="s">
        <v>33</v>
      </c>
      <c r="F306" s="10"/>
      <c r="G306" s="121"/>
      <c r="H306" s="44">
        <f t="shared" si="29"/>
        <v>1107</v>
      </c>
      <c r="I306" s="44">
        <f t="shared" si="29"/>
        <v>0</v>
      </c>
    </row>
    <row r="307" spans="1:9" ht="15.75">
      <c r="A307" s="30" t="s">
        <v>28</v>
      </c>
      <c r="B307" s="53" t="s">
        <v>90</v>
      </c>
      <c r="C307" s="52" t="s">
        <v>216</v>
      </c>
      <c r="D307" s="25" t="s">
        <v>208</v>
      </c>
      <c r="E307" s="23" t="s">
        <v>236</v>
      </c>
      <c r="F307" s="10"/>
      <c r="G307" s="70"/>
      <c r="H307" s="45">
        <f t="shared" si="29"/>
        <v>1107</v>
      </c>
      <c r="I307" s="45">
        <f t="shared" si="29"/>
        <v>0</v>
      </c>
    </row>
    <row r="308" spans="1:9" ht="15.75">
      <c r="A308" s="133" t="s">
        <v>190</v>
      </c>
      <c r="B308" s="53" t="s">
        <v>90</v>
      </c>
      <c r="C308" s="52" t="s">
        <v>216</v>
      </c>
      <c r="D308" s="25" t="s">
        <v>208</v>
      </c>
      <c r="E308" s="23" t="s">
        <v>236</v>
      </c>
      <c r="F308" s="10"/>
      <c r="G308" s="121" t="s">
        <v>89</v>
      </c>
      <c r="H308" s="45">
        <v>1107</v>
      </c>
      <c r="I308" s="62"/>
    </row>
    <row r="309" spans="1:9" ht="15.75">
      <c r="A309" s="29" t="s">
        <v>30</v>
      </c>
      <c r="B309" s="52" t="s">
        <v>90</v>
      </c>
      <c r="C309" s="51" t="s">
        <v>216</v>
      </c>
      <c r="D309" s="21" t="s">
        <v>216</v>
      </c>
      <c r="E309" s="21"/>
      <c r="F309" s="35"/>
      <c r="G309" s="121"/>
      <c r="H309" s="45">
        <f>H310+H313+H316</f>
        <v>5154</v>
      </c>
      <c r="I309" s="45">
        <f>I310+I313+I316</f>
        <v>0</v>
      </c>
    </row>
    <row r="310" spans="1:9" ht="15.75">
      <c r="A310" s="29" t="s">
        <v>95</v>
      </c>
      <c r="B310" s="52" t="s">
        <v>90</v>
      </c>
      <c r="C310" s="51" t="s">
        <v>216</v>
      </c>
      <c r="D310" s="21" t="s">
        <v>216</v>
      </c>
      <c r="E310" s="21" t="s">
        <v>96</v>
      </c>
      <c r="F310" s="35"/>
      <c r="G310" s="121"/>
      <c r="H310" s="45">
        <f>H311</f>
        <v>3717.9</v>
      </c>
      <c r="I310" s="45">
        <f>I311</f>
        <v>0</v>
      </c>
    </row>
    <row r="311" spans="1:9" ht="15.75">
      <c r="A311" s="30" t="s">
        <v>97</v>
      </c>
      <c r="B311" s="52" t="s">
        <v>90</v>
      </c>
      <c r="C311" s="51" t="s">
        <v>216</v>
      </c>
      <c r="D311" s="21" t="s">
        <v>216</v>
      </c>
      <c r="E311" s="21" t="s">
        <v>246</v>
      </c>
      <c r="F311" s="35"/>
      <c r="G311" s="169"/>
      <c r="H311" s="45">
        <f>H312</f>
        <v>3717.9</v>
      </c>
      <c r="I311" s="45">
        <f>I312</f>
        <v>0</v>
      </c>
    </row>
    <row r="312" spans="1:9" ht="15.75">
      <c r="A312" s="133" t="s">
        <v>190</v>
      </c>
      <c r="B312" s="52" t="s">
        <v>90</v>
      </c>
      <c r="C312" s="51" t="s">
        <v>216</v>
      </c>
      <c r="D312" s="21" t="s">
        <v>216</v>
      </c>
      <c r="E312" s="21" t="s">
        <v>246</v>
      </c>
      <c r="F312" s="35" t="s">
        <v>15</v>
      </c>
      <c r="G312" s="121" t="s">
        <v>89</v>
      </c>
      <c r="H312" s="45">
        <f>4454-736.1</f>
        <v>3717.9</v>
      </c>
      <c r="I312" s="62"/>
    </row>
    <row r="313" spans="1:9" ht="15.75">
      <c r="A313" s="59" t="s">
        <v>247</v>
      </c>
      <c r="B313" s="53" t="s">
        <v>90</v>
      </c>
      <c r="C313" s="51" t="s">
        <v>216</v>
      </c>
      <c r="D313" s="23" t="s">
        <v>216</v>
      </c>
      <c r="E313" s="23" t="s">
        <v>31</v>
      </c>
      <c r="F313" s="10"/>
      <c r="G313" s="121"/>
      <c r="H313" s="45">
        <f>H314</f>
        <v>700</v>
      </c>
      <c r="I313" s="45">
        <f>I314</f>
        <v>0</v>
      </c>
    </row>
    <row r="314" spans="1:9" ht="15.75">
      <c r="A314" s="30" t="s">
        <v>293</v>
      </c>
      <c r="B314" s="53" t="s">
        <v>90</v>
      </c>
      <c r="C314" s="51" t="s">
        <v>216</v>
      </c>
      <c r="D314" s="23" t="s">
        <v>216</v>
      </c>
      <c r="E314" s="23" t="s">
        <v>249</v>
      </c>
      <c r="F314" s="10"/>
      <c r="G314" s="69"/>
      <c r="H314" s="45">
        <f>H315</f>
        <v>700</v>
      </c>
      <c r="I314" s="45">
        <f>I315</f>
        <v>0</v>
      </c>
    </row>
    <row r="315" spans="1:9" ht="15.75">
      <c r="A315" s="133" t="s">
        <v>190</v>
      </c>
      <c r="B315" s="36" t="s">
        <v>90</v>
      </c>
      <c r="C315" s="51" t="s">
        <v>216</v>
      </c>
      <c r="D315" s="23" t="s">
        <v>216</v>
      </c>
      <c r="E315" s="23" t="s">
        <v>249</v>
      </c>
      <c r="F315" s="10"/>
      <c r="G315" s="121" t="s">
        <v>89</v>
      </c>
      <c r="H315" s="45">
        <v>700</v>
      </c>
      <c r="I315" s="62"/>
    </row>
    <row r="316" spans="1:9" ht="15.75">
      <c r="A316" s="42" t="s">
        <v>144</v>
      </c>
      <c r="B316" s="36" t="s">
        <v>90</v>
      </c>
      <c r="C316" s="51" t="s">
        <v>216</v>
      </c>
      <c r="D316" s="23" t="s">
        <v>216</v>
      </c>
      <c r="E316" s="23" t="s">
        <v>145</v>
      </c>
      <c r="F316" s="10"/>
      <c r="G316" s="169"/>
      <c r="H316" s="45">
        <f>H317</f>
        <v>736.1</v>
      </c>
      <c r="I316" s="45">
        <f>I317</f>
        <v>0</v>
      </c>
    </row>
    <row r="317" spans="1:9" ht="26.25">
      <c r="A317" s="355" t="s">
        <v>294</v>
      </c>
      <c r="B317" s="36" t="s">
        <v>90</v>
      </c>
      <c r="C317" s="51" t="s">
        <v>216</v>
      </c>
      <c r="D317" s="23" t="s">
        <v>216</v>
      </c>
      <c r="E317" s="23" t="s">
        <v>295</v>
      </c>
      <c r="F317" s="10"/>
      <c r="G317" s="169"/>
      <c r="H317" s="45">
        <f>H318</f>
        <v>736.1</v>
      </c>
      <c r="I317" s="45">
        <f>I318</f>
        <v>0</v>
      </c>
    </row>
    <row r="318" spans="1:9" ht="15.75">
      <c r="A318" s="133" t="s">
        <v>190</v>
      </c>
      <c r="B318" s="36" t="s">
        <v>90</v>
      </c>
      <c r="C318" s="51" t="s">
        <v>216</v>
      </c>
      <c r="D318" s="23" t="s">
        <v>216</v>
      </c>
      <c r="E318" s="23" t="s">
        <v>254</v>
      </c>
      <c r="F318" s="10"/>
      <c r="G318" s="169" t="s">
        <v>89</v>
      </c>
      <c r="H318" s="45">
        <v>736.1</v>
      </c>
      <c r="I318" s="62"/>
    </row>
    <row r="319" spans="1:9" ht="15.75">
      <c r="A319" s="132" t="s">
        <v>296</v>
      </c>
      <c r="B319" s="155" t="s">
        <v>90</v>
      </c>
      <c r="C319" s="163" t="s">
        <v>214</v>
      </c>
      <c r="D319" s="160" t="s">
        <v>133</v>
      </c>
      <c r="E319" s="160"/>
      <c r="F319" s="158"/>
      <c r="G319" s="147"/>
      <c r="H319" s="120">
        <f>H320+H330</f>
        <v>17629.9</v>
      </c>
      <c r="I319" s="120">
        <f>I320+I330</f>
        <v>0</v>
      </c>
    </row>
    <row r="320" spans="1:9" s="26" customFormat="1" ht="15.75">
      <c r="A320" s="170" t="s">
        <v>266</v>
      </c>
      <c r="B320" s="162" t="s">
        <v>90</v>
      </c>
      <c r="C320" s="162" t="s">
        <v>214</v>
      </c>
      <c r="D320" s="20" t="s">
        <v>217</v>
      </c>
      <c r="E320" s="20"/>
      <c r="F320" s="37"/>
      <c r="G320" s="190"/>
      <c r="H320" s="127">
        <f>H321+H324+H327</f>
        <v>10192</v>
      </c>
      <c r="I320" s="127">
        <f>I321+I324+I327</f>
        <v>0</v>
      </c>
    </row>
    <row r="321" spans="1:9" ht="15.75">
      <c r="A321" s="29" t="s">
        <v>81</v>
      </c>
      <c r="B321" s="52" t="s">
        <v>90</v>
      </c>
      <c r="C321" s="52" t="s">
        <v>214</v>
      </c>
      <c r="D321" s="21" t="s">
        <v>217</v>
      </c>
      <c r="E321" s="21" t="s">
        <v>82</v>
      </c>
      <c r="F321" s="35"/>
      <c r="G321" s="121"/>
      <c r="H321" s="45">
        <f>H322</f>
        <v>8023.4</v>
      </c>
      <c r="I321" s="61">
        <f>I322</f>
        <v>0</v>
      </c>
    </row>
    <row r="322" spans="1:9" ht="15.75">
      <c r="A322" s="30" t="s">
        <v>28</v>
      </c>
      <c r="B322" s="52" t="s">
        <v>90</v>
      </c>
      <c r="C322" s="52" t="s">
        <v>214</v>
      </c>
      <c r="D322" s="21" t="s">
        <v>217</v>
      </c>
      <c r="E322" s="21" t="s">
        <v>267</v>
      </c>
      <c r="F322" s="35"/>
      <c r="G322" s="69"/>
      <c r="H322" s="45">
        <f>H323</f>
        <v>8023.4</v>
      </c>
      <c r="I322" s="45">
        <f>I323</f>
        <v>0</v>
      </c>
    </row>
    <row r="323" spans="1:9" ht="15.75">
      <c r="A323" s="133" t="s">
        <v>190</v>
      </c>
      <c r="B323" s="52" t="s">
        <v>90</v>
      </c>
      <c r="C323" s="52" t="s">
        <v>214</v>
      </c>
      <c r="D323" s="21" t="s">
        <v>217</v>
      </c>
      <c r="E323" s="21" t="s">
        <v>267</v>
      </c>
      <c r="F323" s="35"/>
      <c r="G323" s="121" t="s">
        <v>89</v>
      </c>
      <c r="H323" s="45">
        <f>7187+836.4</f>
        <v>8023.4</v>
      </c>
      <c r="I323" s="62"/>
    </row>
    <row r="324" spans="1:9" ht="15.75">
      <c r="A324" s="79" t="s">
        <v>120</v>
      </c>
      <c r="B324" s="52" t="s">
        <v>90</v>
      </c>
      <c r="C324" s="52" t="s">
        <v>214</v>
      </c>
      <c r="D324" s="21" t="s">
        <v>217</v>
      </c>
      <c r="E324" s="21" t="s">
        <v>44</v>
      </c>
      <c r="F324" s="35"/>
      <c r="G324" s="121"/>
      <c r="H324" s="45">
        <f>H325</f>
        <v>1007.8999999999999</v>
      </c>
      <c r="I324" s="61">
        <f>I325</f>
        <v>0</v>
      </c>
    </row>
    <row r="325" spans="1:9" ht="15.75">
      <c r="A325" s="79" t="s">
        <v>297</v>
      </c>
      <c r="B325" s="52" t="s">
        <v>90</v>
      </c>
      <c r="C325" s="52" t="s">
        <v>214</v>
      </c>
      <c r="D325" s="21" t="s">
        <v>217</v>
      </c>
      <c r="E325" s="21" t="s">
        <v>269</v>
      </c>
      <c r="F325" s="7"/>
      <c r="G325" s="69"/>
      <c r="H325" s="45">
        <f>H326</f>
        <v>1007.8999999999999</v>
      </c>
      <c r="I325" s="45">
        <f>I326</f>
        <v>0</v>
      </c>
    </row>
    <row r="326" spans="1:9" ht="15.75">
      <c r="A326" s="133" t="s">
        <v>190</v>
      </c>
      <c r="B326" s="52" t="s">
        <v>90</v>
      </c>
      <c r="C326" s="52" t="s">
        <v>214</v>
      </c>
      <c r="D326" s="21" t="s">
        <v>217</v>
      </c>
      <c r="E326" s="21" t="s">
        <v>269</v>
      </c>
      <c r="F326" s="35"/>
      <c r="G326" s="121" t="s">
        <v>89</v>
      </c>
      <c r="H326" s="45">
        <f>1705-1160.7+1163.6-700</f>
        <v>1007.8999999999999</v>
      </c>
      <c r="I326" s="62"/>
    </row>
    <row r="327" spans="1:9" ht="15.75">
      <c r="A327" s="42" t="s">
        <v>144</v>
      </c>
      <c r="B327" s="52" t="s">
        <v>90</v>
      </c>
      <c r="C327" s="52" t="s">
        <v>214</v>
      </c>
      <c r="D327" s="21" t="s">
        <v>217</v>
      </c>
      <c r="E327" s="21" t="s">
        <v>145</v>
      </c>
      <c r="F327" s="35"/>
      <c r="G327" s="121"/>
      <c r="H327" s="45">
        <f>H328</f>
        <v>1160.7</v>
      </c>
      <c r="I327" s="45">
        <f>I328</f>
        <v>0</v>
      </c>
    </row>
    <row r="328" spans="1:9" ht="26.25">
      <c r="A328" s="355" t="s">
        <v>298</v>
      </c>
      <c r="B328" s="52" t="s">
        <v>90</v>
      </c>
      <c r="C328" s="52" t="s">
        <v>214</v>
      </c>
      <c r="D328" s="21" t="s">
        <v>217</v>
      </c>
      <c r="E328" s="21" t="s">
        <v>299</v>
      </c>
      <c r="F328" s="35"/>
      <c r="G328" s="121"/>
      <c r="H328" s="45">
        <f>H329</f>
        <v>1160.7</v>
      </c>
      <c r="I328" s="45">
        <f>I329</f>
        <v>0</v>
      </c>
    </row>
    <row r="329" spans="1:9" ht="15.75">
      <c r="A329" s="133" t="s">
        <v>190</v>
      </c>
      <c r="B329" s="52" t="s">
        <v>90</v>
      </c>
      <c r="C329" s="52" t="s">
        <v>214</v>
      </c>
      <c r="D329" s="21" t="s">
        <v>217</v>
      </c>
      <c r="E329" s="21" t="s">
        <v>299</v>
      </c>
      <c r="F329" s="35"/>
      <c r="G329" s="121" t="s">
        <v>89</v>
      </c>
      <c r="H329" s="45">
        <v>1160.7</v>
      </c>
      <c r="I329" s="62"/>
    </row>
    <row r="330" spans="1:9" s="26" customFormat="1" ht="15.75">
      <c r="A330" s="179" t="s">
        <v>47</v>
      </c>
      <c r="B330" s="163" t="s">
        <v>90</v>
      </c>
      <c r="C330" s="163" t="s">
        <v>214</v>
      </c>
      <c r="D330" s="160" t="s">
        <v>215</v>
      </c>
      <c r="E330" s="160"/>
      <c r="F330" s="171"/>
      <c r="G330" s="185"/>
      <c r="H330" s="120">
        <f aca="true" t="shared" si="30" ref="H330:I332">H331</f>
        <v>7437.9</v>
      </c>
      <c r="I330" s="120">
        <f t="shared" si="30"/>
        <v>0</v>
      </c>
    </row>
    <row r="331" spans="1:9" ht="15.75">
      <c r="A331" s="59" t="s">
        <v>161</v>
      </c>
      <c r="B331" s="52" t="s">
        <v>90</v>
      </c>
      <c r="C331" s="52" t="s">
        <v>214</v>
      </c>
      <c r="D331" s="21" t="s">
        <v>215</v>
      </c>
      <c r="E331" s="21" t="s">
        <v>340</v>
      </c>
      <c r="F331" s="35"/>
      <c r="G331" s="121"/>
      <c r="H331" s="45">
        <f t="shared" si="30"/>
        <v>7437.9</v>
      </c>
      <c r="I331" s="45">
        <f t="shared" si="30"/>
        <v>0</v>
      </c>
    </row>
    <row r="332" spans="1:9" ht="15.75">
      <c r="A332" s="31" t="s">
        <v>52</v>
      </c>
      <c r="B332" s="52" t="s">
        <v>90</v>
      </c>
      <c r="C332" s="52" t="s">
        <v>214</v>
      </c>
      <c r="D332" s="21" t="s">
        <v>215</v>
      </c>
      <c r="E332" s="21" t="s">
        <v>345</v>
      </c>
      <c r="F332" s="7"/>
      <c r="G332" s="121"/>
      <c r="H332" s="45">
        <f t="shared" si="30"/>
        <v>7437.9</v>
      </c>
      <c r="I332" s="61">
        <f t="shared" si="30"/>
        <v>0</v>
      </c>
    </row>
    <row r="333" spans="1:9" ht="16.5" thickBot="1">
      <c r="A333" s="31" t="s">
        <v>160</v>
      </c>
      <c r="B333" s="53" t="s">
        <v>90</v>
      </c>
      <c r="C333" s="53" t="s">
        <v>214</v>
      </c>
      <c r="D333" s="23" t="s">
        <v>215</v>
      </c>
      <c r="E333" s="23" t="s">
        <v>345</v>
      </c>
      <c r="F333" s="5"/>
      <c r="G333" s="64" t="s">
        <v>342</v>
      </c>
      <c r="H333" s="43">
        <f>6459.9+978</f>
        <v>7437.9</v>
      </c>
      <c r="I333" s="65"/>
    </row>
    <row r="334" spans="1:9" ht="38.25" thickBot="1">
      <c r="A334" s="104" t="s">
        <v>128</v>
      </c>
      <c r="B334" s="32" t="s">
        <v>91</v>
      </c>
      <c r="C334" s="32"/>
      <c r="D334" s="24"/>
      <c r="E334" s="24"/>
      <c r="F334" s="15"/>
      <c r="G334" s="67"/>
      <c r="H334" s="354">
        <f>H335+H343</f>
        <v>62958.1</v>
      </c>
      <c r="I334" s="46">
        <f>I335+I343</f>
        <v>17210</v>
      </c>
    </row>
    <row r="335" spans="1:9" ht="15.75">
      <c r="A335" s="136" t="s">
        <v>18</v>
      </c>
      <c r="B335" s="153" t="s">
        <v>91</v>
      </c>
      <c r="C335" s="162" t="s">
        <v>207</v>
      </c>
      <c r="D335" s="20" t="s">
        <v>133</v>
      </c>
      <c r="E335" s="20"/>
      <c r="F335" s="156"/>
      <c r="G335" s="143"/>
      <c r="H335" s="127">
        <f>H336</f>
        <v>45748.1</v>
      </c>
      <c r="I335" s="127">
        <f>I336</f>
        <v>0</v>
      </c>
    </row>
    <row r="336" spans="1:9" ht="15.75">
      <c r="A336" s="31" t="s">
        <v>83</v>
      </c>
      <c r="B336" s="51" t="s">
        <v>91</v>
      </c>
      <c r="C336" s="51" t="s">
        <v>207</v>
      </c>
      <c r="D336" s="25" t="s">
        <v>212</v>
      </c>
      <c r="E336" s="25"/>
      <c r="F336" s="34"/>
      <c r="G336" s="146"/>
      <c r="H336" s="44">
        <f>H337+H340</f>
        <v>45748.1</v>
      </c>
      <c r="I336" s="44">
        <f>I337+I340</f>
        <v>0</v>
      </c>
    </row>
    <row r="337" spans="1:9" ht="15.75">
      <c r="A337" s="29" t="s">
        <v>19</v>
      </c>
      <c r="B337" s="52" t="s">
        <v>91</v>
      </c>
      <c r="C337" s="52" t="s">
        <v>207</v>
      </c>
      <c r="D337" s="21" t="s">
        <v>212</v>
      </c>
      <c r="E337" s="21" t="s">
        <v>340</v>
      </c>
      <c r="F337" s="35"/>
      <c r="G337" s="121"/>
      <c r="H337" s="45">
        <f>H338</f>
        <v>13678.1</v>
      </c>
      <c r="I337" s="61">
        <f>I338</f>
        <v>0</v>
      </c>
    </row>
    <row r="338" spans="1:9" ht="15.75">
      <c r="A338" s="133" t="s">
        <v>52</v>
      </c>
      <c r="B338" s="36" t="s">
        <v>91</v>
      </c>
      <c r="C338" s="53" t="s">
        <v>207</v>
      </c>
      <c r="D338" s="23" t="s">
        <v>212</v>
      </c>
      <c r="E338" s="23" t="s">
        <v>345</v>
      </c>
      <c r="F338" s="5"/>
      <c r="G338" s="64"/>
      <c r="H338" s="43">
        <f>H339</f>
        <v>13678.1</v>
      </c>
      <c r="I338" s="65"/>
    </row>
    <row r="339" spans="1:9" ht="15.75">
      <c r="A339" s="31" t="s">
        <v>160</v>
      </c>
      <c r="B339" s="124" t="s">
        <v>91</v>
      </c>
      <c r="C339" s="36" t="s">
        <v>207</v>
      </c>
      <c r="D339" s="23" t="s">
        <v>212</v>
      </c>
      <c r="E339" s="23" t="s">
        <v>345</v>
      </c>
      <c r="F339" s="5"/>
      <c r="G339" s="64" t="s">
        <v>342</v>
      </c>
      <c r="H339" s="43">
        <f>11636.1+540+1502</f>
        <v>13678.1</v>
      </c>
      <c r="I339" s="65"/>
    </row>
    <row r="340" spans="1:9" ht="26.25">
      <c r="A340" s="59" t="s">
        <v>226</v>
      </c>
      <c r="B340" s="12" t="s">
        <v>91</v>
      </c>
      <c r="C340" s="52" t="s">
        <v>207</v>
      </c>
      <c r="D340" s="21" t="s">
        <v>212</v>
      </c>
      <c r="E340" s="21" t="s">
        <v>151</v>
      </c>
      <c r="F340" s="7"/>
      <c r="G340" s="63"/>
      <c r="H340" s="45">
        <f>H341</f>
        <v>32070</v>
      </c>
      <c r="I340" s="45">
        <f>I341</f>
        <v>0</v>
      </c>
    </row>
    <row r="341" spans="1:9" ht="15.75">
      <c r="A341" s="30" t="s">
        <v>80</v>
      </c>
      <c r="B341" s="12" t="s">
        <v>91</v>
      </c>
      <c r="C341" s="52" t="s">
        <v>207</v>
      </c>
      <c r="D341" s="21" t="s">
        <v>212</v>
      </c>
      <c r="E341" s="21" t="s">
        <v>225</v>
      </c>
      <c r="F341" s="7"/>
      <c r="G341" s="63"/>
      <c r="H341" s="45">
        <f>H342</f>
        <v>32070</v>
      </c>
      <c r="I341" s="45">
        <f>I342</f>
        <v>0</v>
      </c>
    </row>
    <row r="342" spans="1:9" ht="19.5" customHeight="1">
      <c r="A342" s="133" t="s">
        <v>160</v>
      </c>
      <c r="B342" s="36" t="s">
        <v>91</v>
      </c>
      <c r="C342" s="53" t="s">
        <v>207</v>
      </c>
      <c r="D342" s="23" t="s">
        <v>212</v>
      </c>
      <c r="E342" s="23" t="s">
        <v>225</v>
      </c>
      <c r="F342" s="5" t="s">
        <v>51</v>
      </c>
      <c r="G342" s="63" t="s">
        <v>342</v>
      </c>
      <c r="H342" s="45">
        <v>32070</v>
      </c>
      <c r="I342" s="62"/>
    </row>
    <row r="343" spans="1:9" ht="15.75">
      <c r="A343" s="132" t="s">
        <v>24</v>
      </c>
      <c r="B343" s="155" t="s">
        <v>91</v>
      </c>
      <c r="C343" s="163" t="s">
        <v>222</v>
      </c>
      <c r="D343" s="160" t="s">
        <v>133</v>
      </c>
      <c r="E343" s="160"/>
      <c r="F343" s="158"/>
      <c r="G343" s="147"/>
      <c r="H343" s="120">
        <f aca="true" t="shared" si="31" ref="H343:I345">H344</f>
        <v>17210</v>
      </c>
      <c r="I343" s="120">
        <f t="shared" si="31"/>
        <v>17210</v>
      </c>
    </row>
    <row r="344" spans="1:9" ht="15.75">
      <c r="A344" s="31" t="s">
        <v>72</v>
      </c>
      <c r="B344" s="51" t="s">
        <v>91</v>
      </c>
      <c r="C344" s="51" t="s">
        <v>222</v>
      </c>
      <c r="D344" s="25" t="s">
        <v>207</v>
      </c>
      <c r="E344" s="25"/>
      <c r="F344" s="34"/>
      <c r="G344" s="146"/>
      <c r="H344" s="44">
        <f t="shared" si="31"/>
        <v>17210</v>
      </c>
      <c r="I344" s="44">
        <f t="shared" si="31"/>
        <v>17210</v>
      </c>
    </row>
    <row r="345" spans="1:9" ht="15.75">
      <c r="A345" s="29" t="s">
        <v>274</v>
      </c>
      <c r="B345" s="124" t="s">
        <v>91</v>
      </c>
      <c r="C345" s="124" t="s">
        <v>222</v>
      </c>
      <c r="D345" s="124" t="s">
        <v>207</v>
      </c>
      <c r="E345" s="124" t="s">
        <v>93</v>
      </c>
      <c r="F345" s="124"/>
      <c r="G345" s="167"/>
      <c r="H345" s="168">
        <f t="shared" si="31"/>
        <v>17210</v>
      </c>
      <c r="I345" s="356">
        <f t="shared" si="31"/>
        <v>17210</v>
      </c>
    </row>
    <row r="346" spans="1:9" ht="39">
      <c r="A346" s="59" t="s">
        <v>282</v>
      </c>
      <c r="B346" s="124" t="s">
        <v>91</v>
      </c>
      <c r="C346" s="124" t="s">
        <v>222</v>
      </c>
      <c r="D346" s="124" t="s">
        <v>207</v>
      </c>
      <c r="E346" s="124" t="s">
        <v>283</v>
      </c>
      <c r="F346" s="124"/>
      <c r="G346" s="167"/>
      <c r="H346" s="168">
        <f>H347</f>
        <v>17210</v>
      </c>
      <c r="I346" s="356">
        <f>I347</f>
        <v>17210</v>
      </c>
    </row>
    <row r="347" spans="1:9" ht="16.5" thickBot="1">
      <c r="A347" s="38" t="s">
        <v>163</v>
      </c>
      <c r="B347" s="172" t="s">
        <v>91</v>
      </c>
      <c r="C347" s="172" t="s">
        <v>222</v>
      </c>
      <c r="D347" s="172" t="s">
        <v>207</v>
      </c>
      <c r="E347" s="172" t="s">
        <v>283</v>
      </c>
      <c r="F347" s="172"/>
      <c r="G347" s="346" t="s">
        <v>140</v>
      </c>
      <c r="H347" s="187">
        <v>17210</v>
      </c>
      <c r="I347" s="363">
        <v>17210</v>
      </c>
    </row>
    <row r="348" spans="1:9" s="26" customFormat="1" ht="16.5" thickBot="1">
      <c r="A348" s="351" t="s">
        <v>356</v>
      </c>
      <c r="B348" s="8" t="s">
        <v>357</v>
      </c>
      <c r="C348" s="8"/>
      <c r="D348" s="8"/>
      <c r="E348" s="8"/>
      <c r="F348" s="8"/>
      <c r="G348" s="352"/>
      <c r="H348" s="353">
        <f aca="true" t="shared" si="32" ref="H348:I350">H349</f>
        <v>12764</v>
      </c>
      <c r="I348" s="364">
        <f t="shared" si="32"/>
        <v>1130</v>
      </c>
    </row>
    <row r="349" spans="1:9" ht="15.75">
      <c r="A349" s="136" t="s">
        <v>122</v>
      </c>
      <c r="B349" s="153" t="s">
        <v>357</v>
      </c>
      <c r="C349" s="162" t="s">
        <v>213</v>
      </c>
      <c r="D349" s="347"/>
      <c r="E349" s="347"/>
      <c r="F349" s="348"/>
      <c r="G349" s="349"/>
      <c r="H349" s="350">
        <f t="shared" si="32"/>
        <v>12764</v>
      </c>
      <c r="I349" s="365">
        <f t="shared" si="32"/>
        <v>1130</v>
      </c>
    </row>
    <row r="350" spans="1:9" ht="15.75">
      <c r="A350" s="170" t="s">
        <v>21</v>
      </c>
      <c r="B350" s="162" t="s">
        <v>357</v>
      </c>
      <c r="C350" s="162" t="s">
        <v>213</v>
      </c>
      <c r="D350" s="20" t="s">
        <v>208</v>
      </c>
      <c r="E350" s="20"/>
      <c r="F350" s="37"/>
      <c r="G350" s="190"/>
      <c r="H350" s="168">
        <f t="shared" si="32"/>
        <v>12764</v>
      </c>
      <c r="I350" s="356">
        <f t="shared" si="32"/>
        <v>1130</v>
      </c>
    </row>
    <row r="351" spans="1:9" ht="15.75">
      <c r="A351" s="29" t="s">
        <v>88</v>
      </c>
      <c r="B351" s="51" t="s">
        <v>358</v>
      </c>
      <c r="C351" s="51" t="s">
        <v>213</v>
      </c>
      <c r="D351" s="21" t="s">
        <v>208</v>
      </c>
      <c r="E351" s="21" t="s">
        <v>54</v>
      </c>
      <c r="F351" s="35"/>
      <c r="G351" s="121"/>
      <c r="H351" s="168">
        <f>H352+H354+H357+H360+H362+H365</f>
        <v>12764</v>
      </c>
      <c r="I351" s="356">
        <f>I352+I354+I357+I360+I362+I365</f>
        <v>1130</v>
      </c>
    </row>
    <row r="352" spans="1:9" ht="39">
      <c r="A352" s="355" t="s">
        <v>170</v>
      </c>
      <c r="B352" s="51" t="s">
        <v>357</v>
      </c>
      <c r="C352" s="51" t="s">
        <v>213</v>
      </c>
      <c r="D352" s="21" t="s">
        <v>208</v>
      </c>
      <c r="E352" s="21" t="s">
        <v>169</v>
      </c>
      <c r="F352" s="35"/>
      <c r="G352" s="69"/>
      <c r="H352" s="168">
        <f>H353</f>
        <v>1130</v>
      </c>
      <c r="I352" s="356">
        <f>I353</f>
        <v>1130</v>
      </c>
    </row>
    <row r="353" spans="1:9" ht="26.25">
      <c r="A353" s="59" t="s">
        <v>171</v>
      </c>
      <c r="B353" s="51" t="s">
        <v>357</v>
      </c>
      <c r="C353" s="51" t="s">
        <v>213</v>
      </c>
      <c r="D353" s="21" t="s">
        <v>208</v>
      </c>
      <c r="E353" s="21" t="s">
        <v>169</v>
      </c>
      <c r="F353" s="35"/>
      <c r="G353" s="63" t="s">
        <v>141</v>
      </c>
      <c r="H353" s="168">
        <v>1130</v>
      </c>
      <c r="I353" s="356">
        <v>1130</v>
      </c>
    </row>
    <row r="354" spans="1:9" ht="15.75">
      <c r="A354" s="29" t="s">
        <v>172</v>
      </c>
      <c r="B354" s="51" t="s">
        <v>357</v>
      </c>
      <c r="C354" s="51" t="s">
        <v>213</v>
      </c>
      <c r="D354" s="21" t="s">
        <v>208</v>
      </c>
      <c r="E354" s="21" t="s">
        <v>173</v>
      </c>
      <c r="F354" s="7"/>
      <c r="G354" s="69"/>
      <c r="H354" s="168">
        <f>H355</f>
        <v>10113</v>
      </c>
      <c r="I354" s="356">
        <f>I355</f>
        <v>0</v>
      </c>
    </row>
    <row r="355" spans="1:9" ht="26.25">
      <c r="A355" s="59" t="s">
        <v>175</v>
      </c>
      <c r="B355" s="51" t="s">
        <v>357</v>
      </c>
      <c r="C355" s="51" t="s">
        <v>213</v>
      </c>
      <c r="D355" s="21" t="s">
        <v>208</v>
      </c>
      <c r="E355" s="21" t="s">
        <v>174</v>
      </c>
      <c r="F355" s="7"/>
      <c r="G355" s="69"/>
      <c r="H355" s="168">
        <f>H356</f>
        <v>10113</v>
      </c>
      <c r="I355" s="356">
        <f>I356</f>
        <v>0</v>
      </c>
    </row>
    <row r="356" spans="1:9" ht="26.25">
      <c r="A356" s="59" t="s">
        <v>171</v>
      </c>
      <c r="B356" s="51" t="s">
        <v>357</v>
      </c>
      <c r="C356" s="51" t="s">
        <v>213</v>
      </c>
      <c r="D356" s="21" t="s">
        <v>208</v>
      </c>
      <c r="E356" s="21" t="s">
        <v>174</v>
      </c>
      <c r="F356" s="7"/>
      <c r="G356" s="63" t="s">
        <v>141</v>
      </c>
      <c r="H356" s="168">
        <v>10113</v>
      </c>
      <c r="I356" s="356"/>
    </row>
    <row r="357" spans="1:9" ht="26.25">
      <c r="A357" s="59" t="s">
        <v>176</v>
      </c>
      <c r="B357" s="51" t="s">
        <v>357</v>
      </c>
      <c r="C357" s="51" t="s">
        <v>213</v>
      </c>
      <c r="D357" s="21" t="s">
        <v>208</v>
      </c>
      <c r="E357" s="21" t="s">
        <v>177</v>
      </c>
      <c r="F357" s="7"/>
      <c r="G357" s="69"/>
      <c r="H357" s="168">
        <f>H358</f>
        <v>515.2</v>
      </c>
      <c r="I357" s="356">
        <f>I358</f>
        <v>0</v>
      </c>
    </row>
    <row r="358" spans="1:9" ht="15.75">
      <c r="A358" s="29" t="s">
        <v>178</v>
      </c>
      <c r="B358" s="51" t="s">
        <v>357</v>
      </c>
      <c r="C358" s="51" t="s">
        <v>213</v>
      </c>
      <c r="D358" s="21" t="s">
        <v>208</v>
      </c>
      <c r="E358" s="21" t="s">
        <v>179</v>
      </c>
      <c r="F358" s="7"/>
      <c r="G358" s="63"/>
      <c r="H358" s="168">
        <f>H359</f>
        <v>515.2</v>
      </c>
      <c r="I358" s="356">
        <f>I359</f>
        <v>0</v>
      </c>
    </row>
    <row r="359" spans="1:9" ht="26.25">
      <c r="A359" s="59" t="s">
        <v>171</v>
      </c>
      <c r="B359" s="51" t="s">
        <v>357</v>
      </c>
      <c r="C359" s="51" t="s">
        <v>213</v>
      </c>
      <c r="D359" s="21" t="s">
        <v>208</v>
      </c>
      <c r="E359" s="21" t="s">
        <v>179</v>
      </c>
      <c r="F359" s="7"/>
      <c r="G359" s="63" t="s">
        <v>141</v>
      </c>
      <c r="H359" s="168">
        <v>515.2</v>
      </c>
      <c r="I359" s="356"/>
    </row>
    <row r="360" spans="1:9" ht="26.25">
      <c r="A360" s="59" t="s">
        <v>181</v>
      </c>
      <c r="B360" s="51" t="s">
        <v>357</v>
      </c>
      <c r="C360" s="124" t="s">
        <v>213</v>
      </c>
      <c r="D360" s="124" t="s">
        <v>208</v>
      </c>
      <c r="E360" s="124" t="s">
        <v>180</v>
      </c>
      <c r="F360" s="124"/>
      <c r="G360" s="125"/>
      <c r="H360" s="168">
        <f>H361</f>
        <v>740.8</v>
      </c>
      <c r="I360" s="356">
        <f>I361</f>
        <v>0</v>
      </c>
    </row>
    <row r="361" spans="1:9" ht="26.25">
      <c r="A361" s="59" t="s">
        <v>171</v>
      </c>
      <c r="B361" s="51" t="s">
        <v>357</v>
      </c>
      <c r="C361" s="124" t="s">
        <v>213</v>
      </c>
      <c r="D361" s="124" t="s">
        <v>208</v>
      </c>
      <c r="E361" s="124" t="s">
        <v>180</v>
      </c>
      <c r="F361" s="124"/>
      <c r="G361" s="63" t="s">
        <v>141</v>
      </c>
      <c r="H361" s="168">
        <v>740.8</v>
      </c>
      <c r="I361" s="356"/>
    </row>
    <row r="362" spans="1:9" ht="15.75">
      <c r="A362" s="29" t="s">
        <v>55</v>
      </c>
      <c r="B362" s="51" t="s">
        <v>357</v>
      </c>
      <c r="C362" s="124" t="s">
        <v>213</v>
      </c>
      <c r="D362" s="124" t="s">
        <v>208</v>
      </c>
      <c r="E362" s="124" t="s">
        <v>182</v>
      </c>
      <c r="F362" s="124"/>
      <c r="G362" s="125"/>
      <c r="H362" s="168">
        <f>H363</f>
        <v>160</v>
      </c>
      <c r="I362" s="356">
        <f>I363</f>
        <v>0</v>
      </c>
    </row>
    <row r="363" spans="1:9" ht="15.75">
      <c r="A363" s="29" t="s">
        <v>183</v>
      </c>
      <c r="B363" s="51" t="s">
        <v>357</v>
      </c>
      <c r="C363" s="124" t="s">
        <v>213</v>
      </c>
      <c r="D363" s="124" t="s">
        <v>208</v>
      </c>
      <c r="E363" s="124" t="s">
        <v>184</v>
      </c>
      <c r="F363" s="124"/>
      <c r="G363" s="125"/>
      <c r="H363" s="168">
        <f>H364</f>
        <v>160</v>
      </c>
      <c r="I363" s="356">
        <f>I364</f>
        <v>0</v>
      </c>
    </row>
    <row r="364" spans="1:9" ht="26.25">
      <c r="A364" s="59" t="s">
        <v>171</v>
      </c>
      <c r="B364" s="51" t="s">
        <v>357</v>
      </c>
      <c r="C364" s="124" t="s">
        <v>213</v>
      </c>
      <c r="D364" s="124" t="s">
        <v>208</v>
      </c>
      <c r="E364" s="124" t="s">
        <v>184</v>
      </c>
      <c r="F364" s="124"/>
      <c r="G364" s="63" t="s">
        <v>141</v>
      </c>
      <c r="H364" s="168">
        <v>160</v>
      </c>
      <c r="I364" s="356"/>
    </row>
    <row r="365" spans="1:9" ht="26.25">
      <c r="A365" s="59" t="s">
        <v>112</v>
      </c>
      <c r="B365" s="51" t="s">
        <v>357</v>
      </c>
      <c r="C365" s="124" t="s">
        <v>213</v>
      </c>
      <c r="D365" s="124" t="s">
        <v>208</v>
      </c>
      <c r="E365" s="124" t="s">
        <v>185</v>
      </c>
      <c r="F365" s="124"/>
      <c r="G365" s="125"/>
      <c r="H365" s="168">
        <f>H366</f>
        <v>105</v>
      </c>
      <c r="I365" s="356">
        <f>I366</f>
        <v>0</v>
      </c>
    </row>
    <row r="366" spans="1:9" ht="16.5" thickBot="1">
      <c r="A366" s="133" t="s">
        <v>186</v>
      </c>
      <c r="B366" s="34" t="s">
        <v>357</v>
      </c>
      <c r="C366" s="172" t="s">
        <v>213</v>
      </c>
      <c r="D366" s="172" t="s">
        <v>208</v>
      </c>
      <c r="E366" s="172" t="s">
        <v>185</v>
      </c>
      <c r="F366" s="172"/>
      <c r="G366" s="64" t="s">
        <v>141</v>
      </c>
      <c r="H366" s="168">
        <v>105</v>
      </c>
      <c r="I366" s="356"/>
    </row>
    <row r="367" spans="1:9" ht="15" customHeight="1" thickBot="1">
      <c r="A367" s="129" t="s">
        <v>76</v>
      </c>
      <c r="B367" s="54" t="s">
        <v>51</v>
      </c>
      <c r="C367" s="54" t="s">
        <v>50</v>
      </c>
      <c r="D367" s="22" t="s">
        <v>50</v>
      </c>
      <c r="E367" s="22" t="s">
        <v>49</v>
      </c>
      <c r="F367" s="28"/>
      <c r="G367" s="148" t="s">
        <v>51</v>
      </c>
      <c r="H367" s="46">
        <f>H11+H201+H242+H275+H297+H303+H334+H348</f>
        <v>1888348.0000000002</v>
      </c>
      <c r="I367" s="46">
        <f>I11+I201+I242+I275+I297+I303+I334+I348</f>
        <v>492374</v>
      </c>
    </row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2008-01-17T09:09:14Z</cp:lastPrinted>
  <dcterms:created xsi:type="dcterms:W3CDTF">2002-11-11T07:39:40Z</dcterms:created>
  <dcterms:modified xsi:type="dcterms:W3CDTF">2008-01-23T12:11:16Z</dcterms:modified>
  <cp:category/>
  <cp:version/>
  <cp:contentType/>
  <cp:contentStatus/>
</cp:coreProperties>
</file>