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3" sheetId="1" r:id="rId1"/>
    <sheet name="Прилож №4" sheetId="2" r:id="rId2"/>
    <sheet name="Прилож № 5" sheetId="3" r:id="rId3"/>
    <sheet name="Прилож №6" sheetId="4" r:id="rId4"/>
  </sheets>
  <definedNames/>
  <calcPr fullCalcOnLoad="1"/>
</workbook>
</file>

<file path=xl/sharedStrings.xml><?xml version="1.0" encoding="utf-8"?>
<sst xmlns="http://schemas.openxmlformats.org/spreadsheetml/2006/main" count="2413" uniqueCount="328">
  <si>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</si>
  <si>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</si>
  <si>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</si>
  <si>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</si>
  <si>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</si>
  <si>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</si>
  <si>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</si>
  <si>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</si>
  <si>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</si>
  <si>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</si>
  <si>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</si>
  <si>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</si>
  <si>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</si>
  <si>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</si>
  <si>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</si>
  <si>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</si>
  <si>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</si>
  <si>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</si>
  <si>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</si>
  <si>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</si>
  <si>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</si>
  <si>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</si>
  <si>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</si>
  <si>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</si>
  <si>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</si>
  <si>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</si>
  <si>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</si>
  <si>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</si>
  <si>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</si>
  <si>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</si>
  <si>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</si>
  <si>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</si>
  <si>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</si>
  <si>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</si>
  <si>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</si>
  <si>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</si>
  <si>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</si>
  <si>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0309</t>
  </si>
  <si>
    <t>Мероприятия по гражданской обороне</t>
  </si>
  <si>
    <t>219 00 00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</si>
  <si>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</si>
  <si>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</si>
  <si>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</si>
  <si>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</si>
  <si>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</si>
  <si>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</si>
  <si>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</si>
  <si>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</si>
  <si>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</si>
  <si>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</si>
  <si>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</si>
  <si>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</si>
  <si>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421 00 00</t>
  </si>
  <si>
    <t>Молодежная политика и оздоровление детей</t>
  </si>
  <si>
    <t>0707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</si>
  <si>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</si>
  <si>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</si>
  <si>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</si>
  <si>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</si>
  <si>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</si>
  <si>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</si>
  <si>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</si>
  <si>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</t>
  </si>
  <si>
    <t>0801</t>
  </si>
  <si>
    <t>440 00 00</t>
  </si>
  <si>
    <t>0800</t>
  </si>
  <si>
    <t>441 00 00</t>
  </si>
  <si>
    <t>442 00 00</t>
  </si>
  <si>
    <t>443 00 00</t>
  </si>
  <si>
    <t>450 00 00</t>
  </si>
  <si>
    <t>452 00 00</t>
  </si>
  <si>
    <t>0804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</si>
  <si>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</si>
  <si>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</si>
  <si>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</si>
  <si>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</si>
  <si>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</si>
  <si>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</si>
  <si>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455</t>
  </si>
  <si>
    <t>Спорт и физическая культура</t>
  </si>
  <si>
    <t>0902</t>
  </si>
  <si>
    <t>512 00 00</t>
  </si>
  <si>
    <t>1000</t>
  </si>
  <si>
    <t>Борьба с беспризорностью, опека, попечительство</t>
  </si>
  <si>
    <t>1004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</si>
  <si>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</si>
  <si>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</si>
  <si>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</si>
  <si>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</si>
  <si>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</si>
  <si>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</si>
  <si>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</si>
  <si>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</si>
  <si>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</si>
  <si>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</si>
  <si>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</si>
  <si>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</si>
  <si>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</si>
  <si>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</si>
  <si>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</si>
  <si>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</si>
  <si>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</si>
  <si>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</si>
  <si>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</si>
  <si>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239</t>
  </si>
  <si>
    <t>Гражданский персонал</t>
  </si>
  <si>
    <t>240</t>
  </si>
  <si>
    <t>197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</si>
  <si>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</si>
  <si>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</si>
  <si>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</si>
  <si>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</si>
  <si>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</si>
  <si>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</si>
  <si>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</si>
  <si>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</si>
  <si>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</si>
  <si>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</si>
  <si>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</si>
  <si>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</si>
  <si>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</si>
  <si>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</si>
  <si>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</si>
  <si>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</si>
  <si>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</si>
  <si>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</si>
  <si>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</si>
  <si>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</si>
  <si>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</si>
  <si>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</si>
  <si>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</si>
  <si>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</si>
  <si>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>и делам молодежи</t>
  </si>
  <si>
    <t>Спорт  и физическая культура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</si>
  <si>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</si>
  <si>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</si>
  <si>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</si>
  <si>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</si>
  <si>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</si>
  <si>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</si>
  <si>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</si>
  <si>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</si>
  <si>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</si>
  <si>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</si>
  <si>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</si>
  <si>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</si>
  <si>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</si>
  <si>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</si>
  <si>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</si>
  <si>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</si>
  <si>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</si>
  <si>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</si>
  <si>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</si>
  <si>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</si>
  <si>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</si>
  <si>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</si>
  <si>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</si>
  <si>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</si>
  <si>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</si>
  <si>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0313</t>
  </si>
  <si>
    <t>Охрана окружающей среды(фонд "Экология")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</si>
  <si>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</si>
  <si>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</si>
  <si>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</si>
  <si>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</si>
  <si>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</si>
  <si>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</si>
  <si>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</si>
  <si>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</si>
  <si>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</si>
  <si>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</si>
  <si>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</si>
  <si>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</si>
  <si>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</si>
  <si>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</si>
  <si>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</si>
  <si>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</si>
  <si>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</si>
  <si>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</si>
  <si>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</si>
  <si>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</si>
  <si>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</si>
  <si>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</si>
  <si>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</si>
  <si>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</si>
  <si>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</si>
  <si>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Обеспечение противопожарной безопасности</t>
  </si>
  <si>
    <t>247 00 00</t>
  </si>
  <si>
    <t>216</t>
  </si>
  <si>
    <t>Субсидии</t>
  </si>
  <si>
    <t>410</t>
  </si>
  <si>
    <t>412 00 00</t>
  </si>
  <si>
    <t>Воинские формирования ( органы, подразделения)</t>
  </si>
  <si>
    <t>Периодическая печать</t>
  </si>
  <si>
    <t>456 00 00</t>
  </si>
  <si>
    <t>453</t>
  </si>
  <si>
    <t>Руководство и управление в сфере установленных функций</t>
  </si>
  <si>
    <t>Центра спортивной подготовки (сборные команды)</t>
  </si>
  <si>
    <t>Пенсии</t>
  </si>
  <si>
    <t>714</t>
  </si>
  <si>
    <t>001</t>
  </si>
  <si>
    <t>Поддержка  жилищного хозяйства</t>
  </si>
  <si>
    <t>Поддержка  коммунального хозяйства</t>
  </si>
  <si>
    <t>006</t>
  </si>
  <si>
    <t>007</t>
  </si>
  <si>
    <t>009</t>
  </si>
  <si>
    <t>"Инвестиционный фонд "и фонд" Благоустройство"</t>
  </si>
  <si>
    <t xml:space="preserve">           в том числе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</si>
  <si>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</si>
  <si>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</si>
  <si>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</si>
  <si>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</si>
  <si>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</si>
  <si>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</si>
  <si>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</si>
  <si>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</si>
  <si>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</si>
  <si>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</si>
  <si>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</si>
  <si>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483</t>
  </si>
  <si>
    <t>0602</t>
  </si>
  <si>
    <t>Состояние окружающей среды и природопользования</t>
  </si>
  <si>
    <t>410 00 00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</si>
  <si>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</si>
  <si>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</si>
  <si>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</si>
  <si>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</si>
  <si>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</si>
  <si>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</si>
  <si>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</si>
  <si>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</si>
  <si>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</si>
  <si>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</si>
  <si>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</si>
  <si>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</si>
  <si>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</si>
  <si>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</si>
  <si>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Охрана растительных и животных видов и среды их обитания</t>
  </si>
  <si>
    <t>0102</t>
  </si>
  <si>
    <t>Реализация государственный функций в области национальной экономики</t>
  </si>
  <si>
    <t>520 00 00</t>
  </si>
  <si>
    <t>Предоставление гражданам субсидий на оплату жилого помещения</t>
  </si>
  <si>
    <t>1003</t>
  </si>
  <si>
    <t>Социальное обеспечение населения</t>
  </si>
  <si>
    <t>Расходы на оказание социальной помощи</t>
  </si>
  <si>
    <t>Предоставление гражданам субсидий на оплаиу жилого помещения</t>
  </si>
  <si>
    <t>Ежемесячное денежное вознаграждение за классное руководство</t>
  </si>
  <si>
    <t xml:space="preserve">469 00 00 </t>
  </si>
  <si>
    <t>469 00 00</t>
  </si>
  <si>
    <t>Учебно-методические кабинеты, централизованные бухг-рии</t>
  </si>
  <si>
    <t>Транспорт</t>
  </si>
  <si>
    <t>0408</t>
  </si>
  <si>
    <t>315 00 00 0</t>
  </si>
  <si>
    <t>Дорожное хозяйство</t>
  </si>
  <si>
    <t>Отдельные мероприятия в области дорожного хозяйства</t>
  </si>
  <si>
    <t xml:space="preserve">Трансопорт </t>
  </si>
  <si>
    <t>315 00 00</t>
  </si>
  <si>
    <t>365</t>
  </si>
  <si>
    <t>405</t>
  </si>
  <si>
    <t>Мероприятия в области строительства, архитектуры и градостроительства</t>
  </si>
  <si>
    <t>Мероприятия в области застройки территории</t>
  </si>
  <si>
    <t>572</t>
  </si>
  <si>
    <t>623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</si>
  <si>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</si>
  <si>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</si>
  <si>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Учреждения , обеспечивающие предоставление услуг в сфере здравоохранения</t>
  </si>
  <si>
    <t>Функционирование  высшего должностного лица субъекта РФ и органа местного самоуправления</t>
  </si>
  <si>
    <t>Глава мунципального образования</t>
  </si>
  <si>
    <t xml:space="preserve">0100 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</si>
  <si>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</si>
  <si>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</si>
  <si>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</si>
  <si>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Военный персонал и сотрудники правоохранительных органов, имеющие специальные звания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</si>
  <si>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</si>
  <si>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</si>
  <si>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</si>
  <si>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</si>
  <si>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</si>
  <si>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</si>
  <si>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Мероприятия в области жилищного хозяйства по строительству, реконструкции и приобретению жилых домов</t>
  </si>
  <si>
    <t>Мероприятия по благоустройству городских и сельских поселей</t>
  </si>
  <si>
    <t>Реализация государственных функций в области охраны окружающей среды</t>
  </si>
  <si>
    <t>Школы-детские сады,школы начальные,неполные средние и средние</t>
  </si>
  <si>
    <t>Мероприятия по организации оздоровительной компании детей и подростков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</si>
  <si>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</si>
  <si>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</si>
  <si>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</si>
  <si>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</si>
  <si>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</si>
  <si>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</si>
  <si>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</si>
  <si>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</si>
  <si>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</si>
  <si>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</si>
  <si>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</si>
  <si>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</si>
  <si>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</si>
  <si>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>Управление внутренних дел Мытищинского района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</si>
  <si>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</si>
  <si>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</si>
  <si>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>Общегосударственные вопросы (Резервный фонд)</t>
  </si>
  <si>
    <t>Управление Администрации г.Долгопрудный</t>
  </si>
  <si>
    <t xml:space="preserve">                                     Наименование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</si>
  <si>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</si>
  <si>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 фельдшерам и медицинским сестрам "Скорой медицинской помощи"</t>
  </si>
  <si>
    <t>Продовольственное обеспечение</t>
  </si>
  <si>
    <t>221</t>
  </si>
  <si>
    <t>00</t>
  </si>
  <si>
    <t xml:space="preserve">                 Инвестиционный фонд</t>
  </si>
  <si>
    <t>011</t>
  </si>
  <si>
    <t>ООО "Жилкомсервис"</t>
  </si>
  <si>
    <t>Ведомственная структура расходов  бюджета города на   2007 г.</t>
  </si>
  <si>
    <t>Приложение №6</t>
  </si>
  <si>
    <t>Расходы  бюджета  города на 2007 год по разделам, подразделам, целевым статьям</t>
  </si>
  <si>
    <t>Приложение №3</t>
  </si>
  <si>
    <t xml:space="preserve">к НРСД от 29.11.2006г. №101-нр </t>
  </si>
  <si>
    <t>Приложение №4</t>
  </si>
  <si>
    <t>Приложение №5</t>
  </si>
  <si>
    <t>к НРСД  от 29.11.2006г. №101-нр</t>
  </si>
  <si>
    <t>к НРСД от 29.11.2006г. №101-нр</t>
  </si>
  <si>
    <t xml:space="preserve">                     Содержание органов местного самоуправления                      </t>
  </si>
  <si>
    <t xml:space="preserve">            Текущие и капитальные расходы  бюджета  города  на 2007 год                                 </t>
  </si>
  <si>
    <t xml:space="preserve"> по разделам и подразделам функциональной классификации расходов бюджетов                             Российской  Федерации</t>
  </si>
  <si>
    <t>Охрана растительных и животных видов и среды их обит.</t>
  </si>
  <si>
    <t>Меропрития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</si>
  <si>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пос.</t>
  </si>
  <si>
    <t>Ежемесячное денежное вознаграждение за классное руков.</t>
  </si>
  <si>
    <r>
      <t>Коммунальное хозяйство(</t>
    </r>
    <r>
      <rPr>
        <sz val="12"/>
        <rFont val="Arial"/>
        <family val="2"/>
      </rPr>
      <t>Фонд "Благоустройство"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</si>
</sst>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1" fillId="0" borderId="3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1" fillId="0" borderId="6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2" fillId="0" borderId="12" xfId="0" applyFont="1" applyBorder="1" applyAlignment="1">
      <alignment/>
    </xf>
    <xf numFmtId="49" fontId="10" fillId="0" borderId="6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8" xfId="0" applyFont="1" applyBorder="1" applyAlignment="1">
      <alignment/>
    </xf>
    <xf numFmtId="49" fontId="10" fillId="0" borderId="8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14" xfId="0" applyFont="1" applyBorder="1" applyAlignment="1">
      <alignment/>
    </xf>
    <xf numFmtId="49" fontId="10" fillId="0" borderId="14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0" fontId="15" fillId="0" borderId="15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0" fontId="13" fillId="0" borderId="18" xfId="0" applyFont="1" applyBorder="1" applyAlignment="1">
      <alignment wrapText="1"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15" fillId="0" borderId="21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0" fontId="9" fillId="0" borderId="25" xfId="0" applyNumberFormat="1" applyFont="1" applyBorder="1" applyAlignment="1">
      <alignment/>
    </xf>
    <xf numFmtId="0" fontId="12" fillId="0" borderId="15" xfId="0" applyNumberFormat="1" applyFont="1" applyBorder="1" applyAlignment="1">
      <alignment/>
    </xf>
    <xf numFmtId="0" fontId="16" fillId="0" borderId="14" xfId="0" applyFont="1" applyBorder="1" applyAlignment="1">
      <alignment wrapText="1"/>
    </xf>
    <xf numFmtId="164" fontId="11" fillId="0" borderId="14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0" fontId="15" fillId="0" borderId="6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0" fontId="13" fillId="0" borderId="6" xfId="0" applyFont="1" applyBorder="1" applyAlignment="1">
      <alignment/>
    </xf>
    <xf numFmtId="49" fontId="7" fillId="0" borderId="27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29" xfId="0" applyNumberFormat="1" applyFont="1" applyBorder="1" applyAlignment="1">
      <alignment/>
    </xf>
    <xf numFmtId="49" fontId="10" fillId="0" borderId="30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3" xfId="0" applyNumberFormat="1" applyFont="1" applyFill="1" applyBorder="1" applyAlignment="1">
      <alignment/>
    </xf>
    <xf numFmtId="49" fontId="8" fillId="0" borderId="31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3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49" fontId="10" fillId="0" borderId="27" xfId="0" applyNumberFormat="1" applyFont="1" applyBorder="1" applyAlignment="1">
      <alignment/>
    </xf>
    <xf numFmtId="49" fontId="10" fillId="0" borderId="25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164" fontId="14" fillId="0" borderId="36" xfId="0" applyNumberFormat="1" applyFont="1" applyBorder="1" applyAlignment="1">
      <alignment/>
    </xf>
    <xf numFmtId="0" fontId="7" fillId="0" borderId="15" xfId="0" applyFont="1" applyBorder="1" applyAlignment="1">
      <alignment/>
    </xf>
    <xf numFmtId="164" fontId="11" fillId="0" borderId="36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23" xfId="0" applyNumberFormat="1" applyFont="1" applyBorder="1" applyAlignment="1">
      <alignment/>
    </xf>
    <xf numFmtId="164" fontId="14" fillId="0" borderId="37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41" xfId="0" applyNumberFormat="1" applyFont="1" applyBorder="1" applyAlignment="1">
      <alignment/>
    </xf>
    <xf numFmtId="164" fontId="14" fillId="0" borderId="38" xfId="0" applyNumberFormat="1" applyFont="1" applyBorder="1" applyAlignment="1">
      <alignment/>
    </xf>
    <xf numFmtId="164" fontId="14" fillId="0" borderId="42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49" fontId="7" fillId="0" borderId="6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10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6" xfId="0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9" fontId="7" fillId="0" borderId="35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164" fontId="14" fillId="0" borderId="18" xfId="0" applyNumberFormat="1" applyFont="1" applyBorder="1" applyAlignment="1">
      <alignment wrapText="1"/>
    </xf>
    <xf numFmtId="164" fontId="14" fillId="0" borderId="36" xfId="0" applyNumberFormat="1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47" xfId="0" applyFont="1" applyBorder="1" applyAlignment="1">
      <alignment/>
    </xf>
    <xf numFmtId="49" fontId="9" fillId="0" borderId="29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/>
    </xf>
    <xf numFmtId="0" fontId="7" fillId="0" borderId="20" xfId="0" applyFont="1" applyBorder="1" applyAlignment="1">
      <alignment/>
    </xf>
    <xf numFmtId="164" fontId="14" fillId="0" borderId="3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0" fontId="7" fillId="0" borderId="36" xfId="0" applyFont="1" applyBorder="1" applyAlignment="1">
      <alignment/>
    </xf>
    <xf numFmtId="49" fontId="8" fillId="0" borderId="24" xfId="0" applyNumberFormat="1" applyFont="1" applyBorder="1" applyAlignment="1">
      <alignment/>
    </xf>
    <xf numFmtId="0" fontId="7" fillId="0" borderId="45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49" xfId="0" applyNumberFormat="1" applyFont="1" applyBorder="1" applyAlignment="1">
      <alignment/>
    </xf>
    <xf numFmtId="49" fontId="7" fillId="0" borderId="50" xfId="0" applyNumberFormat="1" applyFont="1" applyBorder="1" applyAlignment="1">
      <alignment/>
    </xf>
    <xf numFmtId="49" fontId="7" fillId="0" borderId="51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14" fillId="0" borderId="26" xfId="0" applyNumberFormat="1" applyFont="1" applyBorder="1" applyAlignment="1">
      <alignment/>
    </xf>
    <xf numFmtId="49" fontId="7" fillId="0" borderId="46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3" xfId="0" applyFont="1" applyBorder="1" applyAlignment="1">
      <alignment/>
    </xf>
    <xf numFmtId="164" fontId="14" fillId="0" borderId="33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6" xfId="0" applyFont="1" applyBorder="1" applyAlignment="1">
      <alignment wrapText="1"/>
    </xf>
    <xf numFmtId="0" fontId="14" fillId="0" borderId="1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29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3" fillId="0" borderId="0" xfId="0" applyFont="1" applyAlignment="1">
      <alignment/>
    </xf>
    <xf numFmtId="49" fontId="16" fillId="0" borderId="14" xfId="0" applyNumberFormat="1" applyFont="1" applyBorder="1" applyAlignment="1">
      <alignment/>
    </xf>
    <xf numFmtId="49" fontId="16" fillId="0" borderId="14" xfId="0" applyNumberFormat="1" applyFont="1" applyBorder="1" applyAlignment="1">
      <alignment wrapText="1"/>
    </xf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/>
    </xf>
    <xf numFmtId="49" fontId="9" fillId="0" borderId="24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0" fontId="7" fillId="0" borderId="45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9" fontId="7" fillId="0" borderId="46" xfId="0" applyNumberFormat="1" applyFont="1" applyBorder="1" applyAlignment="1">
      <alignment/>
    </xf>
    <xf numFmtId="49" fontId="7" fillId="0" borderId="5" xfId="0" applyNumberFormat="1" applyFont="1" applyBorder="1" applyAlignment="1">
      <alignment horizontal="left"/>
    </xf>
    <xf numFmtId="49" fontId="7" fillId="0" borderId="45" xfId="0" applyNumberFormat="1" applyFont="1" applyBorder="1" applyAlignment="1">
      <alignment/>
    </xf>
    <xf numFmtId="49" fontId="7" fillId="0" borderId="52" xfId="0" applyNumberFormat="1" applyFont="1" applyBorder="1" applyAlignment="1">
      <alignment horizontal="left"/>
    </xf>
    <xf numFmtId="49" fontId="7" fillId="0" borderId="47" xfId="0" applyNumberFormat="1" applyFont="1" applyBorder="1" applyAlignment="1">
      <alignment/>
    </xf>
    <xf numFmtId="49" fontId="7" fillId="0" borderId="6" xfId="0" applyNumberFormat="1" applyFont="1" applyBorder="1" applyAlignment="1">
      <alignment horizontal="left"/>
    </xf>
    <xf numFmtId="164" fontId="7" fillId="0" borderId="37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164" fontId="7" fillId="0" borderId="22" xfId="0" applyNumberFormat="1" applyFont="1" applyBorder="1" applyAlignment="1">
      <alignment/>
    </xf>
    <xf numFmtId="0" fontId="7" fillId="0" borderId="53" xfId="0" applyFont="1" applyBorder="1" applyAlignment="1">
      <alignment/>
    </xf>
    <xf numFmtId="49" fontId="7" fillId="0" borderId="53" xfId="0" applyNumberFormat="1" applyFont="1" applyBorder="1" applyAlignment="1">
      <alignment/>
    </xf>
    <xf numFmtId="0" fontId="7" fillId="0" borderId="38" xfId="0" applyFont="1" applyBorder="1" applyAlignment="1">
      <alignment horizontal="left"/>
    </xf>
    <xf numFmtId="164" fontId="7" fillId="0" borderId="39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37" xfId="0" applyFont="1" applyBorder="1" applyAlignment="1">
      <alignment/>
    </xf>
    <xf numFmtId="164" fontId="7" fillId="0" borderId="17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44" xfId="0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54" xfId="0" applyFont="1" applyBorder="1" applyAlignment="1">
      <alignment/>
    </xf>
    <xf numFmtId="49" fontId="7" fillId="0" borderId="54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/>
    </xf>
    <xf numFmtId="164" fontId="7" fillId="0" borderId="49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49" fontId="7" fillId="0" borderId="42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49" fontId="9" fillId="0" borderId="55" xfId="0" applyNumberFormat="1" applyFont="1" applyBorder="1" applyAlignment="1">
      <alignment horizontal="left"/>
    </xf>
    <xf numFmtId="0" fontId="7" fillId="0" borderId="8" xfId="0" applyFont="1" applyBorder="1" applyAlignment="1">
      <alignment/>
    </xf>
    <xf numFmtId="49" fontId="7" fillId="0" borderId="41" xfId="0" applyNumberFormat="1" applyFont="1" applyBorder="1" applyAlignment="1">
      <alignment horizontal="left"/>
    </xf>
    <xf numFmtId="0" fontId="7" fillId="0" borderId="42" xfId="0" applyFont="1" applyBorder="1" applyAlignment="1">
      <alignment/>
    </xf>
    <xf numFmtId="49" fontId="9" fillId="0" borderId="8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9" xfId="0" applyNumberFormat="1" applyFont="1" applyBorder="1" applyAlignment="1">
      <alignment/>
    </xf>
    <xf numFmtId="49" fontId="9" fillId="0" borderId="56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3" xfId="0" applyFont="1" applyBorder="1" applyAlignment="1">
      <alignment wrapText="1"/>
    </xf>
    <xf numFmtId="0" fontId="7" fillId="0" borderId="41" xfId="0" applyFont="1" applyBorder="1" applyAlignment="1">
      <alignment horizontal="left"/>
    </xf>
    <xf numFmtId="49" fontId="10" fillId="0" borderId="46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0" fontId="7" fillId="0" borderId="57" xfId="0" applyFont="1" applyBorder="1" applyAlignment="1">
      <alignment horizontal="left"/>
    </xf>
    <xf numFmtId="164" fontId="7" fillId="0" borderId="45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0" fontId="7" fillId="0" borderId="51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49" fontId="10" fillId="0" borderId="3" xfId="0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24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49" fontId="8" fillId="0" borderId="14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58" xfId="0" applyNumberFormat="1" applyFont="1" applyBorder="1" applyAlignment="1">
      <alignment horizontal="left"/>
    </xf>
    <xf numFmtId="0" fontId="8" fillId="0" borderId="54" xfId="0" applyFont="1" applyBorder="1" applyAlignment="1">
      <alignment/>
    </xf>
    <xf numFmtId="49" fontId="8" fillId="0" borderId="5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7" fillId="0" borderId="51" xfId="0" applyNumberFormat="1" applyFont="1" applyBorder="1" applyAlignment="1">
      <alignment horizontal="left"/>
    </xf>
    <xf numFmtId="49" fontId="8" fillId="0" borderId="53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0" fontId="8" fillId="0" borderId="58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9" fontId="13" fillId="0" borderId="29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164" fontId="9" fillId="0" borderId="3" xfId="0" applyNumberFormat="1" applyFont="1" applyBorder="1" applyAlignment="1">
      <alignment/>
    </xf>
    <xf numFmtId="49" fontId="16" fillId="0" borderId="3" xfId="0" applyNumberFormat="1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64" fontId="9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53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L7" sqref="L7"/>
    </sheetView>
  </sheetViews>
  <sheetFormatPr defaultColWidth="8.796875" defaultRowHeight="15"/>
  <cols>
    <col min="1" max="1" width="50.69921875" style="0" customWidth="1"/>
    <col min="2" max="2" width="5.8984375" style="3" customWidth="1"/>
    <col min="3" max="3" width="6.59765625" style="3" customWidth="1"/>
    <col min="4" max="4" width="8.8984375" style="5" customWidth="1"/>
    <col min="5" max="5" width="9.69921875" style="1" customWidth="1"/>
    <col min="6" max="6" width="0.1015625" style="1" hidden="1" customWidth="1"/>
    <col min="7" max="7" width="7.69921875" style="0" customWidth="1"/>
    <col min="8" max="8" width="8.69921875" style="13" customWidth="1"/>
  </cols>
  <sheetData>
    <row r="1" spans="2:8" ht="15.75">
      <c r="B1" s="14"/>
      <c r="E1" s="363" t="s">
        <v>314</v>
      </c>
      <c r="F1" s="364"/>
      <c r="G1" s="364"/>
      <c r="H1" s="364"/>
    </row>
    <row r="2" spans="2:8" ht="15.75">
      <c r="B2" s="14"/>
      <c r="D2" s="363" t="s">
        <v>315</v>
      </c>
      <c r="E2" s="364"/>
      <c r="F2" s="364"/>
      <c r="G2" s="364"/>
      <c r="H2" s="364"/>
    </row>
    <row r="4" spans="1:8" ht="15.75">
      <c r="A4" s="361" t="s">
        <v>321</v>
      </c>
      <c r="B4" s="361"/>
      <c r="C4" s="361"/>
      <c r="D4" s="361"/>
      <c r="E4" s="361"/>
      <c r="F4" s="361"/>
      <c r="G4" s="361"/>
      <c r="H4" s="361"/>
    </row>
    <row r="5" spans="1:8" ht="30" customHeight="1">
      <c r="A5" s="362" t="s">
        <v>322</v>
      </c>
      <c r="B5" s="362"/>
      <c r="C5" s="362"/>
      <c r="D5" s="362"/>
      <c r="E5" s="362"/>
      <c r="F5" s="362"/>
      <c r="G5" s="362"/>
      <c r="H5" s="362"/>
    </row>
    <row r="6" spans="1:6" ht="16.5" thickBot="1">
      <c r="A6" s="2"/>
      <c r="E6" s="3"/>
      <c r="F6" s="3"/>
    </row>
    <row r="7" spans="1:8" s="10" customFormat="1" ht="16.5" thickBot="1">
      <c r="A7" s="42" t="s">
        <v>0</v>
      </c>
      <c r="B7" s="43" t="s">
        <v>149</v>
      </c>
      <c r="C7" s="43" t="s">
        <v>20</v>
      </c>
      <c r="D7" s="44" t="s">
        <v>114</v>
      </c>
      <c r="E7" s="45" t="s">
        <v>150</v>
      </c>
      <c r="F7" s="46"/>
      <c r="G7" s="47"/>
      <c r="H7" s="48"/>
    </row>
    <row r="8" spans="1:8" s="10" customFormat="1" ht="16.5" thickBot="1">
      <c r="A8" s="49"/>
      <c r="B8" s="50"/>
      <c r="C8" s="50"/>
      <c r="D8" s="51"/>
      <c r="E8" s="52" t="s">
        <v>145</v>
      </c>
      <c r="F8" s="53"/>
      <c r="G8" s="54" t="s">
        <v>151</v>
      </c>
      <c r="H8" s="48"/>
    </row>
    <row r="9" spans="1:8" s="10" customFormat="1" ht="15.75">
      <c r="A9" s="49"/>
      <c r="B9" s="50"/>
      <c r="C9" s="50"/>
      <c r="D9" s="51"/>
      <c r="E9" s="55" t="s">
        <v>146</v>
      </c>
      <c r="F9" s="53"/>
      <c r="G9" s="56" t="s">
        <v>114</v>
      </c>
      <c r="H9" s="57" t="s">
        <v>147</v>
      </c>
    </row>
    <row r="10" spans="1:8" s="10" customFormat="1" ht="16.5" thickBot="1">
      <c r="A10" s="58"/>
      <c r="B10" s="59"/>
      <c r="C10" s="59"/>
      <c r="D10" s="60"/>
      <c r="E10" s="61"/>
      <c r="F10" s="62"/>
      <c r="G10" s="63"/>
      <c r="H10" s="64" t="s">
        <v>148</v>
      </c>
    </row>
    <row r="11" spans="1:8" s="10" customFormat="1" ht="16.5" thickBot="1">
      <c r="A11" s="65" t="s">
        <v>23</v>
      </c>
      <c r="B11" s="66" t="s">
        <v>24</v>
      </c>
      <c r="C11" s="66" t="s">
        <v>96</v>
      </c>
      <c r="D11" s="67">
        <f>D14+D15+D16+D13</f>
        <v>102358.19999999998</v>
      </c>
      <c r="E11" s="68">
        <f>E14+E15+E16+E13</f>
        <v>100212.49999999999</v>
      </c>
      <c r="F11" s="69" t="e">
        <f>F14+#REF!+F15</f>
        <v>#REF!</v>
      </c>
      <c r="G11" s="68">
        <f>G14+G15+G16</f>
        <v>2145.7</v>
      </c>
      <c r="H11" s="70"/>
    </row>
    <row r="12" spans="1:8" ht="15.75">
      <c r="A12" s="71" t="s">
        <v>152</v>
      </c>
      <c r="B12" s="72"/>
      <c r="C12" s="73"/>
      <c r="D12" s="74"/>
      <c r="E12" s="75"/>
      <c r="F12" s="76"/>
      <c r="G12" s="77"/>
      <c r="H12" s="78"/>
    </row>
    <row r="13" spans="1:8" ht="29.25">
      <c r="A13" s="79" t="s">
        <v>266</v>
      </c>
      <c r="B13" s="80" t="s">
        <v>24</v>
      </c>
      <c r="C13" s="81" t="s">
        <v>238</v>
      </c>
      <c r="D13" s="77">
        <f>'Прилож №4'!G9</f>
        <v>1268.9</v>
      </c>
      <c r="E13" s="82">
        <f>D13-G13</f>
        <v>1268.9</v>
      </c>
      <c r="F13" s="76"/>
      <c r="G13" s="77"/>
      <c r="H13" s="78"/>
    </row>
    <row r="14" spans="1:8" ht="44.25" customHeight="1">
      <c r="A14" s="83" t="s">
        <v>269</v>
      </c>
      <c r="B14" s="84" t="s">
        <v>24</v>
      </c>
      <c r="C14" s="85" t="s">
        <v>27</v>
      </c>
      <c r="D14" s="82">
        <f>'Прилож №4'!G12</f>
        <v>82674.99999999999</v>
      </c>
      <c r="E14" s="82">
        <f>D14-G14</f>
        <v>80675.29999999999</v>
      </c>
      <c r="F14" s="86"/>
      <c r="G14" s="82">
        <v>1999.7</v>
      </c>
      <c r="H14" s="87"/>
    </row>
    <row r="15" spans="1:8" ht="15.75">
      <c r="A15" s="88" t="s">
        <v>19</v>
      </c>
      <c r="B15" s="84" t="s">
        <v>24</v>
      </c>
      <c r="C15" s="85" t="s">
        <v>28</v>
      </c>
      <c r="D15" s="82">
        <f>'Прилож №4'!G14</f>
        <v>5000</v>
      </c>
      <c r="E15" s="82">
        <f>D15-G15</f>
        <v>5000</v>
      </c>
      <c r="F15" s="89" t="s">
        <v>1</v>
      </c>
      <c r="G15" s="82"/>
      <c r="H15" s="87"/>
    </row>
    <row r="16" spans="1:8" ht="16.5" thickBot="1">
      <c r="A16" s="90" t="s">
        <v>172</v>
      </c>
      <c r="B16" s="91" t="s">
        <v>24</v>
      </c>
      <c r="C16" s="92" t="s">
        <v>173</v>
      </c>
      <c r="D16" s="93">
        <f>'Прилож №4'!G17</f>
        <v>13414.3</v>
      </c>
      <c r="E16" s="93">
        <f>D16-G16</f>
        <v>13268.3</v>
      </c>
      <c r="F16" s="94"/>
      <c r="G16" s="93">
        <v>146</v>
      </c>
      <c r="H16" s="95"/>
    </row>
    <row r="17" spans="1:8" ht="16.5" thickBot="1">
      <c r="A17" s="65" t="s">
        <v>174</v>
      </c>
      <c r="B17" s="66" t="s">
        <v>175</v>
      </c>
      <c r="C17" s="46" t="s">
        <v>96</v>
      </c>
      <c r="D17" s="68">
        <f>D19</f>
        <v>90</v>
      </c>
      <c r="E17" s="68">
        <f>E19</f>
        <v>90</v>
      </c>
      <c r="F17" s="96"/>
      <c r="G17" s="97"/>
      <c r="H17" s="98"/>
    </row>
    <row r="18" spans="1:8" ht="15.75">
      <c r="A18" s="71" t="s">
        <v>207</v>
      </c>
      <c r="B18" s="99"/>
      <c r="C18" s="73"/>
      <c r="D18" s="100"/>
      <c r="E18" s="77"/>
      <c r="F18" s="101"/>
      <c r="G18" s="100"/>
      <c r="H18" s="102"/>
    </row>
    <row r="19" spans="1:8" ht="16.5" thickBot="1">
      <c r="A19" s="90" t="s">
        <v>176</v>
      </c>
      <c r="B19" s="91" t="s">
        <v>175</v>
      </c>
      <c r="C19" s="92" t="s">
        <v>177</v>
      </c>
      <c r="D19" s="93">
        <f>'Прилож №4'!G21</f>
        <v>90</v>
      </c>
      <c r="E19" s="93">
        <f>D19-G19</f>
        <v>90</v>
      </c>
      <c r="F19" s="94"/>
      <c r="G19" s="93"/>
      <c r="H19" s="95"/>
    </row>
    <row r="20" spans="1:8" ht="30.75" thickBot="1">
      <c r="A20" s="103" t="s">
        <v>290</v>
      </c>
      <c r="B20" s="66" t="s">
        <v>33</v>
      </c>
      <c r="C20" s="46" t="s">
        <v>96</v>
      </c>
      <c r="D20" s="104">
        <f>D22+D23+D25+D24</f>
        <v>21050</v>
      </c>
      <c r="E20" s="105">
        <f>E22+E23+E25+E24</f>
        <v>20703</v>
      </c>
      <c r="F20" s="106">
        <f>F22+F23</f>
        <v>0</v>
      </c>
      <c r="G20" s="104">
        <f>G22+G23+G25</f>
        <v>347</v>
      </c>
      <c r="H20" s="107"/>
    </row>
    <row r="21" spans="1:8" ht="15.75">
      <c r="A21" s="71" t="s">
        <v>152</v>
      </c>
      <c r="B21" s="72"/>
      <c r="C21" s="73"/>
      <c r="D21" s="75"/>
      <c r="E21" s="75"/>
      <c r="F21" s="76"/>
      <c r="G21" s="77"/>
      <c r="H21" s="78"/>
    </row>
    <row r="22" spans="1:8" ht="15.75">
      <c r="A22" s="88" t="s">
        <v>34</v>
      </c>
      <c r="B22" s="84" t="s">
        <v>33</v>
      </c>
      <c r="C22" s="85" t="s">
        <v>35</v>
      </c>
      <c r="D22" s="82">
        <f>'Прилож №4'!G25</f>
        <v>16559</v>
      </c>
      <c r="E22" s="82">
        <f>D22-G22</f>
        <v>16212</v>
      </c>
      <c r="F22" s="86"/>
      <c r="G22" s="82">
        <v>347</v>
      </c>
      <c r="H22" s="87"/>
    </row>
    <row r="23" spans="1:8" ht="43.5">
      <c r="A23" s="83" t="s">
        <v>275</v>
      </c>
      <c r="B23" s="84" t="s">
        <v>33</v>
      </c>
      <c r="C23" s="85" t="s">
        <v>37</v>
      </c>
      <c r="D23" s="82">
        <f>'Прилож №4'!G33</f>
        <v>2516</v>
      </c>
      <c r="E23" s="82">
        <f aca="true" t="shared" si="0" ref="E23:E29">D23-G23</f>
        <v>2516</v>
      </c>
      <c r="F23" s="108"/>
      <c r="G23" s="82"/>
      <c r="H23" s="87"/>
    </row>
    <row r="24" spans="1:8" ht="15.75">
      <c r="A24" s="88" t="s">
        <v>186</v>
      </c>
      <c r="B24" s="84" t="s">
        <v>33</v>
      </c>
      <c r="C24" s="85" t="s">
        <v>185</v>
      </c>
      <c r="D24" s="82">
        <f>'Прилож №4'!G36</f>
        <v>291</v>
      </c>
      <c r="E24" s="82">
        <f t="shared" si="0"/>
        <v>291</v>
      </c>
      <c r="F24" s="109"/>
      <c r="G24" s="82"/>
      <c r="H24" s="87"/>
    </row>
    <row r="25" spans="1:8" ht="30" thickBot="1">
      <c r="A25" s="83" t="s">
        <v>276</v>
      </c>
      <c r="B25" s="110" t="s">
        <v>33</v>
      </c>
      <c r="C25" s="111" t="s">
        <v>159</v>
      </c>
      <c r="D25" s="112">
        <f>'Прилож №4'!G39</f>
        <v>1684</v>
      </c>
      <c r="E25" s="82">
        <f t="shared" si="0"/>
        <v>1684</v>
      </c>
      <c r="F25" s="109"/>
      <c r="G25" s="112"/>
      <c r="H25" s="113"/>
    </row>
    <row r="26" spans="1:8" ht="16.5" thickBot="1">
      <c r="A26" s="65" t="s">
        <v>121</v>
      </c>
      <c r="B26" s="66" t="s">
        <v>122</v>
      </c>
      <c r="C26" s="46" t="s">
        <v>96</v>
      </c>
      <c r="D26" s="104">
        <f>D29+D28</f>
        <v>7703</v>
      </c>
      <c r="E26" s="104">
        <f>E29+E28</f>
        <v>7470</v>
      </c>
      <c r="F26" s="106">
        <f>F29</f>
        <v>0</v>
      </c>
      <c r="G26" s="104">
        <f>G28</f>
        <v>233</v>
      </c>
      <c r="H26" s="98">
        <f>H29</f>
        <v>0</v>
      </c>
    </row>
    <row r="27" spans="1:8" ht="15.75">
      <c r="A27" s="71" t="s">
        <v>152</v>
      </c>
      <c r="B27" s="72"/>
      <c r="C27" s="114"/>
      <c r="D27" s="75"/>
      <c r="E27" s="82"/>
      <c r="F27" s="76"/>
      <c r="G27" s="77"/>
      <c r="H27" s="78"/>
    </row>
    <row r="28" spans="1:8" ht="15.75">
      <c r="A28" s="115" t="s">
        <v>255</v>
      </c>
      <c r="B28" s="116" t="s">
        <v>122</v>
      </c>
      <c r="C28" s="117" t="s">
        <v>251</v>
      </c>
      <c r="D28" s="77">
        <f>'Прилож №4'!G43</f>
        <v>5072</v>
      </c>
      <c r="E28" s="82">
        <f t="shared" si="0"/>
        <v>4839</v>
      </c>
      <c r="F28" s="76"/>
      <c r="G28" s="77">
        <v>233</v>
      </c>
      <c r="H28" s="113"/>
    </row>
    <row r="29" spans="1:8" ht="16.5" thickBot="1">
      <c r="A29" s="88" t="s">
        <v>123</v>
      </c>
      <c r="B29" s="84" t="s">
        <v>122</v>
      </c>
      <c r="C29" s="85" t="s">
        <v>124</v>
      </c>
      <c r="D29" s="82">
        <f>'Прилож №4'!G46</f>
        <v>2631</v>
      </c>
      <c r="E29" s="82">
        <f t="shared" si="0"/>
        <v>2631</v>
      </c>
      <c r="F29" s="86"/>
      <c r="G29" s="82">
        <v>0</v>
      </c>
      <c r="H29" s="95"/>
    </row>
    <row r="30" spans="1:8" ht="16.5" thickBot="1">
      <c r="A30" s="65" t="s">
        <v>41</v>
      </c>
      <c r="B30" s="66" t="s">
        <v>42</v>
      </c>
      <c r="C30" s="46" t="s">
        <v>96</v>
      </c>
      <c r="D30" s="104">
        <f>D32+D33</f>
        <v>216602.40000000002</v>
      </c>
      <c r="E30" s="104">
        <f>E32+E33</f>
        <v>110154.1</v>
      </c>
      <c r="F30" s="118">
        <f>F32+F33</f>
        <v>0</v>
      </c>
      <c r="G30" s="104">
        <f>G32+G33</f>
        <v>106448.3</v>
      </c>
      <c r="H30" s="119">
        <f>H32+H33</f>
        <v>12000</v>
      </c>
    </row>
    <row r="31" spans="1:8" ht="15.75">
      <c r="A31" s="71" t="s">
        <v>152</v>
      </c>
      <c r="B31" s="99"/>
      <c r="C31" s="73"/>
      <c r="D31" s="75"/>
      <c r="E31" s="75"/>
      <c r="F31" s="76"/>
      <c r="G31" s="77"/>
      <c r="H31" s="78"/>
    </row>
    <row r="32" spans="1:8" s="12" customFormat="1" ht="14.25">
      <c r="A32" s="88" t="s">
        <v>129</v>
      </c>
      <c r="B32" s="120" t="s">
        <v>42</v>
      </c>
      <c r="C32" s="121" t="s">
        <v>43</v>
      </c>
      <c r="D32" s="122">
        <f>'Прилож №4'!G52</f>
        <v>122953.40000000001</v>
      </c>
      <c r="E32" s="122">
        <f>D32-G32</f>
        <v>37005.100000000006</v>
      </c>
      <c r="F32" s="123"/>
      <c r="G32" s="122">
        <v>85948.3</v>
      </c>
      <c r="H32" s="122">
        <f>10000-3000</f>
        <v>7000</v>
      </c>
    </row>
    <row r="33" spans="1:8" s="12" customFormat="1" ht="15" thickBot="1">
      <c r="A33" s="90" t="s">
        <v>3</v>
      </c>
      <c r="B33" s="120" t="s">
        <v>42</v>
      </c>
      <c r="C33" s="121" t="s">
        <v>46</v>
      </c>
      <c r="D33" s="122">
        <f>'Прилож №4'!G57</f>
        <v>93649</v>
      </c>
      <c r="E33" s="122">
        <f>D33-G33</f>
        <v>73149</v>
      </c>
      <c r="F33" s="123"/>
      <c r="G33" s="122">
        <f>14500+6000</f>
        <v>20500</v>
      </c>
      <c r="H33" s="87">
        <f>5000</f>
        <v>5000</v>
      </c>
    </row>
    <row r="34" spans="1:8" ht="16.5" thickBot="1">
      <c r="A34" s="65" t="s">
        <v>86</v>
      </c>
      <c r="B34" s="66" t="s">
        <v>87</v>
      </c>
      <c r="C34" s="46" t="s">
        <v>96</v>
      </c>
      <c r="D34" s="104">
        <f>D37+D36</f>
        <v>4106</v>
      </c>
      <c r="E34" s="104">
        <f>E37+E36</f>
        <v>1480</v>
      </c>
      <c r="F34" s="124">
        <f>F37</f>
        <v>0</v>
      </c>
      <c r="G34" s="104">
        <f>G37</f>
        <v>2626</v>
      </c>
      <c r="H34" s="119">
        <f>H37</f>
        <v>2626</v>
      </c>
    </row>
    <row r="35" spans="1:8" ht="15.75">
      <c r="A35" s="71" t="s">
        <v>152</v>
      </c>
      <c r="B35" s="99"/>
      <c r="C35" s="73"/>
      <c r="D35" s="75"/>
      <c r="E35" s="75"/>
      <c r="F35" s="76"/>
      <c r="G35" s="77"/>
      <c r="H35" s="78"/>
    </row>
    <row r="36" spans="1:8" ht="16.5" customHeight="1">
      <c r="A36" s="88" t="s">
        <v>323</v>
      </c>
      <c r="B36" s="91" t="s">
        <v>87</v>
      </c>
      <c r="C36" s="53" t="s">
        <v>220</v>
      </c>
      <c r="D36" s="112">
        <f>'Прилож №4'!G64</f>
        <v>850</v>
      </c>
      <c r="E36" s="93">
        <f>D36-G36</f>
        <v>850</v>
      </c>
      <c r="F36" s="109"/>
      <c r="G36" s="112"/>
      <c r="H36" s="113"/>
    </row>
    <row r="37" spans="1:8" ht="16.5" thickBot="1">
      <c r="A37" s="90" t="s">
        <v>88</v>
      </c>
      <c r="B37" s="91" t="s">
        <v>87</v>
      </c>
      <c r="C37" s="92" t="s">
        <v>89</v>
      </c>
      <c r="D37" s="93">
        <f>'Прилож №4'!G67</f>
        <v>3256</v>
      </c>
      <c r="E37" s="93">
        <f>D37-G37</f>
        <v>630</v>
      </c>
      <c r="F37" s="108"/>
      <c r="G37" s="93">
        <v>2626</v>
      </c>
      <c r="H37" s="125">
        <v>2626</v>
      </c>
    </row>
    <row r="38" spans="1:8" ht="16.5" thickBot="1">
      <c r="A38" s="65" t="s">
        <v>6</v>
      </c>
      <c r="B38" s="66" t="s">
        <v>47</v>
      </c>
      <c r="C38" s="46" t="s">
        <v>96</v>
      </c>
      <c r="D38" s="104">
        <f>D40+D41+D42+D43</f>
        <v>399620.5999999999</v>
      </c>
      <c r="E38" s="104">
        <f>E40+E41+E42+E43</f>
        <v>365550.5</v>
      </c>
      <c r="F38" s="106">
        <f>F40+F41+F42+F43</f>
        <v>0</v>
      </c>
      <c r="G38" s="104">
        <f>G40+G41+G42+G43</f>
        <v>34070.09999999999</v>
      </c>
      <c r="H38" s="98">
        <f>H40+H41+H42+H43</f>
        <v>8000</v>
      </c>
    </row>
    <row r="39" spans="1:8" ht="15.75">
      <c r="A39" s="71" t="s">
        <v>152</v>
      </c>
      <c r="B39" s="99"/>
      <c r="C39" s="73"/>
      <c r="D39" s="75"/>
      <c r="E39" s="77"/>
      <c r="F39" s="76"/>
      <c r="G39" s="77"/>
      <c r="H39" s="78"/>
    </row>
    <row r="40" spans="1:8" ht="15.75">
      <c r="A40" s="88" t="s">
        <v>7</v>
      </c>
      <c r="B40" s="84" t="s">
        <v>47</v>
      </c>
      <c r="C40" s="85" t="s">
        <v>48</v>
      </c>
      <c r="D40" s="82">
        <f>'Прилож №4'!G73</f>
        <v>118711.4</v>
      </c>
      <c r="E40" s="82">
        <f>D40-G40</f>
        <v>108399.79999999999</v>
      </c>
      <c r="F40" s="86"/>
      <c r="G40" s="82">
        <v>10311.6</v>
      </c>
      <c r="H40" s="87"/>
    </row>
    <row r="41" spans="1:8" ht="15.75">
      <c r="A41" s="88" t="s">
        <v>9</v>
      </c>
      <c r="B41" s="84" t="s">
        <v>47</v>
      </c>
      <c r="C41" s="85" t="s">
        <v>51</v>
      </c>
      <c r="D41" s="82">
        <f>'Прилож №4'!G76</f>
        <v>255072.3</v>
      </c>
      <c r="E41" s="82">
        <f>D41-G41</f>
        <v>231847.69999999998</v>
      </c>
      <c r="F41" s="86"/>
      <c r="G41" s="82">
        <f>25224.6-2000</f>
        <v>23224.6</v>
      </c>
      <c r="H41" s="87">
        <f>10000-2000</f>
        <v>8000</v>
      </c>
    </row>
    <row r="42" spans="1:8" ht="15.75">
      <c r="A42" s="88" t="s">
        <v>53</v>
      </c>
      <c r="B42" s="84" t="s">
        <v>47</v>
      </c>
      <c r="C42" s="85" t="s">
        <v>54</v>
      </c>
      <c r="D42" s="82">
        <f>'Прилож №4'!G85</f>
        <v>9197.3</v>
      </c>
      <c r="E42" s="82">
        <f>D42-G42</f>
        <v>8984.599999999999</v>
      </c>
      <c r="F42" s="86"/>
      <c r="G42" s="82">
        <v>212.7</v>
      </c>
      <c r="H42" s="87"/>
    </row>
    <row r="43" spans="1:8" ht="16.5" thickBot="1">
      <c r="A43" s="90" t="s">
        <v>60</v>
      </c>
      <c r="B43" s="91" t="s">
        <v>47</v>
      </c>
      <c r="C43" s="92" t="s">
        <v>61</v>
      </c>
      <c r="D43" s="93">
        <f>'Прилож №4'!G91</f>
        <v>16639.6</v>
      </c>
      <c r="E43" s="93">
        <f>D43-G43</f>
        <v>16318.399999999998</v>
      </c>
      <c r="F43" s="108"/>
      <c r="G43" s="93">
        <v>321.2</v>
      </c>
      <c r="H43" s="95"/>
    </row>
    <row r="44" spans="1:8" ht="32.25" thickBot="1">
      <c r="A44" s="126" t="s">
        <v>291</v>
      </c>
      <c r="B44" s="66" t="s">
        <v>65</v>
      </c>
      <c r="C44" s="46" t="s">
        <v>96</v>
      </c>
      <c r="D44" s="104">
        <f>D46+D47+D48</f>
        <v>52848.4</v>
      </c>
      <c r="E44" s="104">
        <f>D44-G44</f>
        <v>50812.3</v>
      </c>
      <c r="F44" s="104" t="e">
        <f>F46+F47+F48+#REF!</f>
        <v>#REF!</v>
      </c>
      <c r="G44" s="104">
        <f>G46+G47+G48</f>
        <v>2036.1</v>
      </c>
      <c r="H44" s="119">
        <f>H46+H47+H48</f>
        <v>0</v>
      </c>
    </row>
    <row r="45" spans="1:8" ht="15.75">
      <c r="A45" s="71" t="s">
        <v>152</v>
      </c>
      <c r="B45" s="99"/>
      <c r="C45" s="73"/>
      <c r="D45" s="75"/>
      <c r="E45" s="75"/>
      <c r="F45" s="76"/>
      <c r="G45" s="77"/>
      <c r="H45" s="78"/>
    </row>
    <row r="46" spans="1:8" ht="15.75">
      <c r="A46" s="88" t="s">
        <v>62</v>
      </c>
      <c r="B46" s="84" t="s">
        <v>65</v>
      </c>
      <c r="C46" s="85" t="s">
        <v>63</v>
      </c>
      <c r="D46" s="82">
        <f>'Прилож №4'!G97+'Прилож №4'!H5</f>
        <v>44212.1</v>
      </c>
      <c r="E46" s="82">
        <f>D46-G46</f>
        <v>42187.5</v>
      </c>
      <c r="F46" s="86" t="s">
        <v>10</v>
      </c>
      <c r="G46" s="82">
        <v>2024.6</v>
      </c>
      <c r="H46" s="87"/>
    </row>
    <row r="47" spans="1:8" ht="15.75">
      <c r="A47" s="88" t="s">
        <v>18</v>
      </c>
      <c r="B47" s="84" t="s">
        <v>65</v>
      </c>
      <c r="C47" s="85" t="s">
        <v>71</v>
      </c>
      <c r="D47" s="82">
        <f>'Прилож №4'!G108</f>
        <v>3530</v>
      </c>
      <c r="E47" s="82">
        <f>D47-G47</f>
        <v>3530</v>
      </c>
      <c r="F47" s="86"/>
      <c r="G47" s="82"/>
      <c r="H47" s="87"/>
    </row>
    <row r="48" spans="1:8" ht="30" thickBot="1">
      <c r="A48" s="83" t="s">
        <v>286</v>
      </c>
      <c r="B48" s="91" t="s">
        <v>65</v>
      </c>
      <c r="C48" s="92" t="s">
        <v>72</v>
      </c>
      <c r="D48" s="93">
        <f>'Прилож №4'!G111</f>
        <v>5106.3</v>
      </c>
      <c r="E48" s="93">
        <f>D48-G48</f>
        <v>5094.8</v>
      </c>
      <c r="F48" s="108"/>
      <c r="G48" s="93">
        <v>11.5</v>
      </c>
      <c r="H48" s="125"/>
    </row>
    <row r="49" spans="1:8" ht="16.5" thickBot="1">
      <c r="A49" s="65" t="s">
        <v>73</v>
      </c>
      <c r="B49" s="66" t="s">
        <v>74</v>
      </c>
      <c r="C49" s="46" t="s">
        <v>96</v>
      </c>
      <c r="D49" s="104">
        <f>D51+D52+D53</f>
        <v>358669.19999999995</v>
      </c>
      <c r="E49" s="104">
        <f>D49-G49</f>
        <v>197514.49999999997</v>
      </c>
      <c r="F49" s="106">
        <f>F51+F52+F53</f>
        <v>0</v>
      </c>
      <c r="G49" s="104">
        <f>G51+G52+G53</f>
        <v>161154.69999999998</v>
      </c>
      <c r="H49" s="98">
        <f>H51+H52</f>
        <v>136000</v>
      </c>
    </row>
    <row r="50" spans="1:8" ht="15.75">
      <c r="A50" s="71" t="s">
        <v>152</v>
      </c>
      <c r="B50" s="99"/>
      <c r="C50" s="73"/>
      <c r="D50" s="75"/>
      <c r="E50" s="75"/>
      <c r="F50" s="76"/>
      <c r="G50" s="77"/>
      <c r="H50" s="78"/>
    </row>
    <row r="51" spans="1:8" ht="15.75">
      <c r="A51" s="88" t="s">
        <v>16</v>
      </c>
      <c r="B51" s="84" t="s">
        <v>74</v>
      </c>
      <c r="C51" s="85" t="s">
        <v>75</v>
      </c>
      <c r="D51" s="82">
        <f>'Прилож №4'!G117</f>
        <v>219674.2</v>
      </c>
      <c r="E51" s="82">
        <f>D51-G51</f>
        <v>181918.7</v>
      </c>
      <c r="F51" s="86"/>
      <c r="G51" s="82">
        <f>47755.5-10000</f>
        <v>37755.5</v>
      </c>
      <c r="H51" s="87">
        <f>20000+3000-10000</f>
        <v>13000</v>
      </c>
    </row>
    <row r="52" spans="1:8" ht="15.75">
      <c r="A52" s="88" t="s">
        <v>79</v>
      </c>
      <c r="B52" s="84" t="s">
        <v>74</v>
      </c>
      <c r="C52" s="85" t="s">
        <v>80</v>
      </c>
      <c r="D52" s="82">
        <f>'Прилож №4'!G128</f>
        <v>127982.9</v>
      </c>
      <c r="E52" s="82">
        <f>D52-G52</f>
        <v>4801</v>
      </c>
      <c r="F52" s="86"/>
      <c r="G52" s="82">
        <f>126181.9-3000</f>
        <v>123181.9</v>
      </c>
      <c r="H52" s="87">
        <f>124000+2000-3000</f>
        <v>123000</v>
      </c>
    </row>
    <row r="53" spans="1:8" ht="16.5" thickBot="1">
      <c r="A53" s="90" t="s">
        <v>91</v>
      </c>
      <c r="B53" s="91" t="s">
        <v>74</v>
      </c>
      <c r="C53" s="92" t="s">
        <v>92</v>
      </c>
      <c r="D53" s="93">
        <f>'Прилож №4'!G135</f>
        <v>11012.1</v>
      </c>
      <c r="E53" s="82">
        <f>D53-G53</f>
        <v>10794.800000000001</v>
      </c>
      <c r="F53" s="108"/>
      <c r="G53" s="93">
        <v>217.3</v>
      </c>
      <c r="H53" s="95"/>
    </row>
    <row r="54" spans="1:8" ht="16.5" thickBot="1">
      <c r="A54" s="65" t="s">
        <v>5</v>
      </c>
      <c r="B54" s="66" t="s">
        <v>82</v>
      </c>
      <c r="C54" s="46" t="s">
        <v>96</v>
      </c>
      <c r="D54" s="104">
        <f>D55+D57+D56</f>
        <v>87344.2</v>
      </c>
      <c r="E54" s="104">
        <f>E55+E57+E56</f>
        <v>87344.2</v>
      </c>
      <c r="F54" s="104">
        <f>F55+F57</f>
        <v>0</v>
      </c>
      <c r="G54" s="104">
        <f>G55+G57</f>
        <v>0</v>
      </c>
      <c r="H54" s="119">
        <f>H55+H57</f>
        <v>0</v>
      </c>
    </row>
    <row r="55" spans="1:8" ht="15.75">
      <c r="A55" s="71" t="s">
        <v>93</v>
      </c>
      <c r="B55" s="80" t="s">
        <v>82</v>
      </c>
      <c r="C55" s="81" t="s">
        <v>94</v>
      </c>
      <c r="D55" s="77">
        <f>'Прилож №4'!G141</f>
        <v>664</v>
      </c>
      <c r="E55" s="77">
        <f>D55-G55</f>
        <v>664</v>
      </c>
      <c r="F55" s="76"/>
      <c r="G55" s="77"/>
      <c r="H55" s="78"/>
    </row>
    <row r="56" spans="1:8" ht="15.75">
      <c r="A56" s="88" t="s">
        <v>243</v>
      </c>
      <c r="B56" s="80" t="s">
        <v>82</v>
      </c>
      <c r="C56" s="81" t="s">
        <v>242</v>
      </c>
      <c r="D56" s="77">
        <f>'Прилож №4'!G144</f>
        <v>77367</v>
      </c>
      <c r="E56" s="77">
        <f>D56-G56</f>
        <v>77367</v>
      </c>
      <c r="F56" s="76"/>
      <c r="G56" s="77"/>
      <c r="H56" s="78"/>
    </row>
    <row r="57" spans="1:8" ht="16.5" thickBot="1">
      <c r="A57" s="88" t="s">
        <v>83</v>
      </c>
      <c r="B57" s="84" t="s">
        <v>82</v>
      </c>
      <c r="C57" s="85" t="s">
        <v>84</v>
      </c>
      <c r="D57" s="82">
        <f>'Прилож №4'!G148</f>
        <v>9313.2</v>
      </c>
      <c r="E57" s="77">
        <f>D57-G57</f>
        <v>9313.2</v>
      </c>
      <c r="F57" s="86"/>
      <c r="G57" s="82"/>
      <c r="H57" s="87"/>
    </row>
    <row r="58" spans="1:8" ht="16.5" thickBot="1">
      <c r="A58" s="127" t="s">
        <v>153</v>
      </c>
      <c r="B58" s="66"/>
      <c r="C58" s="46"/>
      <c r="D58" s="104">
        <f>D11+D20+D26+D30+D34+D38+D44+D49+D54+D17</f>
        <v>1250391.9999999998</v>
      </c>
      <c r="E58" s="105">
        <f>E11+E20+E26+E30+E34+E38+E44+E49+E54+E17</f>
        <v>941331.1</v>
      </c>
      <c r="F58" s="128" t="e">
        <f>F11+F20+F26+F30+F34+F38+F44+F49+F54+F17</f>
        <v>#REF!</v>
      </c>
      <c r="G58" s="104">
        <f>G11+G20+G26+G30+G34+G38+G44+G49+G54+G17</f>
        <v>309060.89999999997</v>
      </c>
      <c r="H58" s="104">
        <f>H11+H20+H26+H30+H34+H38+H44+H49+H54+H17</f>
        <v>158626</v>
      </c>
    </row>
  </sheetData>
  <mergeCells count="4">
    <mergeCell ref="A4:H4"/>
    <mergeCell ref="A5:H5"/>
    <mergeCell ref="E1:H1"/>
    <mergeCell ref="D2:H2"/>
  </mergeCells>
  <printOptions horizontalCentered="1"/>
  <pageMargins left="0.7480314960629921" right="0.1968503937007874" top="0.2755905511811024" bottom="0.2362204724409449" header="0.1574803149606299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21">
      <selection activeCell="A149" sqref="A149"/>
    </sheetView>
  </sheetViews>
  <sheetFormatPr defaultColWidth="8.796875" defaultRowHeight="15"/>
  <cols>
    <col min="1" max="1" width="47.19921875" style="0" customWidth="1"/>
    <col min="2" max="2" width="5.3984375" style="1" customWidth="1"/>
    <col min="3" max="3" width="5.69921875" style="1" customWidth="1"/>
    <col min="4" max="4" width="8.69921875" style="1" customWidth="1"/>
    <col min="5" max="5" width="6.3984375" style="1" customWidth="1"/>
    <col min="6" max="6" width="0.1015625" style="1" hidden="1" customWidth="1"/>
    <col min="7" max="7" width="9.59765625" style="4" bestFit="1" customWidth="1"/>
    <col min="8" max="8" width="10" style="0" customWidth="1"/>
  </cols>
  <sheetData>
    <row r="1" spans="3:8" ht="15.75">
      <c r="C1" s="14"/>
      <c r="D1" s="363" t="s">
        <v>316</v>
      </c>
      <c r="E1" s="367"/>
      <c r="F1" s="367"/>
      <c r="G1" s="367"/>
      <c r="H1" s="367"/>
    </row>
    <row r="2" spans="3:8" ht="15.75">
      <c r="C2" s="363" t="s">
        <v>315</v>
      </c>
      <c r="D2" s="367"/>
      <c r="E2" s="367"/>
      <c r="F2" s="367"/>
      <c r="G2" s="367"/>
      <c r="H2" s="367"/>
    </row>
    <row r="3" ht="15.75">
      <c r="B3" s="3"/>
    </row>
    <row r="4" spans="1:8" ht="15.75">
      <c r="A4" s="365" t="s">
        <v>313</v>
      </c>
      <c r="B4" s="365"/>
      <c r="C4" s="365"/>
      <c r="D4" s="365"/>
      <c r="E4" s="365"/>
      <c r="F4" s="365"/>
      <c r="G4" s="365"/>
      <c r="H4" s="365"/>
    </row>
    <row r="5" spans="1:8" ht="15" customHeight="1" thickBot="1">
      <c r="A5" s="366" t="s">
        <v>208</v>
      </c>
      <c r="B5" s="366"/>
      <c r="C5" s="366"/>
      <c r="D5" s="366"/>
      <c r="E5" s="366"/>
      <c r="F5" s="366"/>
      <c r="G5" s="366"/>
      <c r="H5" s="366"/>
    </row>
    <row r="6" spans="1:8" ht="16.5" thickBot="1">
      <c r="A6" s="129" t="s">
        <v>302</v>
      </c>
      <c r="B6" s="66" t="s">
        <v>149</v>
      </c>
      <c r="C6" s="130" t="s">
        <v>20</v>
      </c>
      <c r="D6" s="131" t="s">
        <v>21</v>
      </c>
      <c r="E6" s="131" t="s">
        <v>22</v>
      </c>
      <c r="F6" s="132"/>
      <c r="G6" s="133"/>
      <c r="H6" s="134" t="s">
        <v>214</v>
      </c>
    </row>
    <row r="7" spans="1:8" ht="16.5" thickBot="1">
      <c r="A7" s="56"/>
      <c r="B7" s="135"/>
      <c r="C7" s="136"/>
      <c r="D7" s="137"/>
      <c r="E7" s="138"/>
      <c r="F7" s="136"/>
      <c r="G7" s="139" t="s">
        <v>114</v>
      </c>
      <c r="H7" s="140" t="s">
        <v>216</v>
      </c>
    </row>
    <row r="8" spans="1:8" ht="16.5" thickBot="1">
      <c r="A8" s="141" t="s">
        <v>23</v>
      </c>
      <c r="B8" s="142" t="s">
        <v>24</v>
      </c>
      <c r="C8" s="143" t="s">
        <v>96</v>
      </c>
      <c r="D8" s="231" t="s">
        <v>95</v>
      </c>
      <c r="E8" s="144" t="s">
        <v>97</v>
      </c>
      <c r="F8" s="143"/>
      <c r="G8" s="97">
        <f>G9+G14+G17+G12</f>
        <v>102358.19999999998</v>
      </c>
      <c r="H8" s="97">
        <f>H9+H14+H17+H12</f>
        <v>2260</v>
      </c>
    </row>
    <row r="9" spans="1:8" s="216" customFormat="1" ht="26.25">
      <c r="A9" s="215" t="s">
        <v>266</v>
      </c>
      <c r="B9" s="80" t="s">
        <v>24</v>
      </c>
      <c r="C9" s="81" t="s">
        <v>238</v>
      </c>
      <c r="D9" s="80" t="s">
        <v>95</v>
      </c>
      <c r="E9" s="116" t="s">
        <v>97</v>
      </c>
      <c r="F9" s="196"/>
      <c r="G9" s="77">
        <f>G10</f>
        <v>1268.9</v>
      </c>
      <c r="H9" s="195">
        <f>H10</f>
        <v>0</v>
      </c>
    </row>
    <row r="10" spans="1:8" ht="15.75">
      <c r="A10" s="213" t="s">
        <v>26</v>
      </c>
      <c r="B10" s="84" t="s">
        <v>24</v>
      </c>
      <c r="C10" s="85" t="s">
        <v>238</v>
      </c>
      <c r="D10" s="84" t="s">
        <v>25</v>
      </c>
      <c r="E10" s="149" t="s">
        <v>97</v>
      </c>
      <c r="F10" s="150"/>
      <c r="G10" s="82">
        <f>G11</f>
        <v>1268.9</v>
      </c>
      <c r="H10" s="151">
        <f>H11</f>
        <v>0</v>
      </c>
    </row>
    <row r="11" spans="1:8" ht="15.75">
      <c r="A11" s="152" t="s">
        <v>267</v>
      </c>
      <c r="B11" s="84" t="s">
        <v>24</v>
      </c>
      <c r="C11" s="85" t="s">
        <v>238</v>
      </c>
      <c r="D11" s="84" t="s">
        <v>25</v>
      </c>
      <c r="E11" s="149" t="s">
        <v>230</v>
      </c>
      <c r="F11" s="150"/>
      <c r="G11" s="82">
        <f>'Прилож № 5'!H12</f>
        <v>1268.9</v>
      </c>
      <c r="H11" s="151">
        <f>'Прилож № 5'!I12</f>
        <v>0</v>
      </c>
    </row>
    <row r="12" spans="1:8" s="216" customFormat="1" ht="39">
      <c r="A12" s="164" t="s">
        <v>269</v>
      </c>
      <c r="B12" s="84" t="s">
        <v>268</v>
      </c>
      <c r="C12" s="85" t="s">
        <v>27</v>
      </c>
      <c r="D12" s="84" t="s">
        <v>95</v>
      </c>
      <c r="E12" s="149" t="s">
        <v>97</v>
      </c>
      <c r="F12" s="150"/>
      <c r="G12" s="82">
        <f>G13</f>
        <v>82674.99999999999</v>
      </c>
      <c r="H12" s="151">
        <f>H13</f>
        <v>2260</v>
      </c>
    </row>
    <row r="13" spans="1:8" ht="15.75">
      <c r="A13" s="152" t="s">
        <v>98</v>
      </c>
      <c r="B13" s="84" t="s">
        <v>24</v>
      </c>
      <c r="C13" s="85" t="s">
        <v>27</v>
      </c>
      <c r="D13" s="84" t="s">
        <v>25</v>
      </c>
      <c r="E13" s="149" t="s">
        <v>99</v>
      </c>
      <c r="F13" s="150"/>
      <c r="G13" s="82">
        <f>'Прилож № 5'!H15+'Прилож № 5'!H140</f>
        <v>82674.99999999999</v>
      </c>
      <c r="H13" s="151">
        <f>'Прилож № 5'!I15+'Прилож № 5'!I140</f>
        <v>2260</v>
      </c>
    </row>
    <row r="14" spans="1:8" s="216" customFormat="1" ht="15.75">
      <c r="A14" s="148" t="s">
        <v>19</v>
      </c>
      <c r="B14" s="84" t="s">
        <v>24</v>
      </c>
      <c r="C14" s="85" t="s">
        <v>28</v>
      </c>
      <c r="D14" s="84" t="s">
        <v>95</v>
      </c>
      <c r="E14" s="149" t="s">
        <v>97</v>
      </c>
      <c r="F14" s="150" t="s">
        <v>1</v>
      </c>
      <c r="G14" s="82">
        <f>G15</f>
        <v>5000</v>
      </c>
      <c r="H14" s="151">
        <f>H15</f>
        <v>0</v>
      </c>
    </row>
    <row r="15" spans="1:8" ht="15.75">
      <c r="A15" s="154" t="s">
        <v>19</v>
      </c>
      <c r="B15" s="91" t="s">
        <v>24</v>
      </c>
      <c r="C15" s="92" t="s">
        <v>28</v>
      </c>
      <c r="D15" s="91" t="s">
        <v>29</v>
      </c>
      <c r="E15" s="149" t="s">
        <v>97</v>
      </c>
      <c r="F15" s="155"/>
      <c r="G15" s="93">
        <f>G16</f>
        <v>5000</v>
      </c>
      <c r="H15" s="156">
        <f>H16</f>
        <v>0</v>
      </c>
    </row>
    <row r="16" spans="1:8" ht="15.75">
      <c r="A16" s="148" t="s">
        <v>119</v>
      </c>
      <c r="B16" s="84" t="s">
        <v>24</v>
      </c>
      <c r="C16" s="85" t="s">
        <v>28</v>
      </c>
      <c r="D16" s="84" t="s">
        <v>29</v>
      </c>
      <c r="E16" s="149" t="s">
        <v>30</v>
      </c>
      <c r="F16" s="150"/>
      <c r="G16" s="82">
        <f>'Прилож № 5'!H219</f>
        <v>5000</v>
      </c>
      <c r="H16" s="151">
        <f>'Прилож № 5'!I219</f>
        <v>0</v>
      </c>
    </row>
    <row r="17" spans="1:8" s="216" customFormat="1" ht="15.75">
      <c r="A17" s="148" t="s">
        <v>172</v>
      </c>
      <c r="B17" s="84" t="s">
        <v>24</v>
      </c>
      <c r="C17" s="85" t="s">
        <v>173</v>
      </c>
      <c r="D17" s="84" t="s">
        <v>95</v>
      </c>
      <c r="E17" s="149" t="s">
        <v>97</v>
      </c>
      <c r="F17" s="150"/>
      <c r="G17" s="82">
        <f>G18</f>
        <v>13414.3</v>
      </c>
      <c r="H17" s="151">
        <f>H18</f>
        <v>0</v>
      </c>
    </row>
    <row r="18" spans="1:8" ht="15.75">
      <c r="A18" s="213" t="s">
        <v>26</v>
      </c>
      <c r="B18" s="84" t="s">
        <v>24</v>
      </c>
      <c r="C18" s="85" t="s">
        <v>173</v>
      </c>
      <c r="D18" s="84" t="s">
        <v>25</v>
      </c>
      <c r="E18" s="149" t="s">
        <v>97</v>
      </c>
      <c r="F18" s="150"/>
      <c r="G18" s="82">
        <f>G19</f>
        <v>13414.3</v>
      </c>
      <c r="H18" s="151">
        <f>H19</f>
        <v>0</v>
      </c>
    </row>
    <row r="19" spans="1:8" ht="16.5" thickBot="1">
      <c r="A19" s="40" t="s">
        <v>98</v>
      </c>
      <c r="B19" s="157" t="s">
        <v>24</v>
      </c>
      <c r="C19" s="158" t="s">
        <v>173</v>
      </c>
      <c r="D19" s="157" t="s">
        <v>25</v>
      </c>
      <c r="E19" s="159" t="s">
        <v>99</v>
      </c>
      <c r="F19" s="160"/>
      <c r="G19" s="161">
        <f>'Прилож № 5'!H163</f>
        <v>13414.3</v>
      </c>
      <c r="H19" s="162">
        <f>'Прилож № 5'!I163</f>
        <v>0</v>
      </c>
    </row>
    <row r="20" spans="1:8" ht="16.5" thickBot="1">
      <c r="A20" s="65" t="s">
        <v>174</v>
      </c>
      <c r="B20" s="142" t="s">
        <v>175</v>
      </c>
      <c r="C20" s="143" t="s">
        <v>96</v>
      </c>
      <c r="D20" s="231" t="s">
        <v>95</v>
      </c>
      <c r="E20" s="144" t="s">
        <v>97</v>
      </c>
      <c r="F20" s="143"/>
      <c r="G20" s="97">
        <f aca="true" t="shared" si="0" ref="G20:H22">G21</f>
        <v>90</v>
      </c>
      <c r="H20" s="163">
        <f t="shared" si="0"/>
        <v>0</v>
      </c>
    </row>
    <row r="21" spans="1:8" s="216" customFormat="1" ht="15.75">
      <c r="A21" s="217" t="s">
        <v>176</v>
      </c>
      <c r="B21" s="201" t="s">
        <v>175</v>
      </c>
      <c r="C21" s="202" t="s">
        <v>177</v>
      </c>
      <c r="D21" s="201" t="s">
        <v>95</v>
      </c>
      <c r="E21" s="203" t="s">
        <v>97</v>
      </c>
      <c r="F21" s="204"/>
      <c r="G21" s="205">
        <f t="shared" si="0"/>
        <v>90</v>
      </c>
      <c r="H21" s="206">
        <f t="shared" si="0"/>
        <v>0</v>
      </c>
    </row>
    <row r="22" spans="1:8" ht="26.25">
      <c r="A22" s="164" t="s">
        <v>270</v>
      </c>
      <c r="B22" s="84" t="s">
        <v>175</v>
      </c>
      <c r="C22" s="85" t="s">
        <v>177</v>
      </c>
      <c r="D22" s="84" t="s">
        <v>180</v>
      </c>
      <c r="E22" s="149" t="s">
        <v>97</v>
      </c>
      <c r="F22" s="150"/>
      <c r="G22" s="82">
        <f t="shared" si="0"/>
        <v>90</v>
      </c>
      <c r="H22" s="151">
        <f t="shared" si="0"/>
        <v>0</v>
      </c>
    </row>
    <row r="23" spans="1:8" ht="27" thickBot="1">
      <c r="A23" s="165" t="s">
        <v>271</v>
      </c>
      <c r="B23" s="91" t="s">
        <v>175</v>
      </c>
      <c r="C23" s="111" t="s">
        <v>177</v>
      </c>
      <c r="D23" s="166" t="s">
        <v>180</v>
      </c>
      <c r="E23" s="167" t="s">
        <v>183</v>
      </c>
      <c r="F23" s="168"/>
      <c r="G23" s="93">
        <f>'Прилож № 5'!H21</f>
        <v>90</v>
      </c>
      <c r="H23" s="156">
        <f>'Прилож № 5'!I21</f>
        <v>0</v>
      </c>
    </row>
    <row r="24" spans="1:8" s="9" customFormat="1" ht="32.25" customHeight="1" thickBot="1">
      <c r="A24" s="103" t="s">
        <v>290</v>
      </c>
      <c r="B24" s="169" t="s">
        <v>33</v>
      </c>
      <c r="C24" s="170" t="s">
        <v>96</v>
      </c>
      <c r="D24" s="232" t="s">
        <v>95</v>
      </c>
      <c r="E24" s="171" t="s">
        <v>97</v>
      </c>
      <c r="F24" s="172" t="s">
        <v>2</v>
      </c>
      <c r="G24" s="173">
        <f>G25+G33+G36+G39</f>
        <v>21050</v>
      </c>
      <c r="H24" s="174">
        <f>H25+H33+H36+H39</f>
        <v>0</v>
      </c>
    </row>
    <row r="25" spans="1:8" s="216" customFormat="1" ht="15.75">
      <c r="A25" s="200" t="s">
        <v>34</v>
      </c>
      <c r="B25" s="201" t="s">
        <v>33</v>
      </c>
      <c r="C25" s="202" t="s">
        <v>35</v>
      </c>
      <c r="D25" s="201" t="s">
        <v>95</v>
      </c>
      <c r="E25" s="203" t="s">
        <v>97</v>
      </c>
      <c r="F25" s="204"/>
      <c r="G25" s="205">
        <f>G26</f>
        <v>16559</v>
      </c>
      <c r="H25" s="206">
        <f>H26</f>
        <v>0</v>
      </c>
    </row>
    <row r="26" spans="1:8" ht="15.75">
      <c r="A26" s="176" t="s">
        <v>192</v>
      </c>
      <c r="B26" s="84" t="s">
        <v>33</v>
      </c>
      <c r="C26" s="85" t="s">
        <v>35</v>
      </c>
      <c r="D26" s="84" t="s">
        <v>101</v>
      </c>
      <c r="E26" s="149" t="s">
        <v>97</v>
      </c>
      <c r="F26" s="150"/>
      <c r="G26" s="82">
        <f>G27+G29+G30+G31+G32+G28</f>
        <v>16559</v>
      </c>
      <c r="H26" s="151">
        <f>H27+H29+H30+H31+H32</f>
        <v>0</v>
      </c>
    </row>
    <row r="27" spans="1:8" ht="15.75">
      <c r="A27" s="176" t="s">
        <v>102</v>
      </c>
      <c r="B27" s="84" t="s">
        <v>33</v>
      </c>
      <c r="C27" s="85" t="s">
        <v>35</v>
      </c>
      <c r="D27" s="84" t="s">
        <v>101</v>
      </c>
      <c r="E27" s="149" t="s">
        <v>103</v>
      </c>
      <c r="F27" s="150"/>
      <c r="G27" s="82">
        <f>'Прилож № 5'!H174</f>
        <v>160</v>
      </c>
      <c r="H27" s="151">
        <f>'Прилож № 5'!I174</f>
        <v>0</v>
      </c>
    </row>
    <row r="28" spans="1:8" ht="15.75">
      <c r="A28" s="176" t="s">
        <v>305</v>
      </c>
      <c r="B28" s="84" t="s">
        <v>33</v>
      </c>
      <c r="C28" s="85" t="s">
        <v>35</v>
      </c>
      <c r="D28" s="84" t="s">
        <v>101</v>
      </c>
      <c r="E28" s="149" t="s">
        <v>306</v>
      </c>
      <c r="F28" s="150"/>
      <c r="G28" s="82">
        <f>'Прилож № 5'!H175</f>
        <v>379.6</v>
      </c>
      <c r="H28" s="151"/>
    </row>
    <row r="29" spans="1:8" ht="26.25">
      <c r="A29" s="177" t="s">
        <v>272</v>
      </c>
      <c r="B29" s="84" t="s">
        <v>33</v>
      </c>
      <c r="C29" s="85" t="s">
        <v>35</v>
      </c>
      <c r="D29" s="84" t="s">
        <v>101</v>
      </c>
      <c r="E29" s="149" t="s">
        <v>104</v>
      </c>
      <c r="F29" s="150"/>
      <c r="G29" s="82">
        <f>'Прилож № 5'!H176+'Прилож № 5'!H226</f>
        <v>9960</v>
      </c>
      <c r="H29" s="151">
        <f>'Прилож № 5'!I176</f>
        <v>0</v>
      </c>
    </row>
    <row r="30" spans="1:8" ht="15.75">
      <c r="A30" s="176" t="s">
        <v>105</v>
      </c>
      <c r="B30" s="84" t="s">
        <v>33</v>
      </c>
      <c r="C30" s="85" t="s">
        <v>35</v>
      </c>
      <c r="D30" s="84" t="s">
        <v>101</v>
      </c>
      <c r="E30" s="149" t="s">
        <v>106</v>
      </c>
      <c r="F30" s="150"/>
      <c r="G30" s="82">
        <f>'Прилож № 5'!H177+'Прилож № 5'!H227</f>
        <v>820</v>
      </c>
      <c r="H30" s="151">
        <f>'Прилож № 5'!I177</f>
        <v>0</v>
      </c>
    </row>
    <row r="31" spans="1:8" s="9" customFormat="1" ht="40.5" customHeight="1">
      <c r="A31" s="177" t="s">
        <v>273</v>
      </c>
      <c r="B31" s="178" t="s">
        <v>33</v>
      </c>
      <c r="C31" s="179" t="s">
        <v>35</v>
      </c>
      <c r="D31" s="178" t="s">
        <v>101</v>
      </c>
      <c r="E31" s="180" t="s">
        <v>36</v>
      </c>
      <c r="F31" s="181"/>
      <c r="G31" s="182">
        <f>'Прилож № 5'!H178+'Прилож № 5'!H228</f>
        <v>4499.6</v>
      </c>
      <c r="H31" s="183">
        <f>'Прилож № 5'!I178</f>
        <v>0</v>
      </c>
    </row>
    <row r="32" spans="1:8" ht="26.25">
      <c r="A32" s="177" t="s">
        <v>274</v>
      </c>
      <c r="B32" s="84" t="s">
        <v>33</v>
      </c>
      <c r="C32" s="85" t="s">
        <v>35</v>
      </c>
      <c r="D32" s="84" t="s">
        <v>101</v>
      </c>
      <c r="E32" s="149" t="s">
        <v>120</v>
      </c>
      <c r="F32" s="150"/>
      <c r="G32" s="82">
        <f>'Прилож № 5'!H179</f>
        <v>739.8</v>
      </c>
      <c r="H32" s="151">
        <f>'Прилож № 5'!I179</f>
        <v>0</v>
      </c>
    </row>
    <row r="33" spans="1:8" s="216" customFormat="1" ht="26.25">
      <c r="A33" s="177" t="s">
        <v>275</v>
      </c>
      <c r="B33" s="84" t="s">
        <v>33</v>
      </c>
      <c r="C33" s="85" t="s">
        <v>37</v>
      </c>
      <c r="D33" s="84" t="s">
        <v>95</v>
      </c>
      <c r="E33" s="149" t="s">
        <v>97</v>
      </c>
      <c r="F33" s="150"/>
      <c r="G33" s="82">
        <f>G34</f>
        <v>2516</v>
      </c>
      <c r="H33" s="151">
        <f>H34</f>
        <v>0</v>
      </c>
    </row>
    <row r="34" spans="1:8" ht="15.75">
      <c r="A34" s="176" t="s">
        <v>38</v>
      </c>
      <c r="B34" s="84" t="s">
        <v>33</v>
      </c>
      <c r="C34" s="85" t="s">
        <v>37</v>
      </c>
      <c r="D34" s="84" t="s">
        <v>39</v>
      </c>
      <c r="E34" s="149" t="s">
        <v>97</v>
      </c>
      <c r="F34" s="150"/>
      <c r="G34" s="82">
        <f>G35</f>
        <v>2516</v>
      </c>
      <c r="H34" s="151">
        <f>H35</f>
        <v>0</v>
      </c>
    </row>
    <row r="35" spans="1:8" ht="26.25">
      <c r="A35" s="177" t="s">
        <v>293</v>
      </c>
      <c r="B35" s="91" t="s">
        <v>33</v>
      </c>
      <c r="C35" s="85" t="s">
        <v>37</v>
      </c>
      <c r="D35" s="84" t="s">
        <v>39</v>
      </c>
      <c r="E35" s="149" t="s">
        <v>40</v>
      </c>
      <c r="F35" s="150" t="s">
        <v>4</v>
      </c>
      <c r="G35" s="82">
        <f>'Прилож № 5'!H25</f>
        <v>2516</v>
      </c>
      <c r="H35" s="82">
        <f>'Прилож № 5'!I25</f>
        <v>0</v>
      </c>
    </row>
    <row r="36" spans="1:8" s="216" customFormat="1" ht="15.75">
      <c r="A36" s="176" t="s">
        <v>186</v>
      </c>
      <c r="B36" s="91" t="s">
        <v>33</v>
      </c>
      <c r="C36" s="85" t="s">
        <v>185</v>
      </c>
      <c r="D36" s="84" t="s">
        <v>95</v>
      </c>
      <c r="E36" s="149" t="s">
        <v>97</v>
      </c>
      <c r="F36" s="150"/>
      <c r="G36" s="82">
        <f>G37</f>
        <v>291</v>
      </c>
      <c r="H36" s="151">
        <f>H37</f>
        <v>0</v>
      </c>
    </row>
    <row r="37" spans="1:8" ht="26.25">
      <c r="A37" s="184" t="s">
        <v>239</v>
      </c>
      <c r="B37" s="91" t="s">
        <v>33</v>
      </c>
      <c r="C37" s="85" t="s">
        <v>185</v>
      </c>
      <c r="D37" s="84" t="s">
        <v>187</v>
      </c>
      <c r="E37" s="149" t="s">
        <v>97</v>
      </c>
      <c r="F37" s="150"/>
      <c r="G37" s="82">
        <f>G38</f>
        <v>291</v>
      </c>
      <c r="H37" s="151">
        <f>H38</f>
        <v>0</v>
      </c>
    </row>
    <row r="38" spans="1:8" ht="15.75">
      <c r="A38" s="185" t="s">
        <v>50</v>
      </c>
      <c r="B38" s="91" t="s">
        <v>33</v>
      </c>
      <c r="C38" s="85" t="s">
        <v>185</v>
      </c>
      <c r="D38" s="91" t="s">
        <v>187</v>
      </c>
      <c r="E38" s="149" t="s">
        <v>17</v>
      </c>
      <c r="F38" s="150"/>
      <c r="G38" s="82">
        <f>'Прилож № 5'!H28</f>
        <v>291</v>
      </c>
      <c r="H38" s="151">
        <f>'Прилож № 5'!I28</f>
        <v>0</v>
      </c>
    </row>
    <row r="39" spans="1:8" s="216" customFormat="1" ht="26.25">
      <c r="A39" s="177" t="s">
        <v>276</v>
      </c>
      <c r="B39" s="84" t="s">
        <v>33</v>
      </c>
      <c r="C39" s="85" t="s">
        <v>159</v>
      </c>
      <c r="D39" s="84" t="s">
        <v>95</v>
      </c>
      <c r="E39" s="149" t="s">
        <v>97</v>
      </c>
      <c r="F39" s="150"/>
      <c r="G39" s="82">
        <f>G40</f>
        <v>1684</v>
      </c>
      <c r="H39" s="151">
        <f>H40</f>
        <v>0</v>
      </c>
    </row>
    <row r="40" spans="1:8" ht="30" customHeight="1">
      <c r="A40" s="177" t="s">
        <v>277</v>
      </c>
      <c r="B40" s="91" t="s">
        <v>33</v>
      </c>
      <c r="C40" s="85" t="s">
        <v>159</v>
      </c>
      <c r="D40" s="84" t="s">
        <v>187</v>
      </c>
      <c r="E40" s="149" t="s">
        <v>97</v>
      </c>
      <c r="F40" s="150"/>
      <c r="G40" s="82">
        <f>G41</f>
        <v>1684</v>
      </c>
      <c r="H40" s="151">
        <f>H41</f>
        <v>0</v>
      </c>
    </row>
    <row r="41" spans="1:8" ht="16.5" thickBot="1">
      <c r="A41" s="185" t="s">
        <v>166</v>
      </c>
      <c r="B41" s="157" t="s">
        <v>33</v>
      </c>
      <c r="C41" s="158" t="s">
        <v>159</v>
      </c>
      <c r="D41" s="157" t="s">
        <v>187</v>
      </c>
      <c r="E41" s="159" t="s">
        <v>188</v>
      </c>
      <c r="F41" s="160"/>
      <c r="G41" s="161">
        <f>'Прилож № 5'!H31</f>
        <v>1684</v>
      </c>
      <c r="H41" s="161">
        <f>'Прилож № 5'!I31</f>
        <v>0</v>
      </c>
    </row>
    <row r="42" spans="1:8" ht="16.5" thickBot="1">
      <c r="A42" s="65" t="s">
        <v>121</v>
      </c>
      <c r="B42" s="142" t="s">
        <v>122</v>
      </c>
      <c r="C42" s="143" t="s">
        <v>96</v>
      </c>
      <c r="D42" s="231" t="s">
        <v>95</v>
      </c>
      <c r="E42" s="186" t="s">
        <v>97</v>
      </c>
      <c r="F42" s="187"/>
      <c r="G42" s="104">
        <f>G46+G43</f>
        <v>7703</v>
      </c>
      <c r="H42" s="188">
        <f>H46+H43</f>
        <v>0</v>
      </c>
    </row>
    <row r="43" spans="1:8" s="2" customFormat="1" ht="15.75" customHeight="1">
      <c r="A43" s="40" t="s">
        <v>255</v>
      </c>
      <c r="B43" s="201" t="s">
        <v>122</v>
      </c>
      <c r="C43" s="202" t="s">
        <v>251</v>
      </c>
      <c r="D43" s="201" t="s">
        <v>95</v>
      </c>
      <c r="E43" s="203" t="s">
        <v>97</v>
      </c>
      <c r="F43" s="204"/>
      <c r="G43" s="218">
        <f>G44</f>
        <v>5072</v>
      </c>
      <c r="H43" s="219">
        <f>H44</f>
        <v>0</v>
      </c>
    </row>
    <row r="44" spans="1:8" s="2" customFormat="1" ht="15.75" customHeight="1">
      <c r="A44" s="148" t="s">
        <v>253</v>
      </c>
      <c r="B44" s="84" t="s">
        <v>122</v>
      </c>
      <c r="C44" s="85" t="s">
        <v>251</v>
      </c>
      <c r="D44" s="84" t="s">
        <v>256</v>
      </c>
      <c r="E44" s="149" t="s">
        <v>97</v>
      </c>
      <c r="F44" s="150"/>
      <c r="G44" s="189">
        <f>G45</f>
        <v>5072</v>
      </c>
      <c r="H44" s="190">
        <f>H45</f>
        <v>0</v>
      </c>
    </row>
    <row r="45" spans="1:8" s="2" customFormat="1" ht="15.75" customHeight="1">
      <c r="A45" s="40" t="s">
        <v>254</v>
      </c>
      <c r="B45" s="84" t="s">
        <v>122</v>
      </c>
      <c r="C45" s="85" t="s">
        <v>251</v>
      </c>
      <c r="D45" s="84" t="s">
        <v>256</v>
      </c>
      <c r="E45" s="149" t="s">
        <v>257</v>
      </c>
      <c r="F45" s="150"/>
      <c r="G45" s="189">
        <f>'Прилож № 5'!H35</f>
        <v>5072</v>
      </c>
      <c r="H45" s="190">
        <f>'Прилож № 5'!I35</f>
        <v>0</v>
      </c>
    </row>
    <row r="46" spans="1:8" s="216" customFormat="1" ht="15.75">
      <c r="A46" s="148" t="s">
        <v>123</v>
      </c>
      <c r="B46" s="84" t="s">
        <v>122</v>
      </c>
      <c r="C46" s="85" t="s">
        <v>124</v>
      </c>
      <c r="D46" s="84" t="s">
        <v>95</v>
      </c>
      <c r="E46" s="149" t="s">
        <v>97</v>
      </c>
      <c r="F46" s="150"/>
      <c r="G46" s="82">
        <f>G49+G47</f>
        <v>2631</v>
      </c>
      <c r="H46" s="151">
        <f>H49</f>
        <v>0</v>
      </c>
    </row>
    <row r="47" spans="1:8" ht="26.25">
      <c r="A47" s="164" t="s">
        <v>259</v>
      </c>
      <c r="B47" s="84" t="s">
        <v>122</v>
      </c>
      <c r="C47" s="85" t="s">
        <v>124</v>
      </c>
      <c r="D47" s="84" t="s">
        <v>234</v>
      </c>
      <c r="E47" s="149" t="s">
        <v>97</v>
      </c>
      <c r="F47" s="150"/>
      <c r="G47" s="82">
        <f>G48</f>
        <v>2478</v>
      </c>
      <c r="H47" s="151">
        <f>H48</f>
        <v>0</v>
      </c>
    </row>
    <row r="48" spans="1:8" ht="15.75">
      <c r="A48" s="148" t="s">
        <v>260</v>
      </c>
      <c r="B48" s="84" t="s">
        <v>122</v>
      </c>
      <c r="C48" s="85" t="s">
        <v>124</v>
      </c>
      <c r="D48" s="84" t="s">
        <v>234</v>
      </c>
      <c r="E48" s="149" t="s">
        <v>258</v>
      </c>
      <c r="F48" s="150"/>
      <c r="G48" s="82">
        <f>'Прилож № 5'!H38</f>
        <v>2478</v>
      </c>
      <c r="H48" s="151">
        <f>'Прилож № 5'!I38</f>
        <v>0</v>
      </c>
    </row>
    <row r="49" spans="1:8" ht="26.25">
      <c r="A49" s="164" t="s">
        <v>278</v>
      </c>
      <c r="B49" s="84" t="s">
        <v>122</v>
      </c>
      <c r="C49" s="85" t="s">
        <v>124</v>
      </c>
      <c r="D49" s="84" t="s">
        <v>165</v>
      </c>
      <c r="E49" s="149" t="s">
        <v>97</v>
      </c>
      <c r="F49" s="150"/>
      <c r="G49" s="82">
        <f>G50</f>
        <v>153</v>
      </c>
      <c r="H49" s="151">
        <f>H50</f>
        <v>0</v>
      </c>
    </row>
    <row r="50" spans="1:8" ht="16.5" thickBot="1">
      <c r="A50" s="154" t="s">
        <v>166</v>
      </c>
      <c r="B50" s="157" t="s">
        <v>122</v>
      </c>
      <c r="C50" s="158" t="s">
        <v>124</v>
      </c>
      <c r="D50" s="157" t="s">
        <v>165</v>
      </c>
      <c r="E50" s="159" t="s">
        <v>188</v>
      </c>
      <c r="F50" s="158"/>
      <c r="G50" s="161">
        <f>'Прилож № 5'!H40</f>
        <v>153</v>
      </c>
      <c r="H50" s="162">
        <f>'Прилож № 5'!I40</f>
        <v>0</v>
      </c>
    </row>
    <row r="51" spans="1:8" ht="16.5" thickBot="1">
      <c r="A51" s="141" t="s">
        <v>41</v>
      </c>
      <c r="B51" s="142" t="s">
        <v>42</v>
      </c>
      <c r="C51" s="143" t="s">
        <v>96</v>
      </c>
      <c r="D51" s="231" t="s">
        <v>95</v>
      </c>
      <c r="E51" s="144" t="s">
        <v>97</v>
      </c>
      <c r="F51" s="191"/>
      <c r="G51" s="104">
        <f>G52+G57</f>
        <v>216602.40000000002</v>
      </c>
      <c r="H51" s="104">
        <f>H52+H57</f>
        <v>0</v>
      </c>
    </row>
    <row r="52" spans="1:8" ht="15.75">
      <c r="A52" s="175" t="s">
        <v>129</v>
      </c>
      <c r="B52" s="99" t="s">
        <v>42</v>
      </c>
      <c r="C52" s="73" t="s">
        <v>43</v>
      </c>
      <c r="D52" s="99" t="s">
        <v>95</v>
      </c>
      <c r="E52" s="145" t="s">
        <v>97</v>
      </c>
      <c r="F52" s="146"/>
      <c r="G52" s="75">
        <f>G53+G55</f>
        <v>122953.40000000001</v>
      </c>
      <c r="H52" s="147">
        <f>H53</f>
        <v>0</v>
      </c>
    </row>
    <row r="53" spans="1:8" ht="15.75">
      <c r="A53" s="176" t="s">
        <v>44</v>
      </c>
      <c r="B53" s="84" t="s">
        <v>42</v>
      </c>
      <c r="C53" s="85" t="s">
        <v>43</v>
      </c>
      <c r="D53" s="84" t="s">
        <v>45</v>
      </c>
      <c r="E53" s="149" t="s">
        <v>97</v>
      </c>
      <c r="F53" s="150"/>
      <c r="G53" s="82">
        <f>G54+G56</f>
        <v>115465.1</v>
      </c>
      <c r="H53" s="151">
        <f>H54+H56</f>
        <v>0</v>
      </c>
    </row>
    <row r="54" spans="1:8" ht="15.75">
      <c r="A54" s="176" t="s">
        <v>189</v>
      </c>
      <c r="B54" s="84" t="s">
        <v>42</v>
      </c>
      <c r="C54" s="85" t="s">
        <v>43</v>
      </c>
      <c r="D54" s="84" t="s">
        <v>45</v>
      </c>
      <c r="E54" s="149" t="s">
        <v>107</v>
      </c>
      <c r="F54" s="150"/>
      <c r="G54" s="82">
        <f>'Прилож № 5'!H167</f>
        <v>35505.1</v>
      </c>
      <c r="H54" s="82">
        <f>'Прилож № 5'!I167</f>
        <v>0</v>
      </c>
    </row>
    <row r="55" spans="1:8" ht="15.75">
      <c r="A55" s="185" t="s">
        <v>210</v>
      </c>
      <c r="B55" s="84" t="s">
        <v>42</v>
      </c>
      <c r="C55" s="85" t="s">
        <v>43</v>
      </c>
      <c r="D55" s="84" t="s">
        <v>45</v>
      </c>
      <c r="E55" s="149" t="s">
        <v>136</v>
      </c>
      <c r="F55" s="150"/>
      <c r="G55" s="82">
        <f>'Прилож № 5'!H44+'Прилож № 5'!H189</f>
        <v>7488.3</v>
      </c>
      <c r="H55" s="151">
        <f>'Прилож № 5'!I44</f>
        <v>0</v>
      </c>
    </row>
    <row r="56" spans="1:8" s="9" customFormat="1" ht="39">
      <c r="A56" s="177" t="s">
        <v>279</v>
      </c>
      <c r="B56" s="178" t="s">
        <v>42</v>
      </c>
      <c r="C56" s="179" t="s">
        <v>43</v>
      </c>
      <c r="D56" s="178" t="s">
        <v>45</v>
      </c>
      <c r="E56" s="180" t="s">
        <v>190</v>
      </c>
      <c r="F56" s="181"/>
      <c r="G56" s="182">
        <f>'Прилож № 5'!H45+'Прилож № 5'!H168+'Прилож № 5'!H184</f>
        <v>79960</v>
      </c>
      <c r="H56" s="182">
        <f>'Прилож № 5'!I45+'Прилож № 5'!I168</f>
        <v>0</v>
      </c>
    </row>
    <row r="57" spans="1:8" s="216" customFormat="1" ht="15.75">
      <c r="A57" s="176" t="s">
        <v>3</v>
      </c>
      <c r="B57" s="84" t="s">
        <v>42</v>
      </c>
      <c r="C57" s="85" t="s">
        <v>46</v>
      </c>
      <c r="D57" s="84" t="s">
        <v>95</v>
      </c>
      <c r="E57" s="149" t="s">
        <v>97</v>
      </c>
      <c r="F57" s="150"/>
      <c r="G57" s="82">
        <f>G60+G58</f>
        <v>93649</v>
      </c>
      <c r="H57" s="82">
        <f>H60+H58</f>
        <v>0</v>
      </c>
    </row>
    <row r="58" spans="1:8" ht="15.75">
      <c r="A58" s="176" t="s">
        <v>134</v>
      </c>
      <c r="B58" s="80" t="s">
        <v>42</v>
      </c>
      <c r="C58" s="84" t="s">
        <v>46</v>
      </c>
      <c r="D58" s="85" t="s">
        <v>135</v>
      </c>
      <c r="E58" s="192" t="s">
        <v>97</v>
      </c>
      <c r="F58" s="193">
        <f>F59</f>
        <v>5000</v>
      </c>
      <c r="G58" s="193">
        <f>G59</f>
        <v>5000</v>
      </c>
      <c r="H58" s="153"/>
    </row>
    <row r="59" spans="1:8" ht="15.75">
      <c r="A59" s="176" t="s">
        <v>210</v>
      </c>
      <c r="B59" s="80" t="s">
        <v>42</v>
      </c>
      <c r="C59" s="84" t="s">
        <v>46</v>
      </c>
      <c r="D59" s="85" t="s">
        <v>135</v>
      </c>
      <c r="E59" s="192" t="s">
        <v>97</v>
      </c>
      <c r="F59" s="193">
        <f>5000</f>
        <v>5000</v>
      </c>
      <c r="G59" s="193">
        <f>'Прилож № 5'!H192</f>
        <v>5000</v>
      </c>
      <c r="H59" s="153"/>
    </row>
    <row r="60" spans="1:8" ht="15.75">
      <c r="A60" s="176" t="s">
        <v>108</v>
      </c>
      <c r="B60" s="84" t="s">
        <v>42</v>
      </c>
      <c r="C60" s="85" t="s">
        <v>46</v>
      </c>
      <c r="D60" s="84" t="s">
        <v>158</v>
      </c>
      <c r="E60" s="149" t="s">
        <v>97</v>
      </c>
      <c r="F60" s="150"/>
      <c r="G60" s="82">
        <f>G62+G61</f>
        <v>88649</v>
      </c>
      <c r="H60" s="82">
        <f>H62+H61</f>
        <v>0</v>
      </c>
    </row>
    <row r="61" spans="1:8" ht="26.25">
      <c r="A61" s="184" t="s">
        <v>324</v>
      </c>
      <c r="B61" s="84" t="s">
        <v>42</v>
      </c>
      <c r="C61" s="85" t="s">
        <v>46</v>
      </c>
      <c r="D61" s="84" t="s">
        <v>158</v>
      </c>
      <c r="E61" s="149" t="s">
        <v>228</v>
      </c>
      <c r="F61" s="150"/>
      <c r="G61" s="82">
        <f>'Прилож № 5'!H48+'Прилож № 5'!H247</f>
        <v>15593</v>
      </c>
      <c r="H61" s="82">
        <f>'Прилож № 5'!I48+'Прилож № 5'!I247</f>
        <v>0</v>
      </c>
    </row>
    <row r="62" spans="1:8" ht="16.5" thickBot="1">
      <c r="A62" s="176" t="s">
        <v>325</v>
      </c>
      <c r="B62" s="84" t="s">
        <v>42</v>
      </c>
      <c r="C62" s="85" t="s">
        <v>46</v>
      </c>
      <c r="D62" s="84" t="s">
        <v>158</v>
      </c>
      <c r="E62" s="149" t="s">
        <v>15</v>
      </c>
      <c r="F62" s="150"/>
      <c r="G62" s="82">
        <f>'Прилож № 5'!H49+'Прилож № 5'!H194+'Прилож № 5'!H233+'Прилож № 5'!H248+'Прилож № 5'!H207</f>
        <v>73056</v>
      </c>
      <c r="H62" s="151">
        <f>'Прилож № 5'!I49+'Прилож № 5'!I194+'Прилож № 5'!I233</f>
        <v>0</v>
      </c>
    </row>
    <row r="63" spans="1:8" ht="16.5" thickBot="1">
      <c r="A63" s="127" t="s">
        <v>86</v>
      </c>
      <c r="B63" s="66" t="s">
        <v>87</v>
      </c>
      <c r="C63" s="143" t="s">
        <v>96</v>
      </c>
      <c r="D63" s="231" t="s">
        <v>95</v>
      </c>
      <c r="E63" s="186" t="s">
        <v>97</v>
      </c>
      <c r="F63" s="187"/>
      <c r="G63" s="104">
        <f>G67+G64</f>
        <v>4106</v>
      </c>
      <c r="H63" s="188">
        <f>H67+H64</f>
        <v>0</v>
      </c>
    </row>
    <row r="64" spans="1:8" s="230" customFormat="1" ht="12">
      <c r="A64" s="225" t="s">
        <v>237</v>
      </c>
      <c r="B64" s="226" t="s">
        <v>87</v>
      </c>
      <c r="C64" s="227" t="s">
        <v>220</v>
      </c>
      <c r="D64" s="226" t="s">
        <v>95</v>
      </c>
      <c r="E64" s="228" t="s">
        <v>97</v>
      </c>
      <c r="F64" s="229"/>
      <c r="G64" s="75">
        <f>G65</f>
        <v>850</v>
      </c>
      <c r="H64" s="147">
        <f>H65</f>
        <v>0</v>
      </c>
    </row>
    <row r="65" spans="1:8" ht="15.75">
      <c r="A65" s="148" t="s">
        <v>221</v>
      </c>
      <c r="B65" s="84" t="s">
        <v>87</v>
      </c>
      <c r="C65" s="85" t="s">
        <v>220</v>
      </c>
      <c r="D65" s="84" t="s">
        <v>222</v>
      </c>
      <c r="E65" s="149" t="s">
        <v>97</v>
      </c>
      <c r="F65" s="194"/>
      <c r="G65" s="77">
        <f>G66</f>
        <v>850</v>
      </c>
      <c r="H65" s="195">
        <f>H66</f>
        <v>0</v>
      </c>
    </row>
    <row r="66" spans="1:8" ht="15.75">
      <c r="A66" s="148" t="s">
        <v>90</v>
      </c>
      <c r="B66" s="84" t="s">
        <v>87</v>
      </c>
      <c r="C66" s="85" t="s">
        <v>220</v>
      </c>
      <c r="D66" s="84" t="s">
        <v>222</v>
      </c>
      <c r="E66" s="149" t="s">
        <v>4</v>
      </c>
      <c r="F66" s="194">
        <v>443</v>
      </c>
      <c r="G66" s="82">
        <f>'Прилож № 5'!H237</f>
        <v>850</v>
      </c>
      <c r="H66" s="151">
        <f>'Прилож № 5'!I237</f>
        <v>0</v>
      </c>
    </row>
    <row r="67" spans="1:8" s="216" customFormat="1" ht="15.75">
      <c r="A67" s="152" t="s">
        <v>88</v>
      </c>
      <c r="B67" s="80" t="s">
        <v>87</v>
      </c>
      <c r="C67" s="81" t="s">
        <v>89</v>
      </c>
      <c r="D67" s="80" t="s">
        <v>95</v>
      </c>
      <c r="E67" s="116" t="s">
        <v>97</v>
      </c>
      <c r="F67" s="196"/>
      <c r="G67" s="77">
        <f>G70+G69</f>
        <v>3256</v>
      </c>
      <c r="H67" s="195">
        <f>H70+H69</f>
        <v>0</v>
      </c>
    </row>
    <row r="68" spans="1:8" ht="15.75">
      <c r="A68" s="148" t="s">
        <v>134</v>
      </c>
      <c r="B68" s="84" t="s">
        <v>87</v>
      </c>
      <c r="C68" s="85" t="s">
        <v>89</v>
      </c>
      <c r="D68" s="84" t="s">
        <v>135</v>
      </c>
      <c r="E68" s="149" t="s">
        <v>97</v>
      </c>
      <c r="F68" s="196"/>
      <c r="G68" s="77">
        <f>G71</f>
        <v>630</v>
      </c>
      <c r="H68" s="195">
        <f>H71</f>
        <v>0</v>
      </c>
    </row>
    <row r="69" spans="1:8" ht="15.75">
      <c r="A69" s="154" t="s">
        <v>210</v>
      </c>
      <c r="B69" s="91" t="s">
        <v>87</v>
      </c>
      <c r="C69" s="92" t="s">
        <v>89</v>
      </c>
      <c r="D69" s="91" t="s">
        <v>135</v>
      </c>
      <c r="E69" s="197" t="s">
        <v>136</v>
      </c>
      <c r="F69" s="196"/>
      <c r="G69" s="77">
        <f>'Прилож № 5'!H53+'Прилож № 5'!H240</f>
        <v>2626</v>
      </c>
      <c r="H69" s="195">
        <f>'Прилож № 5'!I240</f>
        <v>0</v>
      </c>
    </row>
    <row r="70" spans="1:8" ht="26.25">
      <c r="A70" s="164" t="s">
        <v>281</v>
      </c>
      <c r="B70" s="84" t="s">
        <v>87</v>
      </c>
      <c r="C70" s="85" t="s">
        <v>89</v>
      </c>
      <c r="D70" s="84" t="s">
        <v>191</v>
      </c>
      <c r="E70" s="149" t="s">
        <v>97</v>
      </c>
      <c r="F70" s="155"/>
      <c r="G70" s="93">
        <f>G71</f>
        <v>630</v>
      </c>
      <c r="H70" s="156">
        <f>H71</f>
        <v>0</v>
      </c>
    </row>
    <row r="71" spans="1:8" ht="16.5" thickBot="1">
      <c r="A71" s="154" t="s">
        <v>90</v>
      </c>
      <c r="B71" s="166" t="s">
        <v>87</v>
      </c>
      <c r="C71" s="92" t="s">
        <v>89</v>
      </c>
      <c r="D71" s="91" t="s">
        <v>191</v>
      </c>
      <c r="E71" s="197" t="s">
        <v>4</v>
      </c>
      <c r="F71" s="155"/>
      <c r="G71" s="93">
        <f>'Прилож № 5'!H242</f>
        <v>630</v>
      </c>
      <c r="H71" s="156">
        <f>'Прилож № 5'!I242</f>
        <v>0</v>
      </c>
    </row>
    <row r="72" spans="1:8" ht="16.5" thickBot="1">
      <c r="A72" s="65" t="s">
        <v>6</v>
      </c>
      <c r="B72" s="66" t="s">
        <v>47</v>
      </c>
      <c r="C72" s="143" t="s">
        <v>96</v>
      </c>
      <c r="D72" s="231" t="s">
        <v>95</v>
      </c>
      <c r="E72" s="186" t="s">
        <v>97</v>
      </c>
      <c r="F72" s="187"/>
      <c r="G72" s="104">
        <f>G73+G76+G85+G91</f>
        <v>399620.5999999999</v>
      </c>
      <c r="H72" s="188">
        <f>H73+H76+H85+H91</f>
        <v>151943</v>
      </c>
    </row>
    <row r="73" spans="1:8" s="216" customFormat="1" ht="15.75">
      <c r="A73" s="200" t="s">
        <v>7</v>
      </c>
      <c r="B73" s="201" t="s">
        <v>47</v>
      </c>
      <c r="C73" s="202" t="s">
        <v>48</v>
      </c>
      <c r="D73" s="201" t="s">
        <v>95</v>
      </c>
      <c r="E73" s="203" t="s">
        <v>97</v>
      </c>
      <c r="F73" s="204"/>
      <c r="G73" s="205">
        <f>G74</f>
        <v>118711.4</v>
      </c>
      <c r="H73" s="206">
        <f>H74</f>
        <v>0</v>
      </c>
    </row>
    <row r="74" spans="1:8" ht="15.75">
      <c r="A74" s="176" t="s">
        <v>8</v>
      </c>
      <c r="B74" s="91" t="s">
        <v>47</v>
      </c>
      <c r="C74" s="85" t="s">
        <v>48</v>
      </c>
      <c r="D74" s="84" t="s">
        <v>49</v>
      </c>
      <c r="E74" s="149" t="s">
        <v>97</v>
      </c>
      <c r="F74" s="150"/>
      <c r="G74" s="82">
        <f>G75</f>
        <v>118711.4</v>
      </c>
      <c r="H74" s="151">
        <f>H75</f>
        <v>0</v>
      </c>
    </row>
    <row r="75" spans="1:8" ht="15.75">
      <c r="A75" s="185" t="s">
        <v>50</v>
      </c>
      <c r="B75" s="91" t="s">
        <v>47</v>
      </c>
      <c r="C75" s="92" t="s">
        <v>48</v>
      </c>
      <c r="D75" s="91" t="s">
        <v>49</v>
      </c>
      <c r="E75" s="197" t="s">
        <v>17</v>
      </c>
      <c r="F75" s="155"/>
      <c r="G75" s="82">
        <f>'Прилож № 5'!H77+'Прилож № 5'!H198+'Прилож № 5'!H252</f>
        <v>118711.4</v>
      </c>
      <c r="H75" s="151">
        <f>'Прилож № 5'!I77+'Прилож № 5'!I198</f>
        <v>0</v>
      </c>
    </row>
    <row r="76" spans="1:8" s="216" customFormat="1" ht="15.75">
      <c r="A76" s="185" t="s">
        <v>9</v>
      </c>
      <c r="B76" s="91" t="s">
        <v>47</v>
      </c>
      <c r="C76" s="92" t="s">
        <v>51</v>
      </c>
      <c r="D76" s="84" t="s">
        <v>95</v>
      </c>
      <c r="E76" s="149" t="s">
        <v>97</v>
      </c>
      <c r="F76" s="155"/>
      <c r="G76" s="82">
        <f>G77+G79+G83+G81</f>
        <v>255072.3</v>
      </c>
      <c r="H76" s="151">
        <f>H77+H79+H83+H81</f>
        <v>151943</v>
      </c>
    </row>
    <row r="77" spans="1:8" ht="26.25">
      <c r="A77" s="184" t="s">
        <v>282</v>
      </c>
      <c r="B77" s="84" t="s">
        <v>47</v>
      </c>
      <c r="C77" s="92" t="s">
        <v>51</v>
      </c>
      <c r="D77" s="91" t="s">
        <v>52</v>
      </c>
      <c r="E77" s="149" t="s">
        <v>97</v>
      </c>
      <c r="F77" s="155"/>
      <c r="G77" s="93">
        <f>G78</f>
        <v>208516.3</v>
      </c>
      <c r="H77" s="156">
        <f>H78</f>
        <v>146539</v>
      </c>
    </row>
    <row r="78" spans="1:8" ht="15.75">
      <c r="A78" s="176" t="s">
        <v>50</v>
      </c>
      <c r="B78" s="84" t="s">
        <v>47</v>
      </c>
      <c r="C78" s="85" t="s">
        <v>51</v>
      </c>
      <c r="D78" s="84" t="s">
        <v>52</v>
      </c>
      <c r="E78" s="149" t="s">
        <v>17</v>
      </c>
      <c r="F78" s="150"/>
      <c r="G78" s="82">
        <f>'Прилож № 5'!H80+'Прилож № 5'!H201+'Прилож № 5'!H255</f>
        <v>208516.3</v>
      </c>
      <c r="H78" s="82">
        <f>'Прилож № 5'!I80+'Прилож № 5'!I201+'Прилож № 5'!I255</f>
        <v>146539</v>
      </c>
    </row>
    <row r="79" spans="1:8" ht="15.75">
      <c r="A79" s="176" t="s">
        <v>58</v>
      </c>
      <c r="B79" s="84" t="s">
        <v>47</v>
      </c>
      <c r="C79" s="85" t="s">
        <v>51</v>
      </c>
      <c r="D79" s="84" t="s">
        <v>59</v>
      </c>
      <c r="E79" s="149" t="s">
        <v>97</v>
      </c>
      <c r="F79" s="150"/>
      <c r="G79" s="82">
        <f>G80</f>
        <v>41152</v>
      </c>
      <c r="H79" s="151">
        <f>H80</f>
        <v>0</v>
      </c>
    </row>
    <row r="80" spans="1:8" ht="15.75">
      <c r="A80" s="176" t="s">
        <v>50</v>
      </c>
      <c r="B80" s="84" t="s">
        <v>47</v>
      </c>
      <c r="C80" s="85" t="s">
        <v>51</v>
      </c>
      <c r="D80" s="84" t="s">
        <v>59</v>
      </c>
      <c r="E80" s="149" t="s">
        <v>17</v>
      </c>
      <c r="F80" s="150"/>
      <c r="G80" s="82">
        <f>'Прилож № 5'!H81+'Прилож № 5'!H102+'Прилож № 5'!H145+'Прилож № 5'!H257</f>
        <v>41152</v>
      </c>
      <c r="H80" s="82">
        <f>'Прилож № 5'!I81+'Прилож № 5'!I102+'Прилож № 5'!I145+'Прилож № 5'!I257</f>
        <v>0</v>
      </c>
    </row>
    <row r="81" spans="1:8" ht="15.75">
      <c r="A81" s="185" t="s">
        <v>303</v>
      </c>
      <c r="B81" s="84" t="s">
        <v>47</v>
      </c>
      <c r="C81" s="85" t="s">
        <v>51</v>
      </c>
      <c r="D81" s="84" t="s">
        <v>240</v>
      </c>
      <c r="E81" s="149" t="s">
        <v>97</v>
      </c>
      <c r="F81" s="150"/>
      <c r="G81" s="82">
        <f>G82</f>
        <v>3862</v>
      </c>
      <c r="H81" s="151">
        <f>H82</f>
        <v>3862</v>
      </c>
    </row>
    <row r="82" spans="1:8" ht="15.75">
      <c r="A82" s="185" t="s">
        <v>326</v>
      </c>
      <c r="B82" s="84" t="s">
        <v>47</v>
      </c>
      <c r="C82" s="85" t="s">
        <v>51</v>
      </c>
      <c r="D82" s="84" t="s">
        <v>240</v>
      </c>
      <c r="E82" s="149" t="s">
        <v>262</v>
      </c>
      <c r="F82" s="150"/>
      <c r="G82" s="82">
        <f>'Прилож № 5'!H85</f>
        <v>3862</v>
      </c>
      <c r="H82" s="151">
        <f>'Прилож № 5'!I85</f>
        <v>3862</v>
      </c>
    </row>
    <row r="83" spans="1:8" ht="15.75">
      <c r="A83" s="176" t="s">
        <v>168</v>
      </c>
      <c r="B83" s="84" t="s">
        <v>47</v>
      </c>
      <c r="C83" s="85" t="s">
        <v>51</v>
      </c>
      <c r="D83" s="84" t="s">
        <v>169</v>
      </c>
      <c r="E83" s="149" t="s">
        <v>97</v>
      </c>
      <c r="F83" s="150"/>
      <c r="G83" s="82">
        <f>G84</f>
        <v>1542</v>
      </c>
      <c r="H83" s="151">
        <f>H84</f>
        <v>1542</v>
      </c>
    </row>
    <row r="84" spans="1:8" ht="15.75">
      <c r="A84" s="176" t="s">
        <v>50</v>
      </c>
      <c r="B84" s="84" t="s">
        <v>47</v>
      </c>
      <c r="C84" s="85" t="s">
        <v>51</v>
      </c>
      <c r="D84" s="84" t="s">
        <v>169</v>
      </c>
      <c r="E84" s="149" t="s">
        <v>17</v>
      </c>
      <c r="F84" s="150"/>
      <c r="G84" s="82">
        <f>'Прилож № 5'!H83</f>
        <v>1542</v>
      </c>
      <c r="H84" s="151">
        <f>'Прилож № 5'!I83</f>
        <v>1542</v>
      </c>
    </row>
    <row r="85" spans="1:8" s="216" customFormat="1" ht="15.75">
      <c r="A85" s="176" t="s">
        <v>53</v>
      </c>
      <c r="B85" s="84" t="s">
        <v>47</v>
      </c>
      <c r="C85" s="85" t="s">
        <v>54</v>
      </c>
      <c r="D85" s="84" t="s">
        <v>95</v>
      </c>
      <c r="E85" s="149" t="s">
        <v>97</v>
      </c>
      <c r="F85" s="150"/>
      <c r="G85" s="82">
        <f>G89+G86</f>
        <v>9197.3</v>
      </c>
      <c r="H85" s="151">
        <f>H89+H86</f>
        <v>0</v>
      </c>
    </row>
    <row r="86" spans="1:8" ht="15.75">
      <c r="A86" s="176" t="s">
        <v>223</v>
      </c>
      <c r="B86" s="84" t="s">
        <v>47</v>
      </c>
      <c r="C86" s="85" t="s">
        <v>54</v>
      </c>
      <c r="D86" s="84" t="s">
        <v>224</v>
      </c>
      <c r="E86" s="149" t="s">
        <v>97</v>
      </c>
      <c r="F86" s="150"/>
      <c r="G86" s="148">
        <f>G87+G88</f>
        <v>3597.3</v>
      </c>
      <c r="H86" s="198">
        <f>H87+H88</f>
        <v>0</v>
      </c>
    </row>
    <row r="87" spans="1:8" ht="15.75">
      <c r="A87" s="176" t="s">
        <v>50</v>
      </c>
      <c r="B87" s="84" t="s">
        <v>47</v>
      </c>
      <c r="C87" s="85" t="s">
        <v>54</v>
      </c>
      <c r="D87" s="84" t="s">
        <v>224</v>
      </c>
      <c r="E87" s="149" t="s">
        <v>17</v>
      </c>
      <c r="F87" s="150" t="s">
        <v>17</v>
      </c>
      <c r="G87" s="148">
        <f>'Прилож № 5'!H148</f>
        <v>1848.6</v>
      </c>
      <c r="H87" s="198">
        <f>'Прилож № 5'!I148</f>
        <v>0</v>
      </c>
    </row>
    <row r="88" spans="1:8" ht="15.75">
      <c r="A88" s="176" t="s">
        <v>225</v>
      </c>
      <c r="B88" s="84" t="s">
        <v>47</v>
      </c>
      <c r="C88" s="85" t="s">
        <v>54</v>
      </c>
      <c r="D88" s="84" t="s">
        <v>224</v>
      </c>
      <c r="E88" s="149" t="s">
        <v>226</v>
      </c>
      <c r="F88" s="150" t="s">
        <v>226</v>
      </c>
      <c r="G88" s="148">
        <f>'Прилож № 5'!H149+'Прилож № 5'!H260</f>
        <v>1748.7</v>
      </c>
      <c r="H88" s="198">
        <f>'Прилож № 5'!I149</f>
        <v>0</v>
      </c>
    </row>
    <row r="89" spans="1:8" ht="26.25">
      <c r="A89" s="177" t="s">
        <v>283</v>
      </c>
      <c r="B89" s="84" t="s">
        <v>47</v>
      </c>
      <c r="C89" s="85" t="s">
        <v>54</v>
      </c>
      <c r="D89" s="84" t="s">
        <v>55</v>
      </c>
      <c r="E89" s="149" t="s">
        <v>97</v>
      </c>
      <c r="F89" s="150"/>
      <c r="G89" s="82">
        <f>G90</f>
        <v>5600</v>
      </c>
      <c r="H89" s="151">
        <f>H90</f>
        <v>0</v>
      </c>
    </row>
    <row r="90" spans="1:8" ht="15.75">
      <c r="A90" s="176" t="s">
        <v>56</v>
      </c>
      <c r="B90" s="84" t="s">
        <v>47</v>
      </c>
      <c r="C90" s="85" t="s">
        <v>54</v>
      </c>
      <c r="D90" s="84" t="s">
        <v>55</v>
      </c>
      <c r="E90" s="149" t="s">
        <v>57</v>
      </c>
      <c r="F90" s="150"/>
      <c r="G90" s="82">
        <f>'Прилож № 5'!H88</f>
        <v>5600</v>
      </c>
      <c r="H90" s="82">
        <f>'Прилож № 5'!I88</f>
        <v>0</v>
      </c>
    </row>
    <row r="91" spans="1:8" s="216" customFormat="1" ht="15.75">
      <c r="A91" s="176" t="s">
        <v>60</v>
      </c>
      <c r="B91" s="84" t="s">
        <v>47</v>
      </c>
      <c r="C91" s="85" t="s">
        <v>61</v>
      </c>
      <c r="D91" s="84" t="s">
        <v>95</v>
      </c>
      <c r="E91" s="149" t="s">
        <v>97</v>
      </c>
      <c r="F91" s="150"/>
      <c r="G91" s="82">
        <f>G92+G94</f>
        <v>16639.6</v>
      </c>
      <c r="H91" s="82">
        <f>H92+H94</f>
        <v>0</v>
      </c>
    </row>
    <row r="92" spans="1:8" ht="15.75">
      <c r="A92" s="185" t="s">
        <v>196</v>
      </c>
      <c r="B92" s="84" t="s">
        <v>47</v>
      </c>
      <c r="C92" s="85" t="s">
        <v>61</v>
      </c>
      <c r="D92" s="84" t="s">
        <v>25</v>
      </c>
      <c r="E92" s="149" t="s">
        <v>97</v>
      </c>
      <c r="F92" s="150"/>
      <c r="G92" s="82">
        <f>G93</f>
        <v>9339.1</v>
      </c>
      <c r="H92" s="151">
        <f>H93</f>
        <v>0</v>
      </c>
    </row>
    <row r="93" spans="1:8" ht="15.75">
      <c r="A93" s="185" t="s">
        <v>98</v>
      </c>
      <c r="B93" s="84" t="s">
        <v>47</v>
      </c>
      <c r="C93" s="85" t="s">
        <v>61</v>
      </c>
      <c r="D93" s="84" t="s">
        <v>25</v>
      </c>
      <c r="E93" s="149" t="s">
        <v>99</v>
      </c>
      <c r="F93" s="150"/>
      <c r="G93" s="82">
        <f>'Прилож № 5'!H91</f>
        <v>9339.1</v>
      </c>
      <c r="H93" s="82">
        <f>'Прилож № 5'!I91</f>
        <v>0</v>
      </c>
    </row>
    <row r="94" spans="1:8" ht="51.75">
      <c r="A94" s="184" t="s">
        <v>284</v>
      </c>
      <c r="B94" s="84" t="s">
        <v>47</v>
      </c>
      <c r="C94" s="85" t="s">
        <v>61</v>
      </c>
      <c r="D94" s="84" t="s">
        <v>70</v>
      </c>
      <c r="E94" s="149" t="s">
        <v>97</v>
      </c>
      <c r="F94" s="150"/>
      <c r="G94" s="82">
        <f>G95</f>
        <v>7300.5</v>
      </c>
      <c r="H94" s="151">
        <f>H95</f>
        <v>0</v>
      </c>
    </row>
    <row r="95" spans="1:8" ht="16.5" thickBot="1">
      <c r="A95" s="185" t="s">
        <v>50</v>
      </c>
      <c r="B95" s="157" t="s">
        <v>47</v>
      </c>
      <c r="C95" s="158" t="s">
        <v>61</v>
      </c>
      <c r="D95" s="157" t="s">
        <v>70</v>
      </c>
      <c r="E95" s="159" t="s">
        <v>17</v>
      </c>
      <c r="F95" s="160"/>
      <c r="G95" s="161">
        <f>'Прилож № 5'!H93</f>
        <v>7300.5</v>
      </c>
      <c r="H95" s="162">
        <f>'Прилож № 5'!I93</f>
        <v>0</v>
      </c>
    </row>
    <row r="96" spans="1:8" ht="32.25" thickBot="1">
      <c r="A96" s="126" t="s">
        <v>291</v>
      </c>
      <c r="B96" s="66" t="s">
        <v>65</v>
      </c>
      <c r="C96" s="143" t="s">
        <v>96</v>
      </c>
      <c r="D96" s="231" t="s">
        <v>95</v>
      </c>
      <c r="E96" s="144" t="s">
        <v>97</v>
      </c>
      <c r="F96" s="191"/>
      <c r="G96" s="104">
        <f>G97+G108+G111</f>
        <v>52848.4</v>
      </c>
      <c r="H96" s="104">
        <f>H97+H108+H111</f>
        <v>0</v>
      </c>
    </row>
    <row r="97" spans="1:8" s="216" customFormat="1" ht="15.75">
      <c r="A97" s="152" t="s">
        <v>62</v>
      </c>
      <c r="B97" s="80" t="s">
        <v>65</v>
      </c>
      <c r="C97" s="81" t="s">
        <v>63</v>
      </c>
      <c r="D97" s="80" t="s">
        <v>95</v>
      </c>
      <c r="E97" s="116" t="s">
        <v>97</v>
      </c>
      <c r="F97" s="196" t="s">
        <v>10</v>
      </c>
      <c r="G97" s="77">
        <f>G98+G100+G102+G104+G106</f>
        <v>44212.1</v>
      </c>
      <c r="H97" s="195">
        <f>H98+H100+H102+H104+H106</f>
        <v>0</v>
      </c>
    </row>
    <row r="98" spans="1:8" ht="26.25">
      <c r="A98" s="164" t="s">
        <v>294</v>
      </c>
      <c r="B98" s="84" t="s">
        <v>65</v>
      </c>
      <c r="C98" s="85" t="s">
        <v>63</v>
      </c>
      <c r="D98" s="84" t="s">
        <v>64</v>
      </c>
      <c r="E98" s="149" t="s">
        <v>97</v>
      </c>
      <c r="F98" s="150" t="s">
        <v>11</v>
      </c>
      <c r="G98" s="82">
        <f>G99</f>
        <v>20182.499999999996</v>
      </c>
      <c r="H98" s="151">
        <f>H99</f>
        <v>0</v>
      </c>
    </row>
    <row r="99" spans="1:8" ht="15.75">
      <c r="A99" s="154" t="s">
        <v>50</v>
      </c>
      <c r="B99" s="84" t="s">
        <v>65</v>
      </c>
      <c r="C99" s="85" t="s">
        <v>63</v>
      </c>
      <c r="D99" s="84" t="s">
        <v>64</v>
      </c>
      <c r="E99" s="149" t="s">
        <v>17</v>
      </c>
      <c r="F99" s="150"/>
      <c r="G99" s="82">
        <f>'Прилож № 5'!H106+'Прилож № 5'!H57+'Прилож № 5'!H264</f>
        <v>20182.499999999996</v>
      </c>
      <c r="H99" s="82">
        <f>'Прилож № 5'!I106+'Прилож № 5'!I57+'Прилож № 5'!I264</f>
        <v>0</v>
      </c>
    </row>
    <row r="100" spans="1:8" ht="15.75">
      <c r="A100" s="148" t="s">
        <v>13</v>
      </c>
      <c r="B100" s="84" t="s">
        <v>65</v>
      </c>
      <c r="C100" s="85" t="s">
        <v>63</v>
      </c>
      <c r="D100" s="84" t="s">
        <v>66</v>
      </c>
      <c r="E100" s="149" t="s">
        <v>97</v>
      </c>
      <c r="F100" s="150"/>
      <c r="G100" s="82">
        <f>G101</f>
        <v>2231.1</v>
      </c>
      <c r="H100" s="151">
        <f>H101</f>
        <v>0</v>
      </c>
    </row>
    <row r="101" spans="1:8" ht="15.75">
      <c r="A101" s="154" t="s">
        <v>50</v>
      </c>
      <c r="B101" s="84" t="s">
        <v>65</v>
      </c>
      <c r="C101" s="85" t="s">
        <v>63</v>
      </c>
      <c r="D101" s="84" t="s">
        <v>66</v>
      </c>
      <c r="E101" s="149" t="s">
        <v>17</v>
      </c>
      <c r="F101" s="150"/>
      <c r="G101" s="82">
        <f>'Прилож № 5'!H108+'Прилож № 5'!H266</f>
        <v>2231.1</v>
      </c>
      <c r="H101" s="151">
        <f>'Прилож № 5'!I108</f>
        <v>0</v>
      </c>
    </row>
    <row r="102" spans="1:8" ht="15.75">
      <c r="A102" s="148" t="s">
        <v>14</v>
      </c>
      <c r="B102" s="84" t="s">
        <v>65</v>
      </c>
      <c r="C102" s="85" t="s">
        <v>63</v>
      </c>
      <c r="D102" s="84" t="s">
        <v>67</v>
      </c>
      <c r="E102" s="149" t="s">
        <v>97</v>
      </c>
      <c r="F102" s="150"/>
      <c r="G102" s="82">
        <f>G103</f>
        <v>6642.1</v>
      </c>
      <c r="H102" s="151">
        <f>H103</f>
        <v>0</v>
      </c>
    </row>
    <row r="103" spans="1:8" ht="15.75">
      <c r="A103" s="154" t="s">
        <v>50</v>
      </c>
      <c r="B103" s="84" t="s">
        <v>65</v>
      </c>
      <c r="C103" s="85" t="s">
        <v>63</v>
      </c>
      <c r="D103" s="84" t="s">
        <v>67</v>
      </c>
      <c r="E103" s="149" t="s">
        <v>17</v>
      </c>
      <c r="F103" s="150"/>
      <c r="G103" s="82">
        <f>'Прилож № 5'!H110+'Прилож № 5'!H268</f>
        <v>6642.1</v>
      </c>
      <c r="H103" s="82">
        <f>'Прилож № 5'!I110+'Прилож № 5'!I268</f>
        <v>0</v>
      </c>
    </row>
    <row r="104" spans="1:8" ht="26.25">
      <c r="A104" s="164" t="s">
        <v>285</v>
      </c>
      <c r="B104" s="84" t="s">
        <v>65</v>
      </c>
      <c r="C104" s="85" t="s">
        <v>63</v>
      </c>
      <c r="D104" s="84" t="s">
        <v>68</v>
      </c>
      <c r="E104" s="149" t="s">
        <v>97</v>
      </c>
      <c r="F104" s="150"/>
      <c r="G104" s="82">
        <f>G105</f>
        <v>10856.4</v>
      </c>
      <c r="H104" s="151">
        <f>H105</f>
        <v>0</v>
      </c>
    </row>
    <row r="105" spans="1:8" ht="15.75">
      <c r="A105" s="154" t="s">
        <v>50</v>
      </c>
      <c r="B105" s="84" t="s">
        <v>65</v>
      </c>
      <c r="C105" s="85" t="s">
        <v>63</v>
      </c>
      <c r="D105" s="84" t="s">
        <v>68</v>
      </c>
      <c r="E105" s="149" t="s">
        <v>17</v>
      </c>
      <c r="F105" s="150"/>
      <c r="G105" s="82">
        <f>'Прилож № 5'!H112+'Прилож № 5'!H270</f>
        <v>10856.4</v>
      </c>
      <c r="H105" s="151">
        <f>'Прилож № 5'!I112</f>
        <v>0</v>
      </c>
    </row>
    <row r="106" spans="1:8" ht="26.25">
      <c r="A106" s="164" t="s">
        <v>263</v>
      </c>
      <c r="B106" s="91" t="s">
        <v>65</v>
      </c>
      <c r="C106" s="92" t="s">
        <v>63</v>
      </c>
      <c r="D106" s="91" t="s">
        <v>69</v>
      </c>
      <c r="E106" s="149" t="s">
        <v>97</v>
      </c>
      <c r="F106" s="155" t="s">
        <v>12</v>
      </c>
      <c r="G106" s="82">
        <f>G107</f>
        <v>4300</v>
      </c>
      <c r="H106" s="151">
        <f>H107</f>
        <v>0</v>
      </c>
    </row>
    <row r="107" spans="1:8" ht="26.25">
      <c r="A107" s="165" t="s">
        <v>264</v>
      </c>
      <c r="B107" s="84" t="s">
        <v>65</v>
      </c>
      <c r="C107" s="92" t="s">
        <v>63</v>
      </c>
      <c r="D107" s="91" t="s">
        <v>69</v>
      </c>
      <c r="E107" s="197" t="s">
        <v>195</v>
      </c>
      <c r="F107" s="155"/>
      <c r="G107" s="82">
        <f>'Прилож № 5'!H114</f>
        <v>4300</v>
      </c>
      <c r="H107" s="151">
        <f>'Прилож № 5'!I114</f>
        <v>0</v>
      </c>
    </row>
    <row r="108" spans="1:8" s="216" customFormat="1" ht="15.75">
      <c r="A108" s="148" t="s">
        <v>18</v>
      </c>
      <c r="B108" s="84" t="s">
        <v>65</v>
      </c>
      <c r="C108" s="85" t="s">
        <v>71</v>
      </c>
      <c r="D108" s="84" t="s">
        <v>95</v>
      </c>
      <c r="E108" s="149" t="s">
        <v>97</v>
      </c>
      <c r="F108" s="150"/>
      <c r="G108" s="82">
        <f>G109</f>
        <v>3530</v>
      </c>
      <c r="H108" s="151">
        <f>H109</f>
        <v>0</v>
      </c>
    </row>
    <row r="109" spans="1:8" ht="15.75">
      <c r="A109" s="148" t="s">
        <v>193</v>
      </c>
      <c r="B109" s="84" t="s">
        <v>65</v>
      </c>
      <c r="C109" s="85" t="s">
        <v>71</v>
      </c>
      <c r="D109" s="84" t="s">
        <v>194</v>
      </c>
      <c r="E109" s="149" t="s">
        <v>97</v>
      </c>
      <c r="F109" s="150"/>
      <c r="G109" s="82">
        <f>G110</f>
        <v>3530</v>
      </c>
      <c r="H109" s="151">
        <f>H110</f>
        <v>0</v>
      </c>
    </row>
    <row r="110" spans="1:8" ht="26.25">
      <c r="A110" s="165" t="s">
        <v>264</v>
      </c>
      <c r="B110" s="84" t="s">
        <v>65</v>
      </c>
      <c r="C110" s="85" t="s">
        <v>71</v>
      </c>
      <c r="D110" s="84" t="s">
        <v>194</v>
      </c>
      <c r="E110" s="149" t="s">
        <v>195</v>
      </c>
      <c r="F110" s="150"/>
      <c r="G110" s="82">
        <f>'Прилож № 5'!H60</f>
        <v>3530</v>
      </c>
      <c r="H110" s="151">
        <f>'Прилож № 5'!I60</f>
        <v>0</v>
      </c>
    </row>
    <row r="111" spans="1:8" s="216" customFormat="1" ht="26.25">
      <c r="A111" s="164" t="s">
        <v>286</v>
      </c>
      <c r="B111" s="91" t="s">
        <v>65</v>
      </c>
      <c r="C111" s="92" t="s">
        <v>72</v>
      </c>
      <c r="D111" s="91" t="s">
        <v>95</v>
      </c>
      <c r="E111" s="197" t="s">
        <v>97</v>
      </c>
      <c r="F111" s="155"/>
      <c r="G111" s="93">
        <f>G112+G114</f>
        <v>5106.3</v>
      </c>
      <c r="H111" s="93">
        <f>H112+H114</f>
        <v>0</v>
      </c>
    </row>
    <row r="112" spans="1:8" ht="15.75">
      <c r="A112" s="154" t="s">
        <v>196</v>
      </c>
      <c r="B112" s="91" t="s">
        <v>65</v>
      </c>
      <c r="C112" s="92" t="s">
        <v>72</v>
      </c>
      <c r="D112" s="91" t="s">
        <v>25</v>
      </c>
      <c r="E112" s="197" t="s">
        <v>97</v>
      </c>
      <c r="F112" s="155"/>
      <c r="G112" s="93">
        <f>G113</f>
        <v>3043.5</v>
      </c>
      <c r="H112" s="156">
        <f>H113</f>
        <v>0</v>
      </c>
    </row>
    <row r="113" spans="1:8" ht="15.75">
      <c r="A113" s="154" t="s">
        <v>98</v>
      </c>
      <c r="B113" s="91" t="s">
        <v>65</v>
      </c>
      <c r="C113" s="92" t="s">
        <v>72</v>
      </c>
      <c r="D113" s="91" t="s">
        <v>25</v>
      </c>
      <c r="E113" s="197" t="s">
        <v>99</v>
      </c>
      <c r="F113" s="155"/>
      <c r="G113" s="93">
        <f>'Прилож № 5'!H117+'Прилож № 5'!H273</f>
        <v>3043.5</v>
      </c>
      <c r="H113" s="156">
        <f>'Прилож № 5'!I117</f>
        <v>0</v>
      </c>
    </row>
    <row r="114" spans="1:8" ht="51.75">
      <c r="A114" s="165" t="s">
        <v>284</v>
      </c>
      <c r="B114" s="84" t="s">
        <v>65</v>
      </c>
      <c r="C114" s="85" t="s">
        <v>72</v>
      </c>
      <c r="D114" s="84" t="s">
        <v>70</v>
      </c>
      <c r="E114" s="149" t="s">
        <v>97</v>
      </c>
      <c r="F114" s="150"/>
      <c r="G114" s="82">
        <f>G115</f>
        <v>2062.8</v>
      </c>
      <c r="H114" s="151">
        <f>H115</f>
        <v>0</v>
      </c>
    </row>
    <row r="115" spans="1:8" ht="16.5" thickBot="1">
      <c r="A115" s="154" t="s">
        <v>50</v>
      </c>
      <c r="B115" s="84" t="s">
        <v>65</v>
      </c>
      <c r="C115" s="85" t="s">
        <v>72</v>
      </c>
      <c r="D115" s="84" t="s">
        <v>70</v>
      </c>
      <c r="E115" s="149" t="s">
        <v>17</v>
      </c>
      <c r="F115" s="150"/>
      <c r="G115" s="82">
        <f>'Прилож № 5'!H119</f>
        <v>2062.8</v>
      </c>
      <c r="H115" s="151">
        <f>'Прилож № 5'!I119</f>
        <v>0</v>
      </c>
    </row>
    <row r="116" spans="1:8" ht="16.5" thickBot="1">
      <c r="A116" s="65" t="s">
        <v>73</v>
      </c>
      <c r="B116" s="142" t="s">
        <v>74</v>
      </c>
      <c r="C116" s="143" t="s">
        <v>96</v>
      </c>
      <c r="D116" s="231" t="s">
        <v>95</v>
      </c>
      <c r="E116" s="186" t="s">
        <v>97</v>
      </c>
      <c r="F116" s="199"/>
      <c r="G116" s="104">
        <f>G117+G128+G135</f>
        <v>358669.19999999995</v>
      </c>
      <c r="H116" s="188">
        <f>H117+H128+H135</f>
        <v>15586</v>
      </c>
    </row>
    <row r="117" spans="1:8" s="216" customFormat="1" ht="16.5" thickBot="1">
      <c r="A117" s="220" t="s">
        <v>16</v>
      </c>
      <c r="B117" s="221" t="s">
        <v>74</v>
      </c>
      <c r="C117" s="191" t="s">
        <v>75</v>
      </c>
      <c r="D117" s="221" t="s">
        <v>95</v>
      </c>
      <c r="E117" s="222" t="s">
        <v>97</v>
      </c>
      <c r="F117" s="187"/>
      <c r="G117" s="223">
        <f>G120+G122+G124+G126+G118</f>
        <v>219674.2</v>
      </c>
      <c r="H117" s="224">
        <f>H120+H122+H124+H126+H118</f>
        <v>15586</v>
      </c>
    </row>
    <row r="118" spans="1:8" s="11" customFormat="1" ht="15.75">
      <c r="A118" s="200" t="s">
        <v>134</v>
      </c>
      <c r="B118" s="201" t="s">
        <v>74</v>
      </c>
      <c r="C118" s="202" t="s">
        <v>75</v>
      </c>
      <c r="D118" s="201" t="s">
        <v>135</v>
      </c>
      <c r="E118" s="203" t="s">
        <v>97</v>
      </c>
      <c r="F118" s="204"/>
      <c r="G118" s="205">
        <f>G119</f>
        <v>13000</v>
      </c>
      <c r="H118" s="206"/>
    </row>
    <row r="119" spans="1:8" ht="15.75">
      <c r="A119" s="176" t="s">
        <v>210</v>
      </c>
      <c r="B119" s="80" t="s">
        <v>74</v>
      </c>
      <c r="C119" s="81" t="s">
        <v>75</v>
      </c>
      <c r="D119" s="80" t="s">
        <v>135</v>
      </c>
      <c r="E119" s="116" t="s">
        <v>136</v>
      </c>
      <c r="F119" s="146"/>
      <c r="G119" s="77">
        <f>'Прилож № 5'!H124+'Прилож № 5'!H211</f>
        <v>13000</v>
      </c>
      <c r="H119" s="147"/>
    </row>
    <row r="120" spans="1:8" ht="51.75">
      <c r="A120" s="184" t="s">
        <v>284</v>
      </c>
      <c r="B120" s="80" t="s">
        <v>74</v>
      </c>
      <c r="C120" s="81" t="s">
        <v>75</v>
      </c>
      <c r="D120" s="80" t="s">
        <v>70</v>
      </c>
      <c r="E120" s="116" t="s">
        <v>97</v>
      </c>
      <c r="F120" s="196"/>
      <c r="G120" s="77">
        <f>G121</f>
        <v>10778</v>
      </c>
      <c r="H120" s="195">
        <f>H121</f>
        <v>10778</v>
      </c>
    </row>
    <row r="121" spans="1:8" ht="15.75">
      <c r="A121" s="185" t="s">
        <v>50</v>
      </c>
      <c r="B121" s="84" t="s">
        <v>74</v>
      </c>
      <c r="C121" s="85" t="s">
        <v>75</v>
      </c>
      <c r="D121" s="84" t="s">
        <v>70</v>
      </c>
      <c r="E121" s="149" t="s">
        <v>17</v>
      </c>
      <c r="F121" s="150"/>
      <c r="G121" s="82">
        <f>'Прилож № 5'!H126</f>
        <v>10778</v>
      </c>
      <c r="H121" s="151">
        <f>'Прилож № 5'!I126</f>
        <v>10778</v>
      </c>
    </row>
    <row r="122" spans="1:8" ht="15.75">
      <c r="A122" s="176" t="s">
        <v>76</v>
      </c>
      <c r="B122" s="84" t="s">
        <v>74</v>
      </c>
      <c r="C122" s="85" t="s">
        <v>75</v>
      </c>
      <c r="D122" s="84" t="s">
        <v>77</v>
      </c>
      <c r="E122" s="149" t="s">
        <v>97</v>
      </c>
      <c r="F122" s="150"/>
      <c r="G122" s="82">
        <f>G123</f>
        <v>190923.2</v>
      </c>
      <c r="H122" s="151">
        <f>H123</f>
        <v>0</v>
      </c>
    </row>
    <row r="123" spans="1:8" ht="15.75">
      <c r="A123" s="176" t="s">
        <v>50</v>
      </c>
      <c r="B123" s="84" t="s">
        <v>74</v>
      </c>
      <c r="C123" s="85" t="s">
        <v>75</v>
      </c>
      <c r="D123" s="84" t="s">
        <v>77</v>
      </c>
      <c r="E123" s="149" t="s">
        <v>17</v>
      </c>
      <c r="F123" s="150"/>
      <c r="G123" s="82">
        <f>'Прилож № 5'!H128+'Прилож № 5'!H276</f>
        <v>190923.2</v>
      </c>
      <c r="H123" s="82">
        <f>'Прилож № 5'!I128+'Прилож № 5'!I276</f>
        <v>0</v>
      </c>
    </row>
    <row r="124" spans="1:8" ht="15.75">
      <c r="A124" s="185" t="s">
        <v>130</v>
      </c>
      <c r="B124" s="84" t="s">
        <v>74</v>
      </c>
      <c r="C124" s="85" t="s">
        <v>75</v>
      </c>
      <c r="D124" s="84" t="s">
        <v>131</v>
      </c>
      <c r="E124" s="149" t="s">
        <v>97</v>
      </c>
      <c r="F124" s="150"/>
      <c r="G124" s="82">
        <f>G125</f>
        <v>165</v>
      </c>
      <c r="H124" s="151">
        <f>H125</f>
        <v>0</v>
      </c>
    </row>
    <row r="125" spans="1:8" ht="15.75">
      <c r="A125" s="185" t="s">
        <v>50</v>
      </c>
      <c r="B125" s="84" t="s">
        <v>74</v>
      </c>
      <c r="C125" s="85" t="s">
        <v>75</v>
      </c>
      <c r="D125" s="84" t="s">
        <v>131</v>
      </c>
      <c r="E125" s="149" t="s">
        <v>17</v>
      </c>
      <c r="F125" s="150"/>
      <c r="G125" s="82">
        <f>'Прилож № 5'!H130</f>
        <v>165</v>
      </c>
      <c r="H125" s="151">
        <f>'Прилож № 5'!I130</f>
        <v>0</v>
      </c>
    </row>
    <row r="126" spans="1:8" ht="15.75">
      <c r="A126" s="185" t="s">
        <v>303</v>
      </c>
      <c r="B126" s="84" t="s">
        <v>74</v>
      </c>
      <c r="C126" s="85" t="s">
        <v>75</v>
      </c>
      <c r="D126" s="84" t="s">
        <v>240</v>
      </c>
      <c r="E126" s="149" t="s">
        <v>97</v>
      </c>
      <c r="F126" s="207" t="s">
        <v>97</v>
      </c>
      <c r="G126" s="82">
        <f>G127</f>
        <v>4808</v>
      </c>
      <c r="H126" s="151">
        <f>H127</f>
        <v>4808</v>
      </c>
    </row>
    <row r="127" spans="1:8" ht="39">
      <c r="A127" s="177" t="s">
        <v>304</v>
      </c>
      <c r="B127" s="166" t="s">
        <v>74</v>
      </c>
      <c r="C127" s="111" t="s">
        <v>75</v>
      </c>
      <c r="D127" s="166" t="s">
        <v>240</v>
      </c>
      <c r="E127" s="149" t="s">
        <v>97</v>
      </c>
      <c r="F127" s="208">
        <v>624</v>
      </c>
      <c r="G127" s="82">
        <f>'Прилож № 5'!H132</f>
        <v>4808</v>
      </c>
      <c r="H127" s="151">
        <f>'Прилож № 5'!I132</f>
        <v>4808</v>
      </c>
    </row>
    <row r="128" spans="1:8" s="216" customFormat="1" ht="15.75">
      <c r="A128" s="176" t="s">
        <v>79</v>
      </c>
      <c r="B128" s="84" t="s">
        <v>74</v>
      </c>
      <c r="C128" s="85" t="s">
        <v>80</v>
      </c>
      <c r="D128" s="91" t="s">
        <v>95</v>
      </c>
      <c r="E128" s="197" t="s">
        <v>97</v>
      </c>
      <c r="F128" s="150"/>
      <c r="G128" s="82">
        <f>G131+G133+G129</f>
        <v>127982.9</v>
      </c>
      <c r="H128" s="151">
        <f>H131+H133</f>
        <v>0</v>
      </c>
    </row>
    <row r="129" spans="1:8" s="11" customFormat="1" ht="15.75">
      <c r="A129" s="176" t="s">
        <v>134</v>
      </c>
      <c r="B129" s="84" t="s">
        <v>74</v>
      </c>
      <c r="C129" s="85" t="s">
        <v>80</v>
      </c>
      <c r="D129" s="91" t="s">
        <v>135</v>
      </c>
      <c r="E129" s="197" t="s">
        <v>97</v>
      </c>
      <c r="F129" s="150"/>
      <c r="G129" s="82">
        <f>G130</f>
        <v>121000</v>
      </c>
      <c r="H129" s="151"/>
    </row>
    <row r="130" spans="1:8" s="11" customFormat="1" ht="15.75">
      <c r="A130" s="200" t="s">
        <v>210</v>
      </c>
      <c r="B130" s="84" t="s">
        <v>74</v>
      </c>
      <c r="C130" s="85" t="s">
        <v>80</v>
      </c>
      <c r="D130" s="91" t="s">
        <v>135</v>
      </c>
      <c r="E130" s="197" t="s">
        <v>136</v>
      </c>
      <c r="F130" s="150"/>
      <c r="G130" s="82">
        <f>'Прилож № 5'!H64</f>
        <v>121000</v>
      </c>
      <c r="H130" s="151"/>
    </row>
    <row r="131" spans="1:8" ht="15.75">
      <c r="A131" s="176" t="s">
        <v>197</v>
      </c>
      <c r="B131" s="84" t="s">
        <v>74</v>
      </c>
      <c r="C131" s="85" t="s">
        <v>80</v>
      </c>
      <c r="D131" s="91" t="s">
        <v>171</v>
      </c>
      <c r="E131" s="197" t="s">
        <v>97</v>
      </c>
      <c r="F131" s="150"/>
      <c r="G131" s="82">
        <f>G132</f>
        <v>4418.9</v>
      </c>
      <c r="H131" s="151">
        <f>H132</f>
        <v>0</v>
      </c>
    </row>
    <row r="132" spans="1:8" ht="15.75">
      <c r="A132" s="185" t="s">
        <v>50</v>
      </c>
      <c r="B132" s="84" t="s">
        <v>74</v>
      </c>
      <c r="C132" s="85" t="s">
        <v>80</v>
      </c>
      <c r="D132" s="91" t="s">
        <v>171</v>
      </c>
      <c r="E132" s="197" t="s">
        <v>17</v>
      </c>
      <c r="F132" s="150"/>
      <c r="G132" s="82">
        <f>'Прилож № 5'!H153</f>
        <v>4418.9</v>
      </c>
      <c r="H132" s="151">
        <f>'Прилож № 5'!I153</f>
        <v>0</v>
      </c>
    </row>
    <row r="133" spans="1:8" ht="26.25">
      <c r="A133" s="177" t="s">
        <v>287</v>
      </c>
      <c r="B133" s="84" t="s">
        <v>74</v>
      </c>
      <c r="C133" s="85" t="s">
        <v>80</v>
      </c>
      <c r="D133" s="84" t="s">
        <v>81</v>
      </c>
      <c r="E133" s="197" t="s">
        <v>97</v>
      </c>
      <c r="F133" s="150"/>
      <c r="G133" s="82">
        <f>G134</f>
        <v>2564</v>
      </c>
      <c r="H133" s="151">
        <f>H134</f>
        <v>0</v>
      </c>
    </row>
    <row r="134" spans="1:8" ht="26.25">
      <c r="A134" s="177" t="s">
        <v>288</v>
      </c>
      <c r="B134" s="84" t="s">
        <v>74</v>
      </c>
      <c r="C134" s="85" t="s">
        <v>80</v>
      </c>
      <c r="D134" s="84" t="s">
        <v>81</v>
      </c>
      <c r="E134" s="149" t="s">
        <v>78</v>
      </c>
      <c r="F134" s="150"/>
      <c r="G134" s="82">
        <f>'Прилож № 5'!H155</f>
        <v>2564</v>
      </c>
      <c r="H134" s="151">
        <f>'Прилож № 5'!I155</f>
        <v>0</v>
      </c>
    </row>
    <row r="135" spans="1:8" s="216" customFormat="1" ht="15.75">
      <c r="A135" s="176" t="s">
        <v>91</v>
      </c>
      <c r="B135" s="84" t="s">
        <v>74</v>
      </c>
      <c r="C135" s="85" t="s">
        <v>92</v>
      </c>
      <c r="D135" s="91" t="s">
        <v>95</v>
      </c>
      <c r="E135" s="197" t="s">
        <v>97</v>
      </c>
      <c r="F135" s="150"/>
      <c r="G135" s="82">
        <f>G136+G138</f>
        <v>11012.1</v>
      </c>
      <c r="H135" s="82">
        <f>H136+H138</f>
        <v>0</v>
      </c>
    </row>
    <row r="136" spans="1:8" ht="15.75">
      <c r="A136" s="185" t="s">
        <v>196</v>
      </c>
      <c r="B136" s="84" t="s">
        <v>74</v>
      </c>
      <c r="C136" s="85" t="s">
        <v>92</v>
      </c>
      <c r="D136" s="91" t="s">
        <v>25</v>
      </c>
      <c r="E136" s="197" t="s">
        <v>97</v>
      </c>
      <c r="F136" s="150"/>
      <c r="G136" s="82">
        <f>G137</f>
        <v>7226.1</v>
      </c>
      <c r="H136" s="151">
        <f>H137</f>
        <v>0</v>
      </c>
    </row>
    <row r="137" spans="1:8" ht="15.75">
      <c r="A137" s="176" t="s">
        <v>98</v>
      </c>
      <c r="B137" s="84" t="s">
        <v>74</v>
      </c>
      <c r="C137" s="85" t="s">
        <v>92</v>
      </c>
      <c r="D137" s="84" t="s">
        <v>25</v>
      </c>
      <c r="E137" s="149" t="s">
        <v>99</v>
      </c>
      <c r="F137" s="150"/>
      <c r="G137" s="82">
        <f>'Прилож № 5'!H158</f>
        <v>7226.1</v>
      </c>
      <c r="H137" s="82">
        <f>'Прилож № 5'!I158</f>
        <v>0</v>
      </c>
    </row>
    <row r="138" spans="1:8" ht="51.75">
      <c r="A138" s="184" t="s">
        <v>284</v>
      </c>
      <c r="B138" s="166" t="s">
        <v>74</v>
      </c>
      <c r="C138" s="111" t="s">
        <v>92</v>
      </c>
      <c r="D138" s="91" t="s">
        <v>70</v>
      </c>
      <c r="E138" s="149" t="s">
        <v>97</v>
      </c>
      <c r="F138" s="209"/>
      <c r="G138" s="112">
        <f>G139</f>
        <v>3786</v>
      </c>
      <c r="H138" s="210">
        <f>H139</f>
        <v>0</v>
      </c>
    </row>
    <row r="139" spans="1:8" ht="16.5" thickBot="1">
      <c r="A139" s="176" t="s">
        <v>50</v>
      </c>
      <c r="B139" s="157" t="s">
        <v>74</v>
      </c>
      <c r="C139" s="158" t="s">
        <v>92</v>
      </c>
      <c r="D139" s="157" t="s">
        <v>70</v>
      </c>
      <c r="E139" s="159" t="s">
        <v>17</v>
      </c>
      <c r="F139" s="211">
        <v>327</v>
      </c>
      <c r="G139" s="161">
        <f>'Прилож № 5'!H135</f>
        <v>3786</v>
      </c>
      <c r="H139" s="162">
        <f>'Прилож № 5'!I135</f>
        <v>0</v>
      </c>
    </row>
    <row r="140" spans="1:8" ht="16.5" thickBot="1">
      <c r="A140" s="127" t="s">
        <v>5</v>
      </c>
      <c r="B140" s="142" t="s">
        <v>82</v>
      </c>
      <c r="C140" s="143" t="s">
        <v>96</v>
      </c>
      <c r="D140" s="231" t="s">
        <v>95</v>
      </c>
      <c r="E140" s="186" t="s">
        <v>97</v>
      </c>
      <c r="F140" s="199"/>
      <c r="G140" s="104">
        <f>G141+G148+G144</f>
        <v>87344.2</v>
      </c>
      <c r="H140" s="188">
        <f>H141+H148+H144</f>
        <v>78109</v>
      </c>
    </row>
    <row r="141" spans="1:8" s="216" customFormat="1" ht="15.75">
      <c r="A141" s="152" t="s">
        <v>93</v>
      </c>
      <c r="B141" s="80" t="s">
        <v>82</v>
      </c>
      <c r="C141" s="81" t="s">
        <v>94</v>
      </c>
      <c r="D141" s="166" t="s">
        <v>95</v>
      </c>
      <c r="E141" s="167" t="s">
        <v>97</v>
      </c>
      <c r="F141" s="196"/>
      <c r="G141" s="77">
        <f>G142</f>
        <v>664</v>
      </c>
      <c r="H141" s="195">
        <f>H142</f>
        <v>0</v>
      </c>
    </row>
    <row r="142" spans="1:8" ht="15.75">
      <c r="A142" s="148" t="s">
        <v>198</v>
      </c>
      <c r="B142" s="84" t="s">
        <v>82</v>
      </c>
      <c r="C142" s="85" t="s">
        <v>94</v>
      </c>
      <c r="D142" s="84" t="s">
        <v>164</v>
      </c>
      <c r="E142" s="197" t="s">
        <v>97</v>
      </c>
      <c r="F142" s="150"/>
      <c r="G142" s="82">
        <f>G143</f>
        <v>664</v>
      </c>
      <c r="H142" s="151">
        <f>H143</f>
        <v>0</v>
      </c>
    </row>
    <row r="143" spans="1:8" ht="26.25">
      <c r="A143" s="164" t="s">
        <v>289</v>
      </c>
      <c r="B143" s="84" t="s">
        <v>82</v>
      </c>
      <c r="C143" s="85" t="s">
        <v>94</v>
      </c>
      <c r="D143" s="84" t="s">
        <v>164</v>
      </c>
      <c r="E143" s="197" t="s">
        <v>199</v>
      </c>
      <c r="F143" s="150"/>
      <c r="G143" s="82">
        <f>'Прилож № 5'!H68</f>
        <v>664</v>
      </c>
      <c r="H143" s="151">
        <f>'Прилож № 5'!I68</f>
        <v>0</v>
      </c>
    </row>
    <row r="144" spans="1:8" s="216" customFormat="1" ht="15.75">
      <c r="A144" s="148" t="s">
        <v>243</v>
      </c>
      <c r="B144" s="84" t="s">
        <v>82</v>
      </c>
      <c r="C144" s="85" t="s">
        <v>242</v>
      </c>
      <c r="D144" s="84" t="s">
        <v>95</v>
      </c>
      <c r="E144" s="149" t="s">
        <v>97</v>
      </c>
      <c r="F144" s="194"/>
      <c r="G144" s="82">
        <f>G145+G147</f>
        <v>77367</v>
      </c>
      <c r="H144" s="151">
        <f>H145+H147</f>
        <v>72647</v>
      </c>
    </row>
    <row r="145" spans="1:8" ht="15.75">
      <c r="A145" s="148" t="s">
        <v>217</v>
      </c>
      <c r="B145" s="84" t="s">
        <v>82</v>
      </c>
      <c r="C145" s="85" t="s">
        <v>242</v>
      </c>
      <c r="D145" s="84" t="s">
        <v>218</v>
      </c>
      <c r="E145" s="149" t="s">
        <v>97</v>
      </c>
      <c r="F145" s="194"/>
      <c r="G145" s="82">
        <f>G146</f>
        <v>4720</v>
      </c>
      <c r="H145" s="151">
        <f>H146</f>
        <v>0</v>
      </c>
    </row>
    <row r="146" spans="1:8" ht="15.75">
      <c r="A146" s="148" t="s">
        <v>244</v>
      </c>
      <c r="B146" s="84" t="s">
        <v>82</v>
      </c>
      <c r="C146" s="85" t="s">
        <v>242</v>
      </c>
      <c r="D146" s="84" t="s">
        <v>218</v>
      </c>
      <c r="E146" s="149" t="s">
        <v>219</v>
      </c>
      <c r="F146" s="194">
        <v>483</v>
      </c>
      <c r="G146" s="82">
        <f>'Прилож № 5'!H71</f>
        <v>4720</v>
      </c>
      <c r="H146" s="151">
        <f>'Прилож № 5'!I71</f>
        <v>0</v>
      </c>
    </row>
    <row r="147" spans="1:8" ht="26.25">
      <c r="A147" s="212" t="s">
        <v>241</v>
      </c>
      <c r="B147" s="84" t="s">
        <v>82</v>
      </c>
      <c r="C147" s="85" t="s">
        <v>242</v>
      </c>
      <c r="D147" s="84" t="s">
        <v>218</v>
      </c>
      <c r="E147" s="149" t="s">
        <v>261</v>
      </c>
      <c r="F147" s="194">
        <v>572</v>
      </c>
      <c r="G147" s="82">
        <f>'Прилож № 5'!H72</f>
        <v>72647</v>
      </c>
      <c r="H147" s="151">
        <f>'Прилож № 5'!I72</f>
        <v>72647</v>
      </c>
    </row>
    <row r="148" spans="1:8" s="216" customFormat="1" ht="15.75">
      <c r="A148" s="148" t="s">
        <v>83</v>
      </c>
      <c r="B148" s="84" t="s">
        <v>82</v>
      </c>
      <c r="C148" s="81" t="s">
        <v>84</v>
      </c>
      <c r="D148" s="80" t="s">
        <v>95</v>
      </c>
      <c r="E148" s="116" t="s">
        <v>97</v>
      </c>
      <c r="F148" s="196"/>
      <c r="G148" s="77">
        <f>G149</f>
        <v>9313.2</v>
      </c>
      <c r="H148" s="195">
        <f>H149</f>
        <v>5462</v>
      </c>
    </row>
    <row r="149" spans="1:8" ht="15.75">
      <c r="A149" s="359" t="s">
        <v>209</v>
      </c>
      <c r="B149" s="84" t="s">
        <v>82</v>
      </c>
      <c r="C149" s="85" t="s">
        <v>84</v>
      </c>
      <c r="D149" s="84" t="s">
        <v>85</v>
      </c>
      <c r="E149" s="149" t="s">
        <v>97</v>
      </c>
      <c r="F149" s="150"/>
      <c r="G149" s="82">
        <f>G150</f>
        <v>9313.2</v>
      </c>
      <c r="H149" s="151">
        <f>H150</f>
        <v>5462</v>
      </c>
    </row>
    <row r="150" spans="1:8" ht="16.5" thickBot="1">
      <c r="A150" s="214" t="s">
        <v>211</v>
      </c>
      <c r="B150" s="157" t="s">
        <v>82</v>
      </c>
      <c r="C150" s="158" t="s">
        <v>84</v>
      </c>
      <c r="D150" s="157" t="s">
        <v>85</v>
      </c>
      <c r="E150" s="159" t="s">
        <v>213</v>
      </c>
      <c r="F150" s="160"/>
      <c r="G150" s="161">
        <f>'Прилож № 5'!H97</f>
        <v>9313.2</v>
      </c>
      <c r="H150" s="162">
        <f>'Прилож № 5'!I97</f>
        <v>5462</v>
      </c>
    </row>
    <row r="151" spans="1:8" ht="16.5" thickBot="1">
      <c r="A151" s="127" t="s">
        <v>144</v>
      </c>
      <c r="B151" s="142"/>
      <c r="C151" s="46"/>
      <c r="D151" s="66"/>
      <c r="E151" s="130"/>
      <c r="F151" s="132"/>
      <c r="G151" s="104">
        <f>G8+G20+G24+G42+G51+G63+G72+G96+G116+G140</f>
        <v>1250391.9999999998</v>
      </c>
      <c r="H151" s="188">
        <f>H8+H20+H24+H42+H51+H63+H72+H96+H116+H140</f>
        <v>247898</v>
      </c>
    </row>
  </sheetData>
  <mergeCells count="4">
    <mergeCell ref="A4:H4"/>
    <mergeCell ref="A5:H5"/>
    <mergeCell ref="D1:H1"/>
    <mergeCell ref="C2:H2"/>
  </mergeCells>
  <printOptions horizontalCentered="1"/>
  <pageMargins left="0.4724409448818898" right="0.2362204724409449" top="0.1968503937007874" bottom="0.2362204724409449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7"/>
  <sheetViews>
    <sheetView workbookViewId="0" topLeftCell="A181">
      <selection activeCell="A200" sqref="A200"/>
    </sheetView>
  </sheetViews>
  <sheetFormatPr defaultColWidth="8.796875" defaultRowHeight="15"/>
  <cols>
    <col min="1" max="1" width="51.59765625" style="0" customWidth="1"/>
    <col min="2" max="2" width="5.19921875" style="1" customWidth="1"/>
    <col min="3" max="3" width="6.699218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8" customWidth="1"/>
    <col min="8" max="8" width="9.69921875" style="2" customWidth="1"/>
    <col min="9" max="9" width="10.5" style="2" customWidth="1"/>
  </cols>
  <sheetData>
    <row r="1" spans="5:9" ht="15.75">
      <c r="E1" s="363" t="s">
        <v>317</v>
      </c>
      <c r="F1" s="364"/>
      <c r="G1" s="364"/>
      <c r="H1" s="364"/>
      <c r="I1" s="364"/>
    </row>
    <row r="2" spans="4:9" ht="15.75">
      <c r="D2" s="363" t="s">
        <v>318</v>
      </c>
      <c r="E2" s="364"/>
      <c r="F2" s="364"/>
      <c r="G2" s="364"/>
      <c r="H2" s="364"/>
      <c r="I2" s="364"/>
    </row>
    <row r="4" spans="1:9" ht="15.75">
      <c r="A4" s="361" t="s">
        <v>311</v>
      </c>
      <c r="B4" s="361"/>
      <c r="C4" s="361"/>
      <c r="D4" s="361"/>
      <c r="E4" s="361"/>
      <c r="F4" s="361"/>
      <c r="G4" s="361"/>
      <c r="H4" s="361"/>
      <c r="I4" s="361"/>
    </row>
    <row r="5" spans="1:6" ht="16.5" thickBot="1">
      <c r="A5" s="2"/>
      <c r="B5" s="3"/>
      <c r="C5" s="3"/>
      <c r="D5" s="3"/>
      <c r="E5" s="3"/>
      <c r="F5" s="3"/>
    </row>
    <row r="6" spans="1:9" ht="15.75">
      <c r="A6" s="318" t="s">
        <v>0</v>
      </c>
      <c r="B6" s="52" t="s">
        <v>110</v>
      </c>
      <c r="C6" s="52" t="s">
        <v>111</v>
      </c>
      <c r="D6" s="52" t="s">
        <v>117</v>
      </c>
      <c r="E6" s="52" t="s">
        <v>115</v>
      </c>
      <c r="F6" s="299"/>
      <c r="G6" s="319" t="s">
        <v>113</v>
      </c>
      <c r="H6" s="56" t="s">
        <v>114</v>
      </c>
      <c r="I6" s="320" t="s">
        <v>214</v>
      </c>
    </row>
    <row r="7" spans="1:9" ht="27" thickBot="1">
      <c r="A7" s="49"/>
      <c r="B7" s="55"/>
      <c r="C7" s="55"/>
      <c r="D7" s="55" t="s">
        <v>118</v>
      </c>
      <c r="E7" s="55" t="s">
        <v>112</v>
      </c>
      <c r="F7" s="53"/>
      <c r="G7" s="233"/>
      <c r="H7" s="234"/>
      <c r="I7" s="235" t="s">
        <v>215</v>
      </c>
    </row>
    <row r="8" spans="1:9" s="216" customFormat="1" ht="16.5" thickBot="1">
      <c r="A8" s="343" t="s">
        <v>109</v>
      </c>
      <c r="B8" s="237" t="s">
        <v>200</v>
      </c>
      <c r="C8" s="142" t="s">
        <v>96</v>
      </c>
      <c r="D8" s="143" t="s">
        <v>96</v>
      </c>
      <c r="E8" s="231" t="s">
        <v>95</v>
      </c>
      <c r="F8" s="143"/>
      <c r="G8" s="238" t="s">
        <v>97</v>
      </c>
      <c r="H8" s="97">
        <f>H9+H16+H22+H32+H41+H50+H54+H61+H65</f>
        <v>430291.3</v>
      </c>
      <c r="I8" s="97">
        <f>I9+I22+I32+I65+I16+I41+I54</f>
        <v>74907</v>
      </c>
    </row>
    <row r="9" spans="1:9" s="216" customFormat="1" ht="16.5" thickBot="1">
      <c r="A9" s="321" t="s">
        <v>23</v>
      </c>
      <c r="B9" s="322" t="s">
        <v>200</v>
      </c>
      <c r="C9" s="137" t="s">
        <v>24</v>
      </c>
      <c r="D9" s="191" t="s">
        <v>96</v>
      </c>
      <c r="E9" s="221" t="s">
        <v>95</v>
      </c>
      <c r="F9" s="191"/>
      <c r="G9" s="323" t="s">
        <v>97</v>
      </c>
      <c r="H9" s="30">
        <f>H10+H13</f>
        <v>77611.99999999999</v>
      </c>
      <c r="I9" s="30">
        <f>I10+I13</f>
        <v>2260</v>
      </c>
    </row>
    <row r="10" spans="1:9" s="7" customFormat="1" ht="26.25">
      <c r="A10" s="240" t="s">
        <v>266</v>
      </c>
      <c r="B10" s="241" t="s">
        <v>200</v>
      </c>
      <c r="C10" s="137" t="s">
        <v>24</v>
      </c>
      <c r="D10" s="242" t="s">
        <v>238</v>
      </c>
      <c r="E10" s="137" t="s">
        <v>95</v>
      </c>
      <c r="F10" s="111"/>
      <c r="G10" s="243" t="s">
        <v>97</v>
      </c>
      <c r="H10" s="35">
        <f>H11</f>
        <v>1268.9</v>
      </c>
      <c r="I10" s="35">
        <f>I11</f>
        <v>0</v>
      </c>
    </row>
    <row r="11" spans="1:9" s="7" customFormat="1" ht="15.75">
      <c r="A11" s="176" t="s">
        <v>26</v>
      </c>
      <c r="B11" s="244" t="s">
        <v>200</v>
      </c>
      <c r="C11" s="84" t="s">
        <v>24</v>
      </c>
      <c r="D11" s="85" t="s">
        <v>238</v>
      </c>
      <c r="E11" s="84" t="s">
        <v>25</v>
      </c>
      <c r="F11" s="85"/>
      <c r="G11" s="207" t="s">
        <v>97</v>
      </c>
      <c r="H11" s="189">
        <f>H12</f>
        <v>1268.9</v>
      </c>
      <c r="I11" s="189">
        <f>I12</f>
        <v>0</v>
      </c>
    </row>
    <row r="12" spans="1:9" s="7" customFormat="1" ht="15.75">
      <c r="A12" s="200" t="s">
        <v>267</v>
      </c>
      <c r="B12" s="244" t="s">
        <v>200</v>
      </c>
      <c r="C12" s="84" t="s">
        <v>24</v>
      </c>
      <c r="D12" s="85" t="s">
        <v>238</v>
      </c>
      <c r="E12" s="84" t="s">
        <v>25</v>
      </c>
      <c r="F12" s="85"/>
      <c r="G12" s="207" t="s">
        <v>230</v>
      </c>
      <c r="H12" s="189">
        <v>1268.9</v>
      </c>
      <c r="I12" s="190"/>
    </row>
    <row r="13" spans="1:9" ht="26.25">
      <c r="A13" s="177" t="s">
        <v>269</v>
      </c>
      <c r="B13" s="244" t="s">
        <v>200</v>
      </c>
      <c r="C13" s="84" t="s">
        <v>24</v>
      </c>
      <c r="D13" s="85" t="s">
        <v>27</v>
      </c>
      <c r="E13" s="84" t="s">
        <v>95</v>
      </c>
      <c r="F13" s="85"/>
      <c r="G13" s="192" t="s">
        <v>97</v>
      </c>
      <c r="H13" s="189">
        <f>H14</f>
        <v>76343.09999999999</v>
      </c>
      <c r="I13" s="189">
        <f>I14</f>
        <v>2260</v>
      </c>
    </row>
    <row r="14" spans="1:9" ht="15.75">
      <c r="A14" s="176" t="s">
        <v>26</v>
      </c>
      <c r="B14" s="244" t="s">
        <v>200</v>
      </c>
      <c r="C14" s="84" t="s">
        <v>24</v>
      </c>
      <c r="D14" s="85" t="s">
        <v>27</v>
      </c>
      <c r="E14" s="80" t="s">
        <v>25</v>
      </c>
      <c r="F14" s="81"/>
      <c r="G14" s="245" t="s">
        <v>97</v>
      </c>
      <c r="H14" s="189">
        <f>H15</f>
        <v>76343.09999999999</v>
      </c>
      <c r="I14" s="189">
        <f>I15</f>
        <v>2260</v>
      </c>
    </row>
    <row r="15" spans="1:9" ht="16.5" thickBot="1">
      <c r="A15" s="200" t="s">
        <v>98</v>
      </c>
      <c r="B15" s="244" t="s">
        <v>200</v>
      </c>
      <c r="C15" s="84" t="s">
        <v>24</v>
      </c>
      <c r="D15" s="85" t="s">
        <v>27</v>
      </c>
      <c r="E15" s="84" t="s">
        <v>25</v>
      </c>
      <c r="F15" s="85"/>
      <c r="G15" s="207" t="s">
        <v>99</v>
      </c>
      <c r="H15" s="189">
        <f>72600.4+1328+685.5+932+97.2+700</f>
        <v>76343.09999999999</v>
      </c>
      <c r="I15" s="190">
        <f>1328+932</f>
        <v>2260</v>
      </c>
    </row>
    <row r="16" spans="1:9" s="216" customFormat="1" ht="16.5" thickBot="1">
      <c r="A16" s="220" t="s">
        <v>174</v>
      </c>
      <c r="B16" s="322" t="s">
        <v>200</v>
      </c>
      <c r="C16" s="221" t="s">
        <v>175</v>
      </c>
      <c r="D16" s="324" t="s">
        <v>96</v>
      </c>
      <c r="E16" s="345" t="s">
        <v>95</v>
      </c>
      <c r="F16" s="324"/>
      <c r="G16" s="326" t="s">
        <v>97</v>
      </c>
      <c r="H16" s="30">
        <f>H17</f>
        <v>90</v>
      </c>
      <c r="I16" s="30">
        <f>I17</f>
        <v>0</v>
      </c>
    </row>
    <row r="17" spans="1:9" ht="15.75">
      <c r="A17" s="200" t="s">
        <v>176</v>
      </c>
      <c r="B17" s="246" t="s">
        <v>200</v>
      </c>
      <c r="C17" s="80" t="s">
        <v>175</v>
      </c>
      <c r="D17" s="81" t="s">
        <v>177</v>
      </c>
      <c r="E17" s="137" t="s">
        <v>95</v>
      </c>
      <c r="F17" s="111"/>
      <c r="G17" s="243" t="s">
        <v>97</v>
      </c>
      <c r="H17" s="193">
        <f>H19</f>
        <v>90</v>
      </c>
      <c r="I17" s="193">
        <f>I19</f>
        <v>0</v>
      </c>
    </row>
    <row r="18" spans="1:9" ht="15.75">
      <c r="A18" s="176" t="s">
        <v>178</v>
      </c>
      <c r="B18" s="244"/>
      <c r="C18" s="84"/>
      <c r="D18" s="85"/>
      <c r="E18" s="84"/>
      <c r="F18" s="85"/>
      <c r="G18" s="247"/>
      <c r="H18" s="189"/>
      <c r="I18" s="148"/>
    </row>
    <row r="19" spans="1:9" ht="15.75">
      <c r="A19" s="176" t="s">
        <v>179</v>
      </c>
      <c r="B19" s="244" t="s">
        <v>200</v>
      </c>
      <c r="C19" s="84" t="s">
        <v>175</v>
      </c>
      <c r="D19" s="85" t="s">
        <v>177</v>
      </c>
      <c r="E19" s="84" t="s">
        <v>180</v>
      </c>
      <c r="F19" s="85"/>
      <c r="G19" s="245" t="s">
        <v>97</v>
      </c>
      <c r="H19" s="189">
        <f>H21</f>
        <v>90</v>
      </c>
      <c r="I19" s="189">
        <f>I21</f>
        <v>0</v>
      </c>
    </row>
    <row r="20" spans="1:9" ht="15.75">
      <c r="A20" s="176" t="s">
        <v>181</v>
      </c>
      <c r="B20" s="244"/>
      <c r="C20" s="84"/>
      <c r="D20" s="85"/>
      <c r="E20" s="84"/>
      <c r="F20" s="85"/>
      <c r="G20" s="247"/>
      <c r="H20" s="189"/>
      <c r="I20" s="148"/>
    </row>
    <row r="21" spans="1:9" ht="16.5" thickBot="1">
      <c r="A21" s="185" t="s">
        <v>182</v>
      </c>
      <c r="B21" s="248" t="s">
        <v>200</v>
      </c>
      <c r="C21" s="91" t="s">
        <v>175</v>
      </c>
      <c r="D21" s="92" t="s">
        <v>177</v>
      </c>
      <c r="E21" s="91" t="s">
        <v>180</v>
      </c>
      <c r="F21" s="92"/>
      <c r="G21" s="249" t="s">
        <v>183</v>
      </c>
      <c r="H21" s="250">
        <v>90</v>
      </c>
      <c r="I21" s="154"/>
    </row>
    <row r="22" spans="1:9" s="216" customFormat="1" ht="16.5" thickBot="1">
      <c r="A22" s="327" t="s">
        <v>290</v>
      </c>
      <c r="B22" s="322" t="s">
        <v>200</v>
      </c>
      <c r="C22" s="322" t="s">
        <v>33</v>
      </c>
      <c r="D22" s="325" t="s">
        <v>96</v>
      </c>
      <c r="E22" s="344" t="s">
        <v>95</v>
      </c>
      <c r="F22" s="199"/>
      <c r="G22" s="328" t="s">
        <v>97</v>
      </c>
      <c r="H22" s="41">
        <f>H23+H26+H29</f>
        <v>4491</v>
      </c>
      <c r="I22" s="30">
        <f>I23+I26+I29</f>
        <v>0</v>
      </c>
    </row>
    <row r="23" spans="1:9" ht="26.25">
      <c r="A23" s="164" t="s">
        <v>275</v>
      </c>
      <c r="B23" s="244" t="s">
        <v>200</v>
      </c>
      <c r="C23" s="84" t="s">
        <v>33</v>
      </c>
      <c r="D23" s="85" t="s">
        <v>37</v>
      </c>
      <c r="E23" s="84" t="s">
        <v>95</v>
      </c>
      <c r="F23" s="85"/>
      <c r="G23" s="192" t="s">
        <v>97</v>
      </c>
      <c r="H23" s="251">
        <f>H24</f>
        <v>2516</v>
      </c>
      <c r="I23" s="189">
        <f>I24</f>
        <v>0</v>
      </c>
    </row>
    <row r="24" spans="1:9" ht="15.75">
      <c r="A24" s="148" t="s">
        <v>38</v>
      </c>
      <c r="B24" s="244" t="s">
        <v>200</v>
      </c>
      <c r="C24" s="84" t="s">
        <v>33</v>
      </c>
      <c r="D24" s="85" t="s">
        <v>37</v>
      </c>
      <c r="E24" s="84" t="s">
        <v>39</v>
      </c>
      <c r="F24" s="85"/>
      <c r="G24" s="192" t="s">
        <v>97</v>
      </c>
      <c r="H24" s="251">
        <f>H25</f>
        <v>2516</v>
      </c>
      <c r="I24" s="189">
        <f>I25</f>
        <v>0</v>
      </c>
    </row>
    <row r="25" spans="1:9" ht="26.25">
      <c r="A25" s="164" t="s">
        <v>293</v>
      </c>
      <c r="B25" s="248" t="s">
        <v>200</v>
      </c>
      <c r="C25" s="91" t="s">
        <v>33</v>
      </c>
      <c r="D25" s="92" t="s">
        <v>37</v>
      </c>
      <c r="E25" s="84" t="s">
        <v>39</v>
      </c>
      <c r="F25" s="85"/>
      <c r="G25" s="252">
        <v>261</v>
      </c>
      <c r="H25" s="253">
        <f>1970+546</f>
        <v>2516</v>
      </c>
      <c r="I25" s="148"/>
    </row>
    <row r="26" spans="1:9" ht="15.75">
      <c r="A26" s="185" t="s">
        <v>184</v>
      </c>
      <c r="B26" s="248" t="s">
        <v>200</v>
      </c>
      <c r="C26" s="91" t="s">
        <v>33</v>
      </c>
      <c r="D26" s="92" t="s">
        <v>185</v>
      </c>
      <c r="E26" s="84" t="s">
        <v>95</v>
      </c>
      <c r="F26" s="85"/>
      <c r="G26" s="192" t="s">
        <v>97</v>
      </c>
      <c r="H26" s="251">
        <f>H27</f>
        <v>291</v>
      </c>
      <c r="I26" s="189">
        <f>I27</f>
        <v>0</v>
      </c>
    </row>
    <row r="27" spans="1:9" ht="26.25">
      <c r="A27" s="184" t="s">
        <v>239</v>
      </c>
      <c r="B27" s="248" t="s">
        <v>200</v>
      </c>
      <c r="C27" s="91" t="s">
        <v>33</v>
      </c>
      <c r="D27" s="92" t="s">
        <v>185</v>
      </c>
      <c r="E27" s="84" t="s">
        <v>187</v>
      </c>
      <c r="F27" s="85"/>
      <c r="G27" s="192" t="s">
        <v>97</v>
      </c>
      <c r="H27" s="251">
        <f>H28</f>
        <v>291</v>
      </c>
      <c r="I27" s="189">
        <f>I28</f>
        <v>0</v>
      </c>
    </row>
    <row r="28" spans="1:9" ht="16.5" thickBot="1">
      <c r="A28" s="254" t="s">
        <v>50</v>
      </c>
      <c r="B28" s="255" t="s">
        <v>200</v>
      </c>
      <c r="C28" s="157" t="s">
        <v>33</v>
      </c>
      <c r="D28" s="158" t="s">
        <v>185</v>
      </c>
      <c r="E28" s="157" t="s">
        <v>187</v>
      </c>
      <c r="F28" s="158"/>
      <c r="G28" s="256">
        <v>327</v>
      </c>
      <c r="H28" s="257">
        <v>291</v>
      </c>
      <c r="I28" s="214"/>
    </row>
    <row r="29" spans="1:9" ht="26.25">
      <c r="A29" s="177" t="s">
        <v>276</v>
      </c>
      <c r="B29" s="244" t="s">
        <v>200</v>
      </c>
      <c r="C29" s="84" t="s">
        <v>33</v>
      </c>
      <c r="D29" s="85" t="s">
        <v>159</v>
      </c>
      <c r="E29" s="84" t="s">
        <v>95</v>
      </c>
      <c r="F29" s="85"/>
      <c r="G29" s="192" t="s">
        <v>97</v>
      </c>
      <c r="H29" s="189">
        <f>H30</f>
        <v>1684</v>
      </c>
      <c r="I29" s="189">
        <f>I30</f>
        <v>0</v>
      </c>
    </row>
    <row r="30" spans="1:9" ht="39">
      <c r="A30" s="177" t="s">
        <v>277</v>
      </c>
      <c r="B30" s="248" t="s">
        <v>200</v>
      </c>
      <c r="C30" s="91" t="s">
        <v>33</v>
      </c>
      <c r="D30" s="92" t="s">
        <v>159</v>
      </c>
      <c r="E30" s="91" t="s">
        <v>187</v>
      </c>
      <c r="F30" s="197"/>
      <c r="G30" s="192" t="s">
        <v>97</v>
      </c>
      <c r="H30" s="258">
        <f>H31</f>
        <v>1684</v>
      </c>
      <c r="I30" s="258">
        <f>I31</f>
        <v>0</v>
      </c>
    </row>
    <row r="31" spans="1:9" ht="16.5" thickBot="1">
      <c r="A31" s="185" t="s">
        <v>166</v>
      </c>
      <c r="B31" s="248" t="s">
        <v>200</v>
      </c>
      <c r="C31" s="91" t="s">
        <v>33</v>
      </c>
      <c r="D31" s="92" t="s">
        <v>159</v>
      </c>
      <c r="E31" s="91" t="s">
        <v>187</v>
      </c>
      <c r="F31" s="197"/>
      <c r="G31" s="259">
        <v>216</v>
      </c>
      <c r="H31" s="258">
        <f>1116+568</f>
        <v>1684</v>
      </c>
      <c r="I31" s="260"/>
    </row>
    <row r="32" spans="1:9" s="216" customFormat="1" ht="16.5" thickBot="1">
      <c r="A32" s="220" t="s">
        <v>121</v>
      </c>
      <c r="B32" s="322" t="s">
        <v>200</v>
      </c>
      <c r="C32" s="221" t="s">
        <v>122</v>
      </c>
      <c r="D32" s="191" t="s">
        <v>96</v>
      </c>
      <c r="E32" s="221" t="s">
        <v>95</v>
      </c>
      <c r="F32" s="191"/>
      <c r="G32" s="323" t="s">
        <v>97</v>
      </c>
      <c r="H32" s="30">
        <f>H33+H36</f>
        <v>7703</v>
      </c>
      <c r="I32" s="30">
        <f>I33+I36</f>
        <v>0</v>
      </c>
    </row>
    <row r="33" spans="1:9" ht="15.75">
      <c r="A33" s="200" t="s">
        <v>250</v>
      </c>
      <c r="B33" s="80" t="s">
        <v>200</v>
      </c>
      <c r="C33" s="81" t="s">
        <v>122</v>
      </c>
      <c r="D33" s="80" t="s">
        <v>251</v>
      </c>
      <c r="E33" s="84" t="s">
        <v>95</v>
      </c>
      <c r="F33" s="85"/>
      <c r="G33" s="192" t="s">
        <v>97</v>
      </c>
      <c r="H33" s="261">
        <f>H34</f>
        <v>5072</v>
      </c>
      <c r="I33" s="193">
        <f>I34</f>
        <v>0</v>
      </c>
    </row>
    <row r="34" spans="1:9" ht="15.75">
      <c r="A34" s="176" t="s">
        <v>253</v>
      </c>
      <c r="B34" s="84" t="s">
        <v>200</v>
      </c>
      <c r="C34" s="85" t="s">
        <v>122</v>
      </c>
      <c r="D34" s="84" t="s">
        <v>251</v>
      </c>
      <c r="E34" s="149" t="s">
        <v>252</v>
      </c>
      <c r="F34" s="150"/>
      <c r="G34" s="192" t="s">
        <v>97</v>
      </c>
      <c r="H34" s="251">
        <f>H35</f>
        <v>5072</v>
      </c>
      <c r="I34" s="189">
        <f>I35</f>
        <v>0</v>
      </c>
    </row>
    <row r="35" spans="1:9" ht="15.75">
      <c r="A35" s="176" t="s">
        <v>254</v>
      </c>
      <c r="B35" s="84" t="s">
        <v>200</v>
      </c>
      <c r="C35" s="85" t="s">
        <v>122</v>
      </c>
      <c r="D35" s="84" t="s">
        <v>251</v>
      </c>
      <c r="E35" s="149" t="s">
        <v>252</v>
      </c>
      <c r="F35" s="150"/>
      <c r="G35" s="252">
        <v>365</v>
      </c>
      <c r="H35" s="251">
        <v>5072</v>
      </c>
      <c r="I35" s="189"/>
    </row>
    <row r="36" spans="1:9" ht="15.75">
      <c r="A36" s="200" t="s">
        <v>123</v>
      </c>
      <c r="B36" s="246" t="s">
        <v>200</v>
      </c>
      <c r="C36" s="80" t="s">
        <v>122</v>
      </c>
      <c r="D36" s="81" t="s">
        <v>124</v>
      </c>
      <c r="E36" s="84" t="s">
        <v>95</v>
      </c>
      <c r="F36" s="85"/>
      <c r="G36" s="262" t="s">
        <v>97</v>
      </c>
      <c r="H36" s="193">
        <f>H37+H39</f>
        <v>2631</v>
      </c>
      <c r="I36" s="193">
        <f>I37+I39</f>
        <v>0</v>
      </c>
    </row>
    <row r="37" spans="1:9" ht="26.25">
      <c r="A37" s="240" t="s">
        <v>233</v>
      </c>
      <c r="B37" s="246" t="s">
        <v>200</v>
      </c>
      <c r="C37" s="80" t="s">
        <v>122</v>
      </c>
      <c r="D37" s="81" t="s">
        <v>124</v>
      </c>
      <c r="E37" s="80" t="s">
        <v>234</v>
      </c>
      <c r="F37" s="81"/>
      <c r="G37" s="192" t="s">
        <v>97</v>
      </c>
      <c r="H37" s="193">
        <f>H38</f>
        <v>2478</v>
      </c>
      <c r="I37" s="193">
        <f>I38</f>
        <v>0</v>
      </c>
    </row>
    <row r="38" spans="1:9" ht="15.75">
      <c r="A38" s="200" t="s">
        <v>235</v>
      </c>
      <c r="B38" s="246" t="s">
        <v>200</v>
      </c>
      <c r="C38" s="80" t="s">
        <v>122</v>
      </c>
      <c r="D38" s="81" t="s">
        <v>124</v>
      </c>
      <c r="E38" s="80" t="s">
        <v>234</v>
      </c>
      <c r="F38" s="81"/>
      <c r="G38" s="263">
        <v>405</v>
      </c>
      <c r="H38" s="193">
        <v>2478</v>
      </c>
      <c r="I38" s="148"/>
    </row>
    <row r="39" spans="1:9" ht="26.25">
      <c r="A39" s="164" t="s">
        <v>278</v>
      </c>
      <c r="B39" s="244" t="s">
        <v>200</v>
      </c>
      <c r="C39" s="84" t="s">
        <v>122</v>
      </c>
      <c r="D39" s="85" t="s">
        <v>124</v>
      </c>
      <c r="E39" s="84" t="s">
        <v>165</v>
      </c>
      <c r="F39" s="85"/>
      <c r="G39" s="192" t="s">
        <v>97</v>
      </c>
      <c r="H39" s="189">
        <f>H40</f>
        <v>153</v>
      </c>
      <c r="I39" s="189">
        <f>I40</f>
        <v>0</v>
      </c>
    </row>
    <row r="40" spans="1:9" ht="16.5" thickBot="1">
      <c r="A40" s="185" t="s">
        <v>166</v>
      </c>
      <c r="B40" s="248" t="s">
        <v>200</v>
      </c>
      <c r="C40" s="91" t="s">
        <v>122</v>
      </c>
      <c r="D40" s="92" t="s">
        <v>124</v>
      </c>
      <c r="E40" s="91" t="s">
        <v>165</v>
      </c>
      <c r="F40" s="92"/>
      <c r="G40" s="259">
        <v>216</v>
      </c>
      <c r="H40" s="258">
        <v>153</v>
      </c>
      <c r="I40" s="154"/>
    </row>
    <row r="41" spans="1:9" s="7" customFormat="1" ht="16.5" thickBot="1">
      <c r="A41" s="220" t="s">
        <v>41</v>
      </c>
      <c r="B41" s="322" t="s">
        <v>200</v>
      </c>
      <c r="C41" s="221" t="s">
        <v>42</v>
      </c>
      <c r="D41" s="191" t="s">
        <v>96</v>
      </c>
      <c r="E41" s="221" t="s">
        <v>95</v>
      </c>
      <c r="F41" s="191"/>
      <c r="G41" s="323" t="s">
        <v>97</v>
      </c>
      <c r="H41" s="30">
        <f>H42+H46</f>
        <v>134834.3</v>
      </c>
      <c r="I41" s="30">
        <f>I42+I46</f>
        <v>0</v>
      </c>
    </row>
    <row r="42" spans="1:9" s="7" customFormat="1" ht="15.75">
      <c r="A42" s="39" t="s">
        <v>129</v>
      </c>
      <c r="B42" s="137" t="s">
        <v>200</v>
      </c>
      <c r="C42" s="137" t="s">
        <v>42</v>
      </c>
      <c r="D42" s="242" t="s">
        <v>43</v>
      </c>
      <c r="E42" s="91" t="s">
        <v>95</v>
      </c>
      <c r="F42" s="92"/>
      <c r="G42" s="262" t="s">
        <v>97</v>
      </c>
      <c r="H42" s="35">
        <f>H43</f>
        <v>74078.3</v>
      </c>
      <c r="I42" s="35">
        <f>I43</f>
        <v>0</v>
      </c>
    </row>
    <row r="43" spans="1:9" s="6" customFormat="1" ht="15.75">
      <c r="A43" s="176" t="s">
        <v>44</v>
      </c>
      <c r="B43" s="84" t="s">
        <v>200</v>
      </c>
      <c r="C43" s="84" t="s">
        <v>42</v>
      </c>
      <c r="D43" s="85" t="s">
        <v>43</v>
      </c>
      <c r="E43" s="84" t="s">
        <v>45</v>
      </c>
      <c r="F43" s="85"/>
      <c r="G43" s="192" t="s">
        <v>97</v>
      </c>
      <c r="H43" s="189">
        <f>H44+H45</f>
        <v>74078.3</v>
      </c>
      <c r="I43" s="189">
        <f>I44+I45</f>
        <v>0</v>
      </c>
    </row>
    <row r="44" spans="1:9" s="6" customFormat="1" ht="15.75">
      <c r="A44" s="185" t="s">
        <v>236</v>
      </c>
      <c r="B44" s="84" t="s">
        <v>200</v>
      </c>
      <c r="C44" s="84" t="s">
        <v>42</v>
      </c>
      <c r="D44" s="85" t="s">
        <v>43</v>
      </c>
      <c r="E44" s="84" t="s">
        <v>45</v>
      </c>
      <c r="F44" s="85"/>
      <c r="G44" s="264">
        <v>214</v>
      </c>
      <c r="H44" s="189">
        <f>488.3</f>
        <v>488.3</v>
      </c>
      <c r="I44" s="190"/>
    </row>
    <row r="45" spans="1:9" s="6" customFormat="1" ht="26.25">
      <c r="A45" s="164" t="s">
        <v>279</v>
      </c>
      <c r="B45" s="84" t="s">
        <v>200</v>
      </c>
      <c r="C45" s="84" t="s">
        <v>42</v>
      </c>
      <c r="D45" s="85" t="s">
        <v>43</v>
      </c>
      <c r="E45" s="84" t="s">
        <v>45</v>
      </c>
      <c r="F45" s="85"/>
      <c r="G45" s="264">
        <v>410</v>
      </c>
      <c r="H45" s="189">
        <f>10000+10000+33590+20000</f>
        <v>73590</v>
      </c>
      <c r="I45" s="190"/>
    </row>
    <row r="46" spans="1:9" ht="15.75">
      <c r="A46" s="200" t="s">
        <v>3</v>
      </c>
      <c r="B46" s="84" t="s">
        <v>200</v>
      </c>
      <c r="C46" s="84" t="s">
        <v>42</v>
      </c>
      <c r="D46" s="85" t="s">
        <v>46</v>
      </c>
      <c r="E46" s="84" t="s">
        <v>95</v>
      </c>
      <c r="F46" s="85"/>
      <c r="G46" s="192" t="s">
        <v>97</v>
      </c>
      <c r="H46" s="189">
        <f>H47</f>
        <v>60756</v>
      </c>
      <c r="I46" s="189">
        <f>I47</f>
        <v>0</v>
      </c>
    </row>
    <row r="47" spans="1:9" ht="15.75">
      <c r="A47" s="176" t="s">
        <v>202</v>
      </c>
      <c r="B47" s="84" t="s">
        <v>200</v>
      </c>
      <c r="C47" s="84" t="s">
        <v>42</v>
      </c>
      <c r="D47" s="85" t="s">
        <v>46</v>
      </c>
      <c r="E47" s="84" t="s">
        <v>158</v>
      </c>
      <c r="F47" s="85"/>
      <c r="G47" s="192" t="s">
        <v>97</v>
      </c>
      <c r="H47" s="189">
        <f>H49+H48</f>
        <v>60756</v>
      </c>
      <c r="I47" s="189">
        <f>I49+I48</f>
        <v>0</v>
      </c>
    </row>
    <row r="48" spans="1:9" ht="26.25">
      <c r="A48" s="165" t="s">
        <v>227</v>
      </c>
      <c r="B48" s="84" t="s">
        <v>200</v>
      </c>
      <c r="C48" s="84" t="s">
        <v>42</v>
      </c>
      <c r="D48" s="85" t="s">
        <v>46</v>
      </c>
      <c r="E48" s="84" t="s">
        <v>158</v>
      </c>
      <c r="F48" s="85"/>
      <c r="G48" s="264">
        <v>411</v>
      </c>
      <c r="H48" s="189">
        <f>7000+6000</f>
        <v>13000</v>
      </c>
      <c r="I48" s="198"/>
    </row>
    <row r="49" spans="1:9" ht="16.5" thickBot="1">
      <c r="A49" s="148" t="s">
        <v>280</v>
      </c>
      <c r="B49" s="84" t="s">
        <v>200</v>
      </c>
      <c r="C49" s="84" t="s">
        <v>42</v>
      </c>
      <c r="D49" s="85" t="s">
        <v>46</v>
      </c>
      <c r="E49" s="84" t="s">
        <v>158</v>
      </c>
      <c r="F49" s="85"/>
      <c r="G49" s="264">
        <v>412</v>
      </c>
      <c r="H49" s="189">
        <f>8400+2500+1000+26014+5842+5000-1000</f>
        <v>47756</v>
      </c>
      <c r="I49" s="198"/>
    </row>
    <row r="50" spans="1:9" s="216" customFormat="1" ht="16.5" thickBot="1">
      <c r="A50" s="27" t="s">
        <v>86</v>
      </c>
      <c r="B50" s="329" t="s">
        <v>200</v>
      </c>
      <c r="C50" s="325" t="s">
        <v>87</v>
      </c>
      <c r="D50" s="191" t="s">
        <v>96</v>
      </c>
      <c r="E50" s="221" t="s">
        <v>95</v>
      </c>
      <c r="F50" s="191"/>
      <c r="G50" s="323" t="s">
        <v>97</v>
      </c>
      <c r="H50" s="30">
        <f aca="true" t="shared" si="0" ref="H50:I52">H51</f>
        <v>2000</v>
      </c>
      <c r="I50" s="30">
        <f t="shared" si="0"/>
        <v>0</v>
      </c>
    </row>
    <row r="51" spans="1:9" ht="15.75">
      <c r="A51" s="200" t="s">
        <v>88</v>
      </c>
      <c r="B51" s="246" t="s">
        <v>200</v>
      </c>
      <c r="C51" s="80" t="s">
        <v>87</v>
      </c>
      <c r="D51" s="81" t="s">
        <v>89</v>
      </c>
      <c r="E51" s="84" t="s">
        <v>95</v>
      </c>
      <c r="F51" s="85"/>
      <c r="G51" s="192" t="s">
        <v>97</v>
      </c>
      <c r="H51" s="193">
        <f t="shared" si="0"/>
        <v>2000</v>
      </c>
      <c r="I51" s="193">
        <f t="shared" si="0"/>
        <v>0</v>
      </c>
    </row>
    <row r="52" spans="1:9" ht="15.75">
      <c r="A52" s="176" t="s">
        <v>134</v>
      </c>
      <c r="B52" s="244" t="s">
        <v>200</v>
      </c>
      <c r="C52" s="84" t="s">
        <v>87</v>
      </c>
      <c r="D52" s="85" t="s">
        <v>89</v>
      </c>
      <c r="E52" s="84" t="s">
        <v>135</v>
      </c>
      <c r="F52" s="149"/>
      <c r="G52" s="192" t="s">
        <v>97</v>
      </c>
      <c r="H52" s="193">
        <f t="shared" si="0"/>
        <v>2000</v>
      </c>
      <c r="I52" s="193">
        <f t="shared" si="0"/>
        <v>0</v>
      </c>
    </row>
    <row r="53" spans="1:9" ht="16.5" thickBot="1">
      <c r="A53" s="176" t="s">
        <v>210</v>
      </c>
      <c r="B53" s="244" t="s">
        <v>200</v>
      </c>
      <c r="C53" s="84" t="s">
        <v>87</v>
      </c>
      <c r="D53" s="85" t="s">
        <v>89</v>
      </c>
      <c r="E53" s="84" t="s">
        <v>135</v>
      </c>
      <c r="F53" s="149"/>
      <c r="G53" s="265">
        <v>214</v>
      </c>
      <c r="H53" s="189">
        <v>2000</v>
      </c>
      <c r="I53" s="198"/>
    </row>
    <row r="54" spans="1:9" s="216" customFormat="1" ht="16.5" thickBot="1">
      <c r="A54" s="327" t="s">
        <v>291</v>
      </c>
      <c r="B54" s="322" t="s">
        <v>200</v>
      </c>
      <c r="C54" s="221" t="s">
        <v>65</v>
      </c>
      <c r="D54" s="191" t="s">
        <v>96</v>
      </c>
      <c r="E54" s="221" t="s">
        <v>95</v>
      </c>
      <c r="F54" s="191"/>
      <c r="G54" s="323" t="s">
        <v>97</v>
      </c>
      <c r="H54" s="30">
        <f>H55+H58</f>
        <v>4530</v>
      </c>
      <c r="I54" s="30">
        <f>I55+I58</f>
        <v>0</v>
      </c>
    </row>
    <row r="55" spans="1:9" ht="15.75">
      <c r="A55" s="200" t="s">
        <v>62</v>
      </c>
      <c r="B55" s="246" t="s">
        <v>200</v>
      </c>
      <c r="C55" s="80" t="s">
        <v>65</v>
      </c>
      <c r="D55" s="81" t="s">
        <v>63</v>
      </c>
      <c r="E55" s="80" t="s">
        <v>95</v>
      </c>
      <c r="F55" s="81"/>
      <c r="G55" s="266" t="s">
        <v>97</v>
      </c>
      <c r="H55" s="193">
        <f>H57</f>
        <v>1000</v>
      </c>
      <c r="I55" s="193">
        <f>I57</f>
        <v>0</v>
      </c>
    </row>
    <row r="56" spans="1:9" ht="26.25">
      <c r="A56" s="164" t="s">
        <v>294</v>
      </c>
      <c r="B56" s="244" t="s">
        <v>200</v>
      </c>
      <c r="C56" s="84" t="s">
        <v>65</v>
      </c>
      <c r="D56" s="85" t="s">
        <v>63</v>
      </c>
      <c r="E56" s="84" t="s">
        <v>64</v>
      </c>
      <c r="F56" s="85"/>
      <c r="G56" s="192" t="s">
        <v>97</v>
      </c>
      <c r="H56" s="189">
        <f>H57</f>
        <v>1000</v>
      </c>
      <c r="I56" s="189">
        <f>I57</f>
        <v>0</v>
      </c>
    </row>
    <row r="57" spans="1:9" ht="15.75">
      <c r="A57" s="185" t="s">
        <v>50</v>
      </c>
      <c r="B57" s="244" t="s">
        <v>200</v>
      </c>
      <c r="C57" s="84" t="s">
        <v>65</v>
      </c>
      <c r="D57" s="85" t="s">
        <v>63</v>
      </c>
      <c r="E57" s="84" t="s">
        <v>64</v>
      </c>
      <c r="F57" s="85"/>
      <c r="G57" s="265">
        <v>327</v>
      </c>
      <c r="H57" s="189">
        <f>1000</f>
        <v>1000</v>
      </c>
      <c r="I57" s="198"/>
    </row>
    <row r="58" spans="1:9" ht="15.75">
      <c r="A58" s="176" t="s">
        <v>18</v>
      </c>
      <c r="B58" s="244" t="s">
        <v>200</v>
      </c>
      <c r="C58" s="84" t="s">
        <v>65</v>
      </c>
      <c r="D58" s="85" t="s">
        <v>71</v>
      </c>
      <c r="E58" s="84" t="s">
        <v>95</v>
      </c>
      <c r="F58" s="85"/>
      <c r="G58" s="192" t="s">
        <v>97</v>
      </c>
      <c r="H58" s="189">
        <f>H59</f>
        <v>3530</v>
      </c>
      <c r="I58" s="189">
        <f>I59</f>
        <v>0</v>
      </c>
    </row>
    <row r="59" spans="1:9" ht="26.25">
      <c r="A59" s="165" t="s">
        <v>264</v>
      </c>
      <c r="B59" s="244" t="s">
        <v>200</v>
      </c>
      <c r="C59" s="84" t="s">
        <v>65</v>
      </c>
      <c r="D59" s="85" t="s">
        <v>71</v>
      </c>
      <c r="E59" s="84" t="s">
        <v>69</v>
      </c>
      <c r="F59" s="85"/>
      <c r="G59" s="192" t="s">
        <v>97</v>
      </c>
      <c r="H59" s="189">
        <f>H60</f>
        <v>3530</v>
      </c>
      <c r="I59" s="189">
        <f>I60</f>
        <v>0</v>
      </c>
    </row>
    <row r="60" spans="1:9" ht="27" thickBot="1">
      <c r="A60" s="165" t="s">
        <v>264</v>
      </c>
      <c r="B60" s="248" t="s">
        <v>200</v>
      </c>
      <c r="C60" s="91" t="s">
        <v>65</v>
      </c>
      <c r="D60" s="92" t="s">
        <v>71</v>
      </c>
      <c r="E60" s="91" t="s">
        <v>69</v>
      </c>
      <c r="F60" s="92"/>
      <c r="G60" s="259">
        <v>453</v>
      </c>
      <c r="H60" s="258">
        <v>3530</v>
      </c>
      <c r="I60" s="154"/>
    </row>
    <row r="61" spans="1:9" s="216" customFormat="1" ht="16.5" thickBot="1">
      <c r="A61" s="220" t="s">
        <v>73</v>
      </c>
      <c r="B61" s="322" t="s">
        <v>200</v>
      </c>
      <c r="C61" s="221" t="s">
        <v>74</v>
      </c>
      <c r="D61" s="191" t="s">
        <v>96</v>
      </c>
      <c r="E61" s="221" t="s">
        <v>95</v>
      </c>
      <c r="F61" s="191"/>
      <c r="G61" s="323" t="s">
        <v>97</v>
      </c>
      <c r="H61" s="30">
        <f aca="true" t="shared" si="1" ref="H61:I63">H62</f>
        <v>121000</v>
      </c>
      <c r="I61" s="30">
        <f t="shared" si="1"/>
        <v>0</v>
      </c>
    </row>
    <row r="62" spans="1:9" ht="15.75">
      <c r="A62" s="200" t="s">
        <v>133</v>
      </c>
      <c r="B62" s="267" t="s">
        <v>200</v>
      </c>
      <c r="C62" s="166" t="s">
        <v>74</v>
      </c>
      <c r="D62" s="111" t="s">
        <v>80</v>
      </c>
      <c r="E62" s="84" t="s">
        <v>95</v>
      </c>
      <c r="F62" s="85"/>
      <c r="G62" s="192" t="s">
        <v>97</v>
      </c>
      <c r="H62" s="268">
        <f t="shared" si="1"/>
        <v>121000</v>
      </c>
      <c r="I62" s="268">
        <f t="shared" si="1"/>
        <v>0</v>
      </c>
    </row>
    <row r="63" spans="1:9" ht="15.75">
      <c r="A63" s="176" t="s">
        <v>134</v>
      </c>
      <c r="B63" s="244" t="s">
        <v>200</v>
      </c>
      <c r="C63" s="84" t="s">
        <v>74</v>
      </c>
      <c r="D63" s="85" t="s">
        <v>80</v>
      </c>
      <c r="E63" s="84" t="s">
        <v>135</v>
      </c>
      <c r="F63" s="85"/>
      <c r="G63" s="192" t="s">
        <v>97</v>
      </c>
      <c r="H63" s="189">
        <f t="shared" si="1"/>
        <v>121000</v>
      </c>
      <c r="I63" s="189">
        <f t="shared" si="1"/>
        <v>0</v>
      </c>
    </row>
    <row r="64" spans="1:9" ht="16.5" thickBot="1">
      <c r="A64" s="200" t="s">
        <v>210</v>
      </c>
      <c r="B64" s="246" t="s">
        <v>200</v>
      </c>
      <c r="C64" s="80" t="s">
        <v>74</v>
      </c>
      <c r="D64" s="81" t="s">
        <v>80</v>
      </c>
      <c r="E64" s="80" t="s">
        <v>135</v>
      </c>
      <c r="F64" s="81"/>
      <c r="G64" s="263">
        <v>214</v>
      </c>
      <c r="H64" s="193">
        <f>9000+115000-3000</f>
        <v>121000</v>
      </c>
      <c r="I64" s="193"/>
    </row>
    <row r="65" spans="1:9" s="216" customFormat="1" ht="16.5" thickBot="1">
      <c r="A65" s="220" t="s">
        <v>5</v>
      </c>
      <c r="B65" s="322" t="s">
        <v>200</v>
      </c>
      <c r="C65" s="221" t="s">
        <v>82</v>
      </c>
      <c r="D65" s="191" t="s">
        <v>96</v>
      </c>
      <c r="E65" s="221" t="s">
        <v>95</v>
      </c>
      <c r="F65" s="191"/>
      <c r="G65" s="323" t="s">
        <v>97</v>
      </c>
      <c r="H65" s="30">
        <f>H66+H69</f>
        <v>78031</v>
      </c>
      <c r="I65" s="30">
        <f>I66+I69</f>
        <v>72647</v>
      </c>
    </row>
    <row r="66" spans="1:9" ht="15.75">
      <c r="A66" s="200" t="s">
        <v>93</v>
      </c>
      <c r="B66" s="246" t="s">
        <v>200</v>
      </c>
      <c r="C66" s="80" t="s">
        <v>82</v>
      </c>
      <c r="D66" s="81" t="s">
        <v>94</v>
      </c>
      <c r="E66" s="84" t="s">
        <v>95</v>
      </c>
      <c r="F66" s="85"/>
      <c r="G66" s="192" t="s">
        <v>97</v>
      </c>
      <c r="H66" s="193">
        <f>H67</f>
        <v>664</v>
      </c>
      <c r="I66" s="193">
        <f>I67</f>
        <v>0</v>
      </c>
    </row>
    <row r="67" spans="1:9" ht="15.75">
      <c r="A67" s="176" t="s">
        <v>163</v>
      </c>
      <c r="B67" s="244" t="s">
        <v>200</v>
      </c>
      <c r="C67" s="84" t="s">
        <v>82</v>
      </c>
      <c r="D67" s="85" t="s">
        <v>94</v>
      </c>
      <c r="E67" s="84" t="s">
        <v>164</v>
      </c>
      <c r="F67" s="85"/>
      <c r="G67" s="192" t="s">
        <v>97</v>
      </c>
      <c r="H67" s="189">
        <f>H68</f>
        <v>664</v>
      </c>
      <c r="I67" s="189">
        <f>I68</f>
        <v>0</v>
      </c>
    </row>
    <row r="68" spans="1:9" ht="26.25">
      <c r="A68" s="164" t="s">
        <v>289</v>
      </c>
      <c r="B68" s="248" t="s">
        <v>200</v>
      </c>
      <c r="C68" s="91" t="s">
        <v>82</v>
      </c>
      <c r="D68" s="92" t="s">
        <v>94</v>
      </c>
      <c r="E68" s="91" t="s">
        <v>164</v>
      </c>
      <c r="F68" s="92"/>
      <c r="G68" s="259">
        <v>714</v>
      </c>
      <c r="H68" s="258">
        <v>664</v>
      </c>
      <c r="I68" s="154"/>
    </row>
    <row r="69" spans="1:9" ht="15.75">
      <c r="A69" s="176" t="s">
        <v>243</v>
      </c>
      <c r="B69" s="244" t="s">
        <v>200</v>
      </c>
      <c r="C69" s="84" t="s">
        <v>82</v>
      </c>
      <c r="D69" s="85" t="s">
        <v>242</v>
      </c>
      <c r="E69" s="84" t="s">
        <v>95</v>
      </c>
      <c r="F69" s="85"/>
      <c r="G69" s="192" t="s">
        <v>97</v>
      </c>
      <c r="H69" s="189">
        <f>H70</f>
        <v>77367</v>
      </c>
      <c r="I69" s="189">
        <f>I70</f>
        <v>72647</v>
      </c>
    </row>
    <row r="70" spans="1:9" ht="15.75">
      <c r="A70" s="176" t="s">
        <v>217</v>
      </c>
      <c r="B70" s="244" t="s">
        <v>200</v>
      </c>
      <c r="C70" s="84" t="s">
        <v>82</v>
      </c>
      <c r="D70" s="85" t="s">
        <v>242</v>
      </c>
      <c r="E70" s="84" t="s">
        <v>218</v>
      </c>
      <c r="F70" s="85"/>
      <c r="G70" s="192" t="s">
        <v>97</v>
      </c>
      <c r="H70" s="189">
        <f>H71+H72</f>
        <v>77367</v>
      </c>
      <c r="I70" s="189">
        <f>I71+I72</f>
        <v>72647</v>
      </c>
    </row>
    <row r="71" spans="1:9" ht="15.75">
      <c r="A71" s="176" t="s">
        <v>244</v>
      </c>
      <c r="B71" s="244" t="s">
        <v>200</v>
      </c>
      <c r="C71" s="84" t="s">
        <v>82</v>
      </c>
      <c r="D71" s="85" t="s">
        <v>242</v>
      </c>
      <c r="E71" s="84" t="s">
        <v>218</v>
      </c>
      <c r="F71" s="85" t="s">
        <v>219</v>
      </c>
      <c r="G71" s="265">
        <v>483</v>
      </c>
      <c r="H71" s="189">
        <f>2130+250+2000+280+60</f>
        <v>4720</v>
      </c>
      <c r="I71" s="189"/>
    </row>
    <row r="72" spans="1:9" ht="16.5" thickBot="1">
      <c r="A72" s="360" t="s">
        <v>245</v>
      </c>
      <c r="B72" s="244" t="s">
        <v>200</v>
      </c>
      <c r="C72" s="84" t="s">
        <v>82</v>
      </c>
      <c r="D72" s="85" t="s">
        <v>242</v>
      </c>
      <c r="E72" s="84" t="s">
        <v>218</v>
      </c>
      <c r="F72" s="111"/>
      <c r="G72" s="269">
        <v>572</v>
      </c>
      <c r="H72" s="268">
        <v>72647</v>
      </c>
      <c r="I72" s="268">
        <v>72647</v>
      </c>
    </row>
    <row r="73" spans="1:9" s="216" customFormat="1" ht="16.5" thickBot="1">
      <c r="A73" s="346" t="s">
        <v>298</v>
      </c>
      <c r="B73" s="237" t="s">
        <v>116</v>
      </c>
      <c r="C73" s="142" t="s">
        <v>96</v>
      </c>
      <c r="D73" s="143" t="s">
        <v>96</v>
      </c>
      <c r="E73" s="231" t="s">
        <v>95</v>
      </c>
      <c r="F73" s="143"/>
      <c r="G73" s="238" t="s">
        <v>97</v>
      </c>
      <c r="H73" s="97">
        <f>H74+H94</f>
        <v>371885.7</v>
      </c>
      <c r="I73" s="97">
        <f>I74+I94</f>
        <v>157405</v>
      </c>
    </row>
    <row r="74" spans="1:9" s="216" customFormat="1" ht="16.5" thickBot="1">
      <c r="A74" s="220" t="s">
        <v>6</v>
      </c>
      <c r="B74" s="322" t="s">
        <v>116</v>
      </c>
      <c r="C74" s="221" t="s">
        <v>47</v>
      </c>
      <c r="D74" s="191" t="s">
        <v>96</v>
      </c>
      <c r="E74" s="221" t="s">
        <v>95</v>
      </c>
      <c r="F74" s="191"/>
      <c r="G74" s="323" t="s">
        <v>97</v>
      </c>
      <c r="H74" s="30">
        <f>H75+H78+H89+H86</f>
        <v>362572.5</v>
      </c>
      <c r="I74" s="30">
        <f>I75+I78+I89+I86</f>
        <v>151943</v>
      </c>
    </row>
    <row r="75" spans="1:9" ht="15.75">
      <c r="A75" s="200" t="s">
        <v>7</v>
      </c>
      <c r="B75" s="246" t="s">
        <v>116</v>
      </c>
      <c r="C75" s="80" t="s">
        <v>47</v>
      </c>
      <c r="D75" s="81" t="s">
        <v>48</v>
      </c>
      <c r="E75" s="84" t="s">
        <v>95</v>
      </c>
      <c r="F75" s="85"/>
      <c r="G75" s="192" t="s">
        <v>97</v>
      </c>
      <c r="H75" s="152">
        <f>H76</f>
        <v>108911.4</v>
      </c>
      <c r="I75" s="193">
        <f>I76</f>
        <v>0</v>
      </c>
    </row>
    <row r="76" spans="1:9" ht="15.75">
      <c r="A76" s="176" t="s">
        <v>8</v>
      </c>
      <c r="B76" s="244" t="s">
        <v>116</v>
      </c>
      <c r="C76" s="84" t="s">
        <v>47</v>
      </c>
      <c r="D76" s="85" t="s">
        <v>48</v>
      </c>
      <c r="E76" s="84" t="s">
        <v>49</v>
      </c>
      <c r="F76" s="85"/>
      <c r="G76" s="192" t="s">
        <v>97</v>
      </c>
      <c r="H76" s="148">
        <f>H77</f>
        <v>108911.4</v>
      </c>
      <c r="I76" s="189">
        <f>I77</f>
        <v>0</v>
      </c>
    </row>
    <row r="77" spans="1:9" ht="15.75">
      <c r="A77" s="176" t="s">
        <v>50</v>
      </c>
      <c r="B77" s="244" t="s">
        <v>116</v>
      </c>
      <c r="C77" s="84" t="s">
        <v>47</v>
      </c>
      <c r="D77" s="85" t="s">
        <v>48</v>
      </c>
      <c r="E77" s="84" t="s">
        <v>49</v>
      </c>
      <c r="F77" s="85"/>
      <c r="G77" s="265">
        <v>327</v>
      </c>
      <c r="H77" s="148">
        <v>108911.4</v>
      </c>
      <c r="I77" s="190"/>
    </row>
    <row r="78" spans="1:9" ht="15.75">
      <c r="A78" s="185" t="s">
        <v>9</v>
      </c>
      <c r="B78" s="248" t="s">
        <v>116</v>
      </c>
      <c r="C78" s="91" t="s">
        <v>47</v>
      </c>
      <c r="D78" s="92" t="s">
        <v>51</v>
      </c>
      <c r="E78" s="84" t="s">
        <v>95</v>
      </c>
      <c r="F78" s="85"/>
      <c r="G78" s="192" t="s">
        <v>97</v>
      </c>
      <c r="H78" s="189">
        <f>H79+H81+H83+H85</f>
        <v>231421.5</v>
      </c>
      <c r="I78" s="189">
        <f>I79+I81+I83+I85</f>
        <v>151943</v>
      </c>
    </row>
    <row r="79" spans="1:9" ht="26.25">
      <c r="A79" s="165" t="s">
        <v>282</v>
      </c>
      <c r="B79" s="248" t="s">
        <v>116</v>
      </c>
      <c r="C79" s="91" t="s">
        <v>47</v>
      </c>
      <c r="D79" s="92" t="s">
        <v>51</v>
      </c>
      <c r="E79" s="91" t="s">
        <v>52</v>
      </c>
      <c r="F79" s="92"/>
      <c r="G79" s="192" t="s">
        <v>97</v>
      </c>
      <c r="H79" s="189">
        <f>H80</f>
        <v>202055.3</v>
      </c>
      <c r="I79" s="189">
        <f>I80</f>
        <v>146539</v>
      </c>
    </row>
    <row r="80" spans="1:9" ht="15.75">
      <c r="A80" s="176" t="s">
        <v>50</v>
      </c>
      <c r="B80" s="244" t="s">
        <v>116</v>
      </c>
      <c r="C80" s="84" t="s">
        <v>47</v>
      </c>
      <c r="D80" s="85" t="s">
        <v>51</v>
      </c>
      <c r="E80" s="84" t="s">
        <v>52</v>
      </c>
      <c r="F80" s="149"/>
      <c r="G80" s="265">
        <v>327</v>
      </c>
      <c r="H80" s="189">
        <f>205667.3+250-3862</f>
        <v>202055.3</v>
      </c>
      <c r="I80" s="190">
        <f>144958+5443-3862</f>
        <v>146539</v>
      </c>
    </row>
    <row r="81" spans="1:9" ht="15.75">
      <c r="A81" s="39" t="s">
        <v>58</v>
      </c>
      <c r="B81" s="267" t="s">
        <v>116</v>
      </c>
      <c r="C81" s="166" t="s">
        <v>47</v>
      </c>
      <c r="D81" s="111" t="s">
        <v>51</v>
      </c>
      <c r="E81" s="166" t="s">
        <v>59</v>
      </c>
      <c r="F81" s="111"/>
      <c r="G81" s="192" t="s">
        <v>97</v>
      </c>
      <c r="H81" s="148">
        <f>H82</f>
        <v>23962.2</v>
      </c>
      <c r="I81" s="148">
        <f>I82</f>
        <v>0</v>
      </c>
    </row>
    <row r="82" spans="1:9" ht="15.75">
      <c r="A82" s="185" t="s">
        <v>50</v>
      </c>
      <c r="B82" s="248" t="s">
        <v>116</v>
      </c>
      <c r="C82" s="91" t="s">
        <v>47</v>
      </c>
      <c r="D82" s="92" t="s">
        <v>51</v>
      </c>
      <c r="E82" s="91" t="s">
        <v>59</v>
      </c>
      <c r="F82" s="111"/>
      <c r="G82" s="265">
        <v>327</v>
      </c>
      <c r="H82" s="148">
        <v>23962.2</v>
      </c>
      <c r="I82" s="190"/>
    </row>
    <row r="83" spans="1:9" ht="15.75">
      <c r="A83" s="185" t="s">
        <v>168</v>
      </c>
      <c r="B83" s="248" t="s">
        <v>116</v>
      </c>
      <c r="C83" s="91" t="s">
        <v>47</v>
      </c>
      <c r="D83" s="92" t="s">
        <v>51</v>
      </c>
      <c r="E83" s="91" t="s">
        <v>169</v>
      </c>
      <c r="F83" s="111"/>
      <c r="G83" s="265">
        <v>327</v>
      </c>
      <c r="H83" s="189">
        <f>569+973</f>
        <v>1542</v>
      </c>
      <c r="I83" s="190">
        <f>569+973</f>
        <v>1542</v>
      </c>
    </row>
    <row r="84" spans="1:9" ht="15.75">
      <c r="A84" s="185" t="s">
        <v>303</v>
      </c>
      <c r="B84" s="248" t="s">
        <v>116</v>
      </c>
      <c r="C84" s="91" t="s">
        <v>47</v>
      </c>
      <c r="D84" s="92" t="s">
        <v>51</v>
      </c>
      <c r="E84" s="91" t="s">
        <v>240</v>
      </c>
      <c r="F84" s="111"/>
      <c r="G84" s="192" t="s">
        <v>97</v>
      </c>
      <c r="H84" s="189">
        <f>H85</f>
        <v>3862</v>
      </c>
      <c r="I84" s="189">
        <f>I85</f>
        <v>3862</v>
      </c>
    </row>
    <row r="85" spans="1:9" ht="15.75">
      <c r="A85" s="185" t="s">
        <v>246</v>
      </c>
      <c r="B85" s="248" t="s">
        <v>116</v>
      </c>
      <c r="C85" s="91" t="s">
        <v>47</v>
      </c>
      <c r="D85" s="92" t="s">
        <v>51</v>
      </c>
      <c r="E85" s="91" t="s">
        <v>240</v>
      </c>
      <c r="F85" s="111"/>
      <c r="G85" s="265">
        <v>623</v>
      </c>
      <c r="H85" s="189">
        <v>3862</v>
      </c>
      <c r="I85" s="190">
        <v>3862</v>
      </c>
    </row>
    <row r="86" spans="1:9" ht="15.75">
      <c r="A86" s="185" t="s">
        <v>53</v>
      </c>
      <c r="B86" s="248" t="s">
        <v>116</v>
      </c>
      <c r="C86" s="91" t="s">
        <v>47</v>
      </c>
      <c r="D86" s="92" t="s">
        <v>54</v>
      </c>
      <c r="E86" s="84" t="s">
        <v>95</v>
      </c>
      <c r="F86" s="85"/>
      <c r="G86" s="192" t="s">
        <v>97</v>
      </c>
      <c r="H86" s="189">
        <f>H87</f>
        <v>5600</v>
      </c>
      <c r="I86" s="189">
        <f>I87</f>
        <v>0</v>
      </c>
    </row>
    <row r="87" spans="1:9" ht="26.25">
      <c r="A87" s="164" t="s">
        <v>283</v>
      </c>
      <c r="B87" s="248" t="s">
        <v>116</v>
      </c>
      <c r="C87" s="91" t="s">
        <v>47</v>
      </c>
      <c r="D87" s="92" t="s">
        <v>54</v>
      </c>
      <c r="E87" s="91" t="s">
        <v>55</v>
      </c>
      <c r="F87" s="111"/>
      <c r="G87" s="192" t="s">
        <v>97</v>
      </c>
      <c r="H87" s="189">
        <f>H88</f>
        <v>5600</v>
      </c>
      <c r="I87" s="189">
        <f>I88</f>
        <v>0</v>
      </c>
    </row>
    <row r="88" spans="1:9" ht="15.75">
      <c r="A88" s="185" t="s">
        <v>56</v>
      </c>
      <c r="B88" s="248" t="s">
        <v>116</v>
      </c>
      <c r="C88" s="91" t="s">
        <v>47</v>
      </c>
      <c r="D88" s="92" t="s">
        <v>54</v>
      </c>
      <c r="E88" s="91" t="s">
        <v>55</v>
      </c>
      <c r="F88" s="111"/>
      <c r="G88" s="265">
        <v>452</v>
      </c>
      <c r="H88" s="189">
        <f>3600+2000</f>
        <v>5600</v>
      </c>
      <c r="I88" s="190"/>
    </row>
    <row r="89" spans="1:9" ht="15.75">
      <c r="A89" s="176" t="s">
        <v>60</v>
      </c>
      <c r="B89" s="244" t="s">
        <v>116</v>
      </c>
      <c r="C89" s="84" t="s">
        <v>47</v>
      </c>
      <c r="D89" s="85" t="s">
        <v>61</v>
      </c>
      <c r="E89" s="84" t="s">
        <v>95</v>
      </c>
      <c r="F89" s="85"/>
      <c r="G89" s="192" t="s">
        <v>97</v>
      </c>
      <c r="H89" s="189">
        <f>H92+H90</f>
        <v>16639.6</v>
      </c>
      <c r="I89" s="189">
        <f>I92+I90</f>
        <v>0</v>
      </c>
    </row>
    <row r="90" spans="1:9" ht="15.75">
      <c r="A90" s="176" t="s">
        <v>26</v>
      </c>
      <c r="B90" s="244" t="s">
        <v>116</v>
      </c>
      <c r="C90" s="84" t="s">
        <v>47</v>
      </c>
      <c r="D90" s="85" t="s">
        <v>61</v>
      </c>
      <c r="E90" s="84" t="s">
        <v>25</v>
      </c>
      <c r="F90" s="85"/>
      <c r="G90" s="192" t="s">
        <v>97</v>
      </c>
      <c r="H90" s="189">
        <f>H91</f>
        <v>9339.1</v>
      </c>
      <c r="I90" s="189">
        <f>I91</f>
        <v>0</v>
      </c>
    </row>
    <row r="91" spans="1:9" ht="15.75">
      <c r="A91" s="200" t="s">
        <v>98</v>
      </c>
      <c r="B91" s="244" t="s">
        <v>116</v>
      </c>
      <c r="C91" s="84" t="s">
        <v>47</v>
      </c>
      <c r="D91" s="85" t="s">
        <v>61</v>
      </c>
      <c r="E91" s="84" t="s">
        <v>25</v>
      </c>
      <c r="F91" s="85"/>
      <c r="G91" s="270" t="s">
        <v>99</v>
      </c>
      <c r="H91" s="189">
        <v>9339.1</v>
      </c>
      <c r="I91" s="198"/>
    </row>
    <row r="92" spans="1:9" ht="51.75">
      <c r="A92" s="165" t="s">
        <v>284</v>
      </c>
      <c r="B92" s="244" t="s">
        <v>116</v>
      </c>
      <c r="C92" s="84" t="s">
        <v>47</v>
      </c>
      <c r="D92" s="85" t="s">
        <v>61</v>
      </c>
      <c r="E92" s="84" t="s">
        <v>70</v>
      </c>
      <c r="F92" s="85"/>
      <c r="G92" s="192" t="s">
        <v>97</v>
      </c>
      <c r="H92" s="189">
        <f>H93</f>
        <v>7300.5</v>
      </c>
      <c r="I92" s="189">
        <f>I93</f>
        <v>0</v>
      </c>
    </row>
    <row r="93" spans="1:9" ht="16.5" thickBot="1">
      <c r="A93" s="185" t="s">
        <v>50</v>
      </c>
      <c r="B93" s="248" t="s">
        <v>116</v>
      </c>
      <c r="C93" s="91" t="s">
        <v>47</v>
      </c>
      <c r="D93" s="92" t="s">
        <v>61</v>
      </c>
      <c r="E93" s="91" t="s">
        <v>70</v>
      </c>
      <c r="F93" s="92"/>
      <c r="G93" s="259">
        <v>327</v>
      </c>
      <c r="H93" s="258">
        <v>7300.5</v>
      </c>
      <c r="I93" s="260"/>
    </row>
    <row r="94" spans="1:9" s="216" customFormat="1" ht="16.5" thickBot="1">
      <c r="A94" s="220" t="s">
        <v>5</v>
      </c>
      <c r="B94" s="322" t="s">
        <v>116</v>
      </c>
      <c r="C94" s="221" t="s">
        <v>82</v>
      </c>
      <c r="D94" s="191" t="s">
        <v>96</v>
      </c>
      <c r="E94" s="221" t="s">
        <v>95</v>
      </c>
      <c r="F94" s="191"/>
      <c r="G94" s="323" t="s">
        <v>97</v>
      </c>
      <c r="H94" s="30">
        <f aca="true" t="shared" si="2" ref="H94:I96">H95</f>
        <v>9313.2</v>
      </c>
      <c r="I94" s="30">
        <f t="shared" si="2"/>
        <v>5462</v>
      </c>
    </row>
    <row r="95" spans="1:9" ht="15.75">
      <c r="A95" s="200" t="s">
        <v>83</v>
      </c>
      <c r="B95" s="246" t="s">
        <v>116</v>
      </c>
      <c r="C95" s="80" t="s">
        <v>82</v>
      </c>
      <c r="D95" s="81" t="s">
        <v>84</v>
      </c>
      <c r="E95" s="84" t="s">
        <v>95</v>
      </c>
      <c r="F95" s="85"/>
      <c r="G95" s="192" t="s">
        <v>97</v>
      </c>
      <c r="H95" s="189">
        <f t="shared" si="2"/>
        <v>9313.2</v>
      </c>
      <c r="I95" s="189">
        <f t="shared" si="2"/>
        <v>5462</v>
      </c>
    </row>
    <row r="96" spans="1:9" ht="15.75">
      <c r="A96" s="213" t="s">
        <v>209</v>
      </c>
      <c r="B96" s="244" t="s">
        <v>116</v>
      </c>
      <c r="C96" s="84" t="s">
        <v>82</v>
      </c>
      <c r="D96" s="85" t="s">
        <v>84</v>
      </c>
      <c r="E96" s="84" t="s">
        <v>85</v>
      </c>
      <c r="F96" s="85"/>
      <c r="G96" s="192" t="s">
        <v>97</v>
      </c>
      <c r="H96" s="189">
        <f t="shared" si="2"/>
        <v>9313.2</v>
      </c>
      <c r="I96" s="189">
        <f t="shared" si="2"/>
        <v>5462</v>
      </c>
    </row>
    <row r="97" spans="1:9" ht="16.5" thickBot="1">
      <c r="A97" s="185" t="s">
        <v>167</v>
      </c>
      <c r="B97" s="248" t="s">
        <v>116</v>
      </c>
      <c r="C97" s="91" t="s">
        <v>82</v>
      </c>
      <c r="D97" s="92" t="s">
        <v>84</v>
      </c>
      <c r="E97" s="91" t="s">
        <v>85</v>
      </c>
      <c r="F97" s="92"/>
      <c r="G97" s="259">
        <v>755</v>
      </c>
      <c r="H97" s="258">
        <f>3564+287.2+165+200+180+4917</f>
        <v>9313.2</v>
      </c>
      <c r="I97" s="250">
        <f>200+165+180+4917</f>
        <v>5462</v>
      </c>
    </row>
    <row r="98" spans="1:9" s="216" customFormat="1" ht="16.5" thickBot="1">
      <c r="A98" s="343" t="s">
        <v>127</v>
      </c>
      <c r="B98" s="237" t="s">
        <v>126</v>
      </c>
      <c r="C98" s="142" t="s">
        <v>96</v>
      </c>
      <c r="D98" s="143" t="s">
        <v>96</v>
      </c>
      <c r="E98" s="231" t="s">
        <v>95</v>
      </c>
      <c r="F98" s="143"/>
      <c r="G98" s="238" t="s">
        <v>97</v>
      </c>
      <c r="H98" s="97">
        <f>H99+H103</f>
        <v>59601.600000000006</v>
      </c>
      <c r="I98" s="97">
        <f>I99+I103</f>
        <v>0</v>
      </c>
    </row>
    <row r="99" spans="1:9" s="216" customFormat="1" ht="16.5" thickBot="1">
      <c r="A99" s="220" t="s">
        <v>6</v>
      </c>
      <c r="B99" s="322" t="s">
        <v>126</v>
      </c>
      <c r="C99" s="221" t="s">
        <v>47</v>
      </c>
      <c r="D99" s="191" t="s">
        <v>96</v>
      </c>
      <c r="E99" s="221" t="s">
        <v>95</v>
      </c>
      <c r="F99" s="191"/>
      <c r="G99" s="323" t="s">
        <v>97</v>
      </c>
      <c r="H99" s="30">
        <f aca="true" t="shared" si="3" ref="H99:I101">H100</f>
        <v>14283.2</v>
      </c>
      <c r="I99" s="30">
        <f t="shared" si="3"/>
        <v>0</v>
      </c>
    </row>
    <row r="100" spans="1:9" ht="15.75">
      <c r="A100" s="271" t="s">
        <v>9</v>
      </c>
      <c r="B100" s="272" t="s">
        <v>126</v>
      </c>
      <c r="C100" s="201" t="s">
        <v>47</v>
      </c>
      <c r="D100" s="202" t="s">
        <v>51</v>
      </c>
      <c r="E100" s="84" t="s">
        <v>95</v>
      </c>
      <c r="F100" s="85"/>
      <c r="G100" s="192" t="s">
        <v>97</v>
      </c>
      <c r="H100" s="193">
        <f t="shared" si="3"/>
        <v>14283.2</v>
      </c>
      <c r="I100" s="193">
        <f t="shared" si="3"/>
        <v>0</v>
      </c>
    </row>
    <row r="101" spans="1:9" ht="15.75">
      <c r="A101" s="39" t="s">
        <v>58</v>
      </c>
      <c r="B101" s="267" t="s">
        <v>126</v>
      </c>
      <c r="C101" s="166" t="s">
        <v>47</v>
      </c>
      <c r="D101" s="111" t="s">
        <v>51</v>
      </c>
      <c r="E101" s="166" t="s">
        <v>59</v>
      </c>
      <c r="F101" s="111"/>
      <c r="G101" s="192" t="s">
        <v>97</v>
      </c>
      <c r="H101" s="189">
        <f t="shared" si="3"/>
        <v>14283.2</v>
      </c>
      <c r="I101" s="189">
        <f t="shared" si="3"/>
        <v>0</v>
      </c>
    </row>
    <row r="102" spans="1:9" ht="16.5" thickBot="1">
      <c r="A102" s="185" t="s">
        <v>50</v>
      </c>
      <c r="B102" s="248" t="s">
        <v>126</v>
      </c>
      <c r="C102" s="91" t="s">
        <v>47</v>
      </c>
      <c r="D102" s="92" t="s">
        <v>51</v>
      </c>
      <c r="E102" s="91" t="s">
        <v>59</v>
      </c>
      <c r="F102" s="111"/>
      <c r="G102" s="259">
        <v>327</v>
      </c>
      <c r="H102" s="258">
        <v>14283.2</v>
      </c>
      <c r="I102" s="260"/>
    </row>
    <row r="103" spans="1:9" s="216" customFormat="1" ht="16.5" thickBot="1">
      <c r="A103" s="220" t="s">
        <v>291</v>
      </c>
      <c r="B103" s="322" t="s">
        <v>126</v>
      </c>
      <c r="C103" s="221" t="s">
        <v>65</v>
      </c>
      <c r="D103" s="322" t="s">
        <v>96</v>
      </c>
      <c r="E103" s="221" t="s">
        <v>95</v>
      </c>
      <c r="F103" s="191"/>
      <c r="G103" s="330" t="s">
        <v>97</v>
      </c>
      <c r="H103" s="30">
        <f>H104+H115</f>
        <v>45318.4</v>
      </c>
      <c r="I103" s="30">
        <f>I104+I115</f>
        <v>0</v>
      </c>
    </row>
    <row r="104" spans="1:9" ht="15.75">
      <c r="A104" s="200" t="s">
        <v>62</v>
      </c>
      <c r="B104" s="246" t="s">
        <v>126</v>
      </c>
      <c r="C104" s="80" t="s">
        <v>65</v>
      </c>
      <c r="D104" s="81" t="s">
        <v>63</v>
      </c>
      <c r="E104" s="84" t="s">
        <v>95</v>
      </c>
      <c r="F104" s="85"/>
      <c r="G104" s="192" t="s">
        <v>97</v>
      </c>
      <c r="H104" s="193">
        <f>H105+H107+H109+H111+H113</f>
        <v>40262.1</v>
      </c>
      <c r="I104" s="193">
        <f>I105+I107+I109+I111+I113</f>
        <v>0</v>
      </c>
    </row>
    <row r="105" spans="1:9" ht="26.25">
      <c r="A105" s="164" t="s">
        <v>294</v>
      </c>
      <c r="B105" s="244" t="s">
        <v>126</v>
      </c>
      <c r="C105" s="84" t="s">
        <v>65</v>
      </c>
      <c r="D105" s="85" t="s">
        <v>63</v>
      </c>
      <c r="E105" s="84" t="s">
        <v>64</v>
      </c>
      <c r="F105" s="85"/>
      <c r="G105" s="192" t="s">
        <v>97</v>
      </c>
      <c r="H105" s="189">
        <f>H106</f>
        <v>17432.499999999996</v>
      </c>
      <c r="I105" s="189">
        <f>I106</f>
        <v>0</v>
      </c>
    </row>
    <row r="106" spans="1:9" ht="15.75">
      <c r="A106" s="185" t="s">
        <v>50</v>
      </c>
      <c r="B106" s="244" t="s">
        <v>126</v>
      </c>
      <c r="C106" s="84" t="s">
        <v>65</v>
      </c>
      <c r="D106" s="85" t="s">
        <v>63</v>
      </c>
      <c r="E106" s="84" t="s">
        <v>64</v>
      </c>
      <c r="F106" s="85"/>
      <c r="G106" s="265">
        <v>327</v>
      </c>
      <c r="H106" s="189">
        <f>17241.8+175.1+15.6</f>
        <v>17432.499999999996</v>
      </c>
      <c r="I106" s="198"/>
    </row>
    <row r="107" spans="1:9" ht="15.75">
      <c r="A107" s="176" t="s">
        <v>13</v>
      </c>
      <c r="B107" s="244" t="s">
        <v>126</v>
      </c>
      <c r="C107" s="84" t="s">
        <v>65</v>
      </c>
      <c r="D107" s="85" t="s">
        <v>63</v>
      </c>
      <c r="E107" s="84" t="s">
        <v>66</v>
      </c>
      <c r="F107" s="85"/>
      <c r="G107" s="192" t="s">
        <v>97</v>
      </c>
      <c r="H107" s="189">
        <f>H108</f>
        <v>2131.1</v>
      </c>
      <c r="I107" s="189">
        <f>I108</f>
        <v>0</v>
      </c>
    </row>
    <row r="108" spans="1:9" ht="15.75">
      <c r="A108" s="185" t="s">
        <v>50</v>
      </c>
      <c r="B108" s="244" t="s">
        <v>126</v>
      </c>
      <c r="C108" s="84" t="s">
        <v>65</v>
      </c>
      <c r="D108" s="85" t="s">
        <v>63</v>
      </c>
      <c r="E108" s="84" t="s">
        <v>66</v>
      </c>
      <c r="F108" s="85"/>
      <c r="G108" s="265">
        <v>327</v>
      </c>
      <c r="H108" s="189">
        <v>2131.1</v>
      </c>
      <c r="I108" s="198"/>
    </row>
    <row r="109" spans="1:9" ht="15.75">
      <c r="A109" s="176" t="s">
        <v>14</v>
      </c>
      <c r="B109" s="244" t="s">
        <v>126</v>
      </c>
      <c r="C109" s="84" t="s">
        <v>65</v>
      </c>
      <c r="D109" s="85" t="s">
        <v>63</v>
      </c>
      <c r="E109" s="84" t="s">
        <v>67</v>
      </c>
      <c r="F109" s="85"/>
      <c r="G109" s="265"/>
      <c r="H109" s="189">
        <f>H110</f>
        <v>5842.1</v>
      </c>
      <c r="I109" s="189">
        <f>I110</f>
        <v>0</v>
      </c>
    </row>
    <row r="110" spans="1:9" ht="15.75">
      <c r="A110" s="185" t="s">
        <v>50</v>
      </c>
      <c r="B110" s="244" t="s">
        <v>126</v>
      </c>
      <c r="C110" s="84" t="s">
        <v>65</v>
      </c>
      <c r="D110" s="85" t="s">
        <v>63</v>
      </c>
      <c r="E110" s="84" t="s">
        <v>67</v>
      </c>
      <c r="F110" s="85"/>
      <c r="G110" s="265">
        <v>327</v>
      </c>
      <c r="H110" s="189">
        <v>5842.1</v>
      </c>
      <c r="I110" s="198"/>
    </row>
    <row r="111" spans="1:9" ht="26.25">
      <c r="A111" s="164" t="s">
        <v>285</v>
      </c>
      <c r="B111" s="244" t="s">
        <v>126</v>
      </c>
      <c r="C111" s="84" t="s">
        <v>65</v>
      </c>
      <c r="D111" s="85" t="s">
        <v>63</v>
      </c>
      <c r="E111" s="84" t="s">
        <v>68</v>
      </c>
      <c r="F111" s="85"/>
      <c r="G111" s="192" t="s">
        <v>97</v>
      </c>
      <c r="H111" s="189">
        <f>H112</f>
        <v>10556.4</v>
      </c>
      <c r="I111" s="189">
        <f>I112</f>
        <v>0</v>
      </c>
    </row>
    <row r="112" spans="1:9" ht="15.75">
      <c r="A112" s="185" t="s">
        <v>50</v>
      </c>
      <c r="B112" s="244" t="s">
        <v>126</v>
      </c>
      <c r="C112" s="84" t="s">
        <v>65</v>
      </c>
      <c r="D112" s="85" t="s">
        <v>63</v>
      </c>
      <c r="E112" s="84" t="s">
        <v>68</v>
      </c>
      <c r="F112" s="85"/>
      <c r="G112" s="265">
        <v>327</v>
      </c>
      <c r="H112" s="189">
        <f>4544+6012.4</f>
        <v>10556.4</v>
      </c>
      <c r="I112" s="198"/>
    </row>
    <row r="113" spans="1:9" ht="26.25">
      <c r="A113" s="164" t="s">
        <v>263</v>
      </c>
      <c r="B113" s="244" t="s">
        <v>126</v>
      </c>
      <c r="C113" s="84" t="s">
        <v>65</v>
      </c>
      <c r="D113" s="85" t="s">
        <v>63</v>
      </c>
      <c r="E113" s="84" t="s">
        <v>69</v>
      </c>
      <c r="F113" s="85"/>
      <c r="G113" s="192" t="s">
        <v>97</v>
      </c>
      <c r="H113" s="189">
        <f>H114</f>
        <v>4300</v>
      </c>
      <c r="I113" s="189">
        <f>I114</f>
        <v>0</v>
      </c>
    </row>
    <row r="114" spans="1:9" ht="26.25">
      <c r="A114" s="165" t="s">
        <v>264</v>
      </c>
      <c r="B114" s="244" t="s">
        <v>126</v>
      </c>
      <c r="C114" s="84" t="s">
        <v>65</v>
      </c>
      <c r="D114" s="85" t="s">
        <v>63</v>
      </c>
      <c r="E114" s="84" t="s">
        <v>69</v>
      </c>
      <c r="F114" s="85"/>
      <c r="G114" s="265">
        <v>453</v>
      </c>
      <c r="H114" s="189">
        <v>4300</v>
      </c>
      <c r="I114" s="198"/>
    </row>
    <row r="115" spans="1:9" ht="26.25">
      <c r="A115" s="164" t="s">
        <v>286</v>
      </c>
      <c r="B115" s="244" t="s">
        <v>126</v>
      </c>
      <c r="C115" s="84" t="s">
        <v>65</v>
      </c>
      <c r="D115" s="85" t="s">
        <v>72</v>
      </c>
      <c r="E115" s="84" t="s">
        <v>95</v>
      </c>
      <c r="F115" s="85"/>
      <c r="G115" s="192" t="s">
        <v>97</v>
      </c>
      <c r="H115" s="189">
        <f>H118+H116</f>
        <v>5056.3</v>
      </c>
      <c r="I115" s="189">
        <f>I118+I116</f>
        <v>0</v>
      </c>
    </row>
    <row r="116" spans="1:9" ht="15.75">
      <c r="A116" s="176" t="s">
        <v>26</v>
      </c>
      <c r="B116" s="244" t="s">
        <v>126</v>
      </c>
      <c r="C116" s="84" t="s">
        <v>65</v>
      </c>
      <c r="D116" s="85" t="s">
        <v>72</v>
      </c>
      <c r="E116" s="84" t="s">
        <v>25</v>
      </c>
      <c r="F116" s="85"/>
      <c r="G116" s="192" t="s">
        <v>97</v>
      </c>
      <c r="H116" s="189">
        <f>H117</f>
        <v>2993.5</v>
      </c>
      <c r="I116" s="189">
        <f>I117</f>
        <v>0</v>
      </c>
    </row>
    <row r="117" spans="1:9" ht="15.75">
      <c r="A117" s="200" t="s">
        <v>98</v>
      </c>
      <c r="B117" s="244" t="s">
        <v>126</v>
      </c>
      <c r="C117" s="84" t="s">
        <v>65</v>
      </c>
      <c r="D117" s="85" t="s">
        <v>72</v>
      </c>
      <c r="E117" s="84" t="s">
        <v>25</v>
      </c>
      <c r="F117" s="85"/>
      <c r="G117" s="270" t="s">
        <v>99</v>
      </c>
      <c r="H117" s="189">
        <v>2993.5</v>
      </c>
      <c r="I117" s="198"/>
    </row>
    <row r="118" spans="1:9" ht="51.75">
      <c r="A118" s="165" t="s">
        <v>284</v>
      </c>
      <c r="B118" s="244" t="s">
        <v>126</v>
      </c>
      <c r="C118" s="84" t="s">
        <v>65</v>
      </c>
      <c r="D118" s="85" t="s">
        <v>72</v>
      </c>
      <c r="E118" s="84" t="s">
        <v>70</v>
      </c>
      <c r="F118" s="85"/>
      <c r="G118" s="192" t="s">
        <v>97</v>
      </c>
      <c r="H118" s="189">
        <f>H119</f>
        <v>2062.8</v>
      </c>
      <c r="I118" s="189">
        <f>I119</f>
        <v>0</v>
      </c>
    </row>
    <row r="119" spans="1:9" ht="16.5" thickBot="1">
      <c r="A119" s="185" t="s">
        <v>50</v>
      </c>
      <c r="B119" s="248" t="s">
        <v>126</v>
      </c>
      <c r="C119" s="91" t="s">
        <v>65</v>
      </c>
      <c r="D119" s="92" t="s">
        <v>72</v>
      </c>
      <c r="E119" s="91" t="s">
        <v>70</v>
      </c>
      <c r="F119" s="92"/>
      <c r="G119" s="259">
        <v>327</v>
      </c>
      <c r="H119" s="258">
        <v>2062.8</v>
      </c>
      <c r="I119" s="260"/>
    </row>
    <row r="120" spans="1:9" s="216" customFormat="1" ht="32.25" thickBot="1">
      <c r="A120" s="347" t="s">
        <v>292</v>
      </c>
      <c r="B120" s="273" t="s">
        <v>128</v>
      </c>
      <c r="C120" s="274" t="s">
        <v>96</v>
      </c>
      <c r="D120" s="275" t="s">
        <v>96</v>
      </c>
      <c r="E120" s="349" t="s">
        <v>95</v>
      </c>
      <c r="F120" s="275"/>
      <c r="G120" s="276" t="s">
        <v>97</v>
      </c>
      <c r="H120" s="348">
        <f>H121</f>
        <v>207260.2</v>
      </c>
      <c r="I120" s="348">
        <f>I121</f>
        <v>15586</v>
      </c>
    </row>
    <row r="121" spans="1:9" s="216" customFormat="1" ht="16.5" thickBot="1">
      <c r="A121" s="327" t="s">
        <v>73</v>
      </c>
      <c r="B121" s="221" t="s">
        <v>128</v>
      </c>
      <c r="C121" s="191" t="s">
        <v>74</v>
      </c>
      <c r="D121" s="221" t="s">
        <v>96</v>
      </c>
      <c r="E121" s="331" t="s">
        <v>95</v>
      </c>
      <c r="F121" s="191"/>
      <c r="G121" s="332" t="s">
        <v>97</v>
      </c>
      <c r="H121" s="41">
        <f>H122+H133</f>
        <v>207260.2</v>
      </c>
      <c r="I121" s="30">
        <f>I122+I133</f>
        <v>15586</v>
      </c>
    </row>
    <row r="122" spans="1:9" ht="15.75">
      <c r="A122" s="271" t="s">
        <v>16</v>
      </c>
      <c r="B122" s="201" t="s">
        <v>128</v>
      </c>
      <c r="C122" s="202" t="s">
        <v>74</v>
      </c>
      <c r="D122" s="201" t="s">
        <v>75</v>
      </c>
      <c r="E122" s="278" t="s">
        <v>95</v>
      </c>
      <c r="F122" s="202"/>
      <c r="G122" s="279" t="s">
        <v>97</v>
      </c>
      <c r="H122" s="280">
        <f>H126+H128+H130+H131+H123</f>
        <v>203474.2</v>
      </c>
      <c r="I122" s="218">
        <f>I126+I128+I130+I131</f>
        <v>15586</v>
      </c>
    </row>
    <row r="123" spans="1:9" ht="15.75">
      <c r="A123" s="176" t="s">
        <v>134</v>
      </c>
      <c r="B123" s="80" t="s">
        <v>128</v>
      </c>
      <c r="C123" s="81" t="s">
        <v>74</v>
      </c>
      <c r="D123" s="80" t="s">
        <v>75</v>
      </c>
      <c r="E123" s="281" t="s">
        <v>135</v>
      </c>
      <c r="F123" s="81"/>
      <c r="G123" s="266" t="s">
        <v>97</v>
      </c>
      <c r="H123" s="261">
        <f>H124</f>
        <v>3000</v>
      </c>
      <c r="I123" s="193"/>
    </row>
    <row r="124" spans="1:9" ht="15.75">
      <c r="A124" s="176" t="s">
        <v>210</v>
      </c>
      <c r="B124" s="80" t="s">
        <v>128</v>
      </c>
      <c r="C124" s="81" t="s">
        <v>74</v>
      </c>
      <c r="D124" s="80" t="s">
        <v>75</v>
      </c>
      <c r="E124" s="281" t="s">
        <v>135</v>
      </c>
      <c r="F124" s="81"/>
      <c r="G124" s="266" t="s">
        <v>136</v>
      </c>
      <c r="H124" s="261">
        <v>3000</v>
      </c>
      <c r="I124" s="193"/>
    </row>
    <row r="125" spans="1:9" ht="26.25">
      <c r="A125" s="240" t="s">
        <v>265</v>
      </c>
      <c r="B125" s="84" t="s">
        <v>128</v>
      </c>
      <c r="C125" s="85" t="s">
        <v>74</v>
      </c>
      <c r="D125" s="84" t="s">
        <v>75</v>
      </c>
      <c r="E125" s="282" t="s">
        <v>247</v>
      </c>
      <c r="F125" s="85"/>
      <c r="G125" s="192" t="s">
        <v>97</v>
      </c>
      <c r="H125" s="251">
        <f>H126+H130</f>
        <v>10943</v>
      </c>
      <c r="I125" s="189">
        <f>I126+I130</f>
        <v>10778</v>
      </c>
    </row>
    <row r="126" spans="1:9" ht="15.75">
      <c r="A126" s="185" t="s">
        <v>50</v>
      </c>
      <c r="B126" s="84" t="s">
        <v>128</v>
      </c>
      <c r="C126" s="85" t="s">
        <v>74</v>
      </c>
      <c r="D126" s="84" t="s">
        <v>75</v>
      </c>
      <c r="E126" s="282" t="s">
        <v>248</v>
      </c>
      <c r="F126" s="85"/>
      <c r="G126" s="252">
        <v>327</v>
      </c>
      <c r="H126" s="251">
        <v>10778</v>
      </c>
      <c r="I126" s="189">
        <v>10778</v>
      </c>
    </row>
    <row r="127" spans="1:9" ht="15.75">
      <c r="A127" s="176" t="s">
        <v>76</v>
      </c>
      <c r="B127" s="84" t="s">
        <v>128</v>
      </c>
      <c r="C127" s="85" t="s">
        <v>74</v>
      </c>
      <c r="D127" s="84" t="s">
        <v>75</v>
      </c>
      <c r="E127" s="282" t="s">
        <v>77</v>
      </c>
      <c r="F127" s="85"/>
      <c r="G127" s="192" t="s">
        <v>97</v>
      </c>
      <c r="H127" s="251">
        <f>H128</f>
        <v>184723.2</v>
      </c>
      <c r="I127" s="189">
        <f>I128</f>
        <v>0</v>
      </c>
    </row>
    <row r="128" spans="1:9" ht="15.75">
      <c r="A128" s="185" t="s">
        <v>50</v>
      </c>
      <c r="B128" s="84" t="s">
        <v>128</v>
      </c>
      <c r="C128" s="85" t="s">
        <v>74</v>
      </c>
      <c r="D128" s="84" t="s">
        <v>75</v>
      </c>
      <c r="E128" s="282" t="s">
        <v>77</v>
      </c>
      <c r="F128" s="85"/>
      <c r="G128" s="252">
        <v>327</v>
      </c>
      <c r="H128" s="251">
        <f>137395.2+50328-3000</f>
        <v>184723.2</v>
      </c>
      <c r="I128" s="189"/>
    </row>
    <row r="129" spans="1:9" ht="15.75">
      <c r="A129" s="176" t="s">
        <v>130</v>
      </c>
      <c r="B129" s="84" t="s">
        <v>128</v>
      </c>
      <c r="C129" s="85" t="s">
        <v>74</v>
      </c>
      <c r="D129" s="84" t="s">
        <v>75</v>
      </c>
      <c r="E129" s="282" t="s">
        <v>131</v>
      </c>
      <c r="F129" s="85"/>
      <c r="G129" s="192" t="s">
        <v>97</v>
      </c>
      <c r="H129" s="251">
        <f>H130</f>
        <v>165</v>
      </c>
      <c r="I129" s="189">
        <f>I130</f>
        <v>0</v>
      </c>
    </row>
    <row r="130" spans="1:9" ht="15.75">
      <c r="A130" s="176" t="s">
        <v>50</v>
      </c>
      <c r="B130" s="84" t="s">
        <v>128</v>
      </c>
      <c r="C130" s="85" t="s">
        <v>74</v>
      </c>
      <c r="D130" s="84" t="s">
        <v>75</v>
      </c>
      <c r="E130" s="282" t="s">
        <v>131</v>
      </c>
      <c r="F130" s="85"/>
      <c r="G130" s="252">
        <v>327</v>
      </c>
      <c r="H130" s="251">
        <v>165</v>
      </c>
      <c r="I130" s="189"/>
    </row>
    <row r="131" spans="1:9" ht="15.75">
      <c r="A131" s="185" t="s">
        <v>303</v>
      </c>
      <c r="B131" s="84" t="s">
        <v>128</v>
      </c>
      <c r="C131" s="85" t="s">
        <v>74</v>
      </c>
      <c r="D131" s="84" t="s">
        <v>75</v>
      </c>
      <c r="E131" s="282" t="s">
        <v>240</v>
      </c>
      <c r="F131" s="85"/>
      <c r="G131" s="192" t="s">
        <v>97</v>
      </c>
      <c r="H131" s="251">
        <f>H132</f>
        <v>4808</v>
      </c>
      <c r="I131" s="189">
        <f>I132</f>
        <v>4808</v>
      </c>
    </row>
    <row r="132" spans="1:9" ht="39">
      <c r="A132" s="283" t="s">
        <v>304</v>
      </c>
      <c r="B132" s="84" t="s">
        <v>128</v>
      </c>
      <c r="C132" s="85" t="s">
        <v>74</v>
      </c>
      <c r="D132" s="84" t="s">
        <v>75</v>
      </c>
      <c r="E132" s="282" t="s">
        <v>240</v>
      </c>
      <c r="F132" s="85"/>
      <c r="G132" s="252">
        <v>624</v>
      </c>
      <c r="H132" s="261">
        <v>4808</v>
      </c>
      <c r="I132" s="193">
        <v>4808</v>
      </c>
    </row>
    <row r="133" spans="1:9" ht="15.75">
      <c r="A133" s="39" t="s">
        <v>91</v>
      </c>
      <c r="B133" s="166" t="s">
        <v>128</v>
      </c>
      <c r="C133" s="111" t="s">
        <v>74</v>
      </c>
      <c r="D133" s="166" t="s">
        <v>92</v>
      </c>
      <c r="E133" s="281" t="s">
        <v>95</v>
      </c>
      <c r="F133" s="81"/>
      <c r="G133" s="266" t="s">
        <v>97</v>
      </c>
      <c r="H133" s="284">
        <f>H134</f>
        <v>3786</v>
      </c>
      <c r="I133" s="268">
        <f>I134</f>
        <v>0</v>
      </c>
    </row>
    <row r="134" spans="1:9" ht="15.75">
      <c r="A134" s="185" t="s">
        <v>249</v>
      </c>
      <c r="B134" s="84" t="s">
        <v>128</v>
      </c>
      <c r="C134" s="85" t="s">
        <v>74</v>
      </c>
      <c r="D134" s="84" t="s">
        <v>92</v>
      </c>
      <c r="E134" s="285" t="s">
        <v>70</v>
      </c>
      <c r="F134" s="92"/>
      <c r="G134" s="192" t="s">
        <v>97</v>
      </c>
      <c r="H134" s="253">
        <f>H135</f>
        <v>3786</v>
      </c>
      <c r="I134" s="258">
        <f>I135</f>
        <v>0</v>
      </c>
    </row>
    <row r="135" spans="1:9" ht="16.5" thickBot="1">
      <c r="A135" s="254" t="s">
        <v>50</v>
      </c>
      <c r="B135" s="110" t="s">
        <v>128</v>
      </c>
      <c r="C135" s="286" t="s">
        <v>74</v>
      </c>
      <c r="D135" s="110" t="s">
        <v>92</v>
      </c>
      <c r="E135" s="287" t="s">
        <v>70</v>
      </c>
      <c r="F135" s="158"/>
      <c r="G135" s="256">
        <v>327</v>
      </c>
      <c r="H135" s="257">
        <v>3786</v>
      </c>
      <c r="I135" s="288"/>
    </row>
    <row r="136" spans="1:9" s="216" customFormat="1" ht="48" thickBot="1">
      <c r="A136" s="350" t="s">
        <v>299</v>
      </c>
      <c r="B136" s="237" t="s">
        <v>99</v>
      </c>
      <c r="C136" s="142" t="s">
        <v>96</v>
      </c>
      <c r="D136" s="143" t="s">
        <v>96</v>
      </c>
      <c r="E136" s="231" t="s">
        <v>95</v>
      </c>
      <c r="F136" s="143"/>
      <c r="G136" s="289" t="s">
        <v>97</v>
      </c>
      <c r="H136" s="97">
        <f>H137</f>
        <v>6331.9</v>
      </c>
      <c r="I136" s="97">
        <f>I137</f>
        <v>0</v>
      </c>
    </row>
    <row r="137" spans="1:9" ht="16.5" thickBot="1">
      <c r="A137" s="127" t="s">
        <v>23</v>
      </c>
      <c r="B137" s="45" t="s">
        <v>99</v>
      </c>
      <c r="C137" s="66" t="s">
        <v>24</v>
      </c>
      <c r="D137" s="46" t="s">
        <v>96</v>
      </c>
      <c r="E137" s="66" t="s">
        <v>95</v>
      </c>
      <c r="F137" s="46"/>
      <c r="G137" s="239" t="s">
        <v>97</v>
      </c>
      <c r="H137" s="68">
        <f>H140</f>
        <v>6331.9</v>
      </c>
      <c r="I137" s="68">
        <f>I140</f>
        <v>0</v>
      </c>
    </row>
    <row r="138" spans="1:9" ht="26.25">
      <c r="A138" s="164" t="s">
        <v>269</v>
      </c>
      <c r="B138" s="244" t="s">
        <v>99</v>
      </c>
      <c r="C138" s="84" t="s">
        <v>24</v>
      </c>
      <c r="D138" s="85" t="s">
        <v>27</v>
      </c>
      <c r="E138" s="84" t="s">
        <v>95</v>
      </c>
      <c r="F138" s="85"/>
      <c r="G138" s="192" t="s">
        <v>97</v>
      </c>
      <c r="H138" s="189">
        <f>H139</f>
        <v>6331.9</v>
      </c>
      <c r="I138" s="189">
        <f>I139</f>
        <v>0</v>
      </c>
    </row>
    <row r="139" spans="1:9" ht="15.75">
      <c r="A139" s="176" t="s">
        <v>26</v>
      </c>
      <c r="B139" s="244" t="s">
        <v>99</v>
      </c>
      <c r="C139" s="84" t="s">
        <v>24</v>
      </c>
      <c r="D139" s="85" t="s">
        <v>27</v>
      </c>
      <c r="E139" s="84" t="s">
        <v>25</v>
      </c>
      <c r="F139" s="85"/>
      <c r="G139" s="192" t="s">
        <v>97</v>
      </c>
      <c r="H139" s="189">
        <f>H140</f>
        <v>6331.9</v>
      </c>
      <c r="I139" s="189">
        <f>I140</f>
        <v>0</v>
      </c>
    </row>
    <row r="140" spans="1:9" ht="16.5" thickBot="1">
      <c r="A140" s="290" t="s">
        <v>98</v>
      </c>
      <c r="B140" s="255" t="s">
        <v>99</v>
      </c>
      <c r="C140" s="157" t="s">
        <v>24</v>
      </c>
      <c r="D140" s="158" t="s">
        <v>27</v>
      </c>
      <c r="E140" s="157" t="s">
        <v>25</v>
      </c>
      <c r="F140" s="158"/>
      <c r="G140" s="291" t="s">
        <v>99</v>
      </c>
      <c r="H140" s="288">
        <v>6331.9</v>
      </c>
      <c r="I140" s="292"/>
    </row>
    <row r="141" spans="1:9" s="216" customFormat="1" ht="32.25" thickBot="1">
      <c r="A141" s="351" t="s">
        <v>295</v>
      </c>
      <c r="B141" s="293" t="s">
        <v>203</v>
      </c>
      <c r="C141" s="294" t="s">
        <v>96</v>
      </c>
      <c r="D141" s="295" t="s">
        <v>96</v>
      </c>
      <c r="E141" s="353" t="s">
        <v>95</v>
      </c>
      <c r="F141" s="295"/>
      <c r="G141" s="296" t="s">
        <v>97</v>
      </c>
      <c r="H141" s="352">
        <f>H142+H150</f>
        <v>18165.9</v>
      </c>
      <c r="I141" s="352">
        <f>I142+I150</f>
        <v>0</v>
      </c>
    </row>
    <row r="142" spans="1:9" s="216" customFormat="1" ht="16.5" thickBot="1">
      <c r="A142" s="220" t="s">
        <v>6</v>
      </c>
      <c r="B142" s="322" t="s">
        <v>203</v>
      </c>
      <c r="C142" s="221" t="s">
        <v>47</v>
      </c>
      <c r="D142" s="191" t="s">
        <v>96</v>
      </c>
      <c r="E142" s="221" t="s">
        <v>95</v>
      </c>
      <c r="F142" s="191"/>
      <c r="G142" s="323" t="s">
        <v>97</v>
      </c>
      <c r="H142" s="30">
        <f>H143+H146</f>
        <v>3956.9</v>
      </c>
      <c r="I142" s="30">
        <f>I143+I146</f>
        <v>0</v>
      </c>
    </row>
    <row r="143" spans="1:9" ht="15.75">
      <c r="A143" s="200" t="s">
        <v>9</v>
      </c>
      <c r="B143" s="246" t="s">
        <v>203</v>
      </c>
      <c r="C143" s="80" t="s">
        <v>47</v>
      </c>
      <c r="D143" s="81" t="s">
        <v>51</v>
      </c>
      <c r="E143" s="84" t="s">
        <v>95</v>
      </c>
      <c r="F143" s="85"/>
      <c r="G143" s="192" t="s">
        <v>97</v>
      </c>
      <c r="H143" s="193">
        <f>H144</f>
        <v>859.6</v>
      </c>
      <c r="I143" s="193">
        <f>I144</f>
        <v>0</v>
      </c>
    </row>
    <row r="144" spans="1:9" ht="15.75">
      <c r="A144" s="200" t="s">
        <v>58</v>
      </c>
      <c r="B144" s="244" t="s">
        <v>203</v>
      </c>
      <c r="C144" s="84" t="s">
        <v>47</v>
      </c>
      <c r="D144" s="85" t="s">
        <v>51</v>
      </c>
      <c r="E144" s="84" t="s">
        <v>59</v>
      </c>
      <c r="F144" s="85"/>
      <c r="G144" s="192" t="s">
        <v>97</v>
      </c>
      <c r="H144" s="189">
        <f>H145</f>
        <v>859.6</v>
      </c>
      <c r="I144" s="189">
        <f>I145</f>
        <v>0</v>
      </c>
    </row>
    <row r="145" spans="1:9" ht="15.75">
      <c r="A145" s="185" t="s">
        <v>50</v>
      </c>
      <c r="B145" s="244" t="s">
        <v>203</v>
      </c>
      <c r="C145" s="84" t="s">
        <v>47</v>
      </c>
      <c r="D145" s="85" t="s">
        <v>51</v>
      </c>
      <c r="E145" s="84" t="s">
        <v>59</v>
      </c>
      <c r="F145" s="85"/>
      <c r="G145" s="297">
        <v>327</v>
      </c>
      <c r="H145" s="189">
        <v>859.6</v>
      </c>
      <c r="I145" s="198"/>
    </row>
    <row r="146" spans="1:9" ht="15.75">
      <c r="A146" s="176" t="s">
        <v>53</v>
      </c>
      <c r="B146" s="244" t="s">
        <v>203</v>
      </c>
      <c r="C146" s="84" t="s">
        <v>47</v>
      </c>
      <c r="D146" s="85" t="s">
        <v>54</v>
      </c>
      <c r="E146" s="84" t="s">
        <v>95</v>
      </c>
      <c r="F146" s="85"/>
      <c r="G146" s="192" t="s">
        <v>97</v>
      </c>
      <c r="H146" s="189">
        <f>H147</f>
        <v>3097.3</v>
      </c>
      <c r="I146" s="189">
        <f>I147</f>
        <v>0</v>
      </c>
    </row>
    <row r="147" spans="1:9" ht="15.75">
      <c r="A147" s="176" t="s">
        <v>223</v>
      </c>
      <c r="B147" s="244" t="s">
        <v>203</v>
      </c>
      <c r="C147" s="84" t="s">
        <v>47</v>
      </c>
      <c r="D147" s="85" t="s">
        <v>54</v>
      </c>
      <c r="E147" s="84" t="s">
        <v>224</v>
      </c>
      <c r="F147" s="85"/>
      <c r="G147" s="192" t="s">
        <v>97</v>
      </c>
      <c r="H147" s="189">
        <f>H148+H149</f>
        <v>3097.3</v>
      </c>
      <c r="I147" s="189">
        <f>I148+I149</f>
        <v>0</v>
      </c>
    </row>
    <row r="148" spans="1:9" ht="15.75">
      <c r="A148" s="176" t="s">
        <v>50</v>
      </c>
      <c r="B148" s="244" t="s">
        <v>203</v>
      </c>
      <c r="C148" s="84" t="s">
        <v>47</v>
      </c>
      <c r="D148" s="85" t="s">
        <v>54</v>
      </c>
      <c r="E148" s="84" t="s">
        <v>224</v>
      </c>
      <c r="F148" s="85" t="s">
        <v>17</v>
      </c>
      <c r="G148" s="265">
        <v>327</v>
      </c>
      <c r="H148" s="189">
        <f>1848.6</f>
        <v>1848.6</v>
      </c>
      <c r="I148" s="198"/>
    </row>
    <row r="149" spans="1:9" ht="16.5" thickBot="1">
      <c r="A149" s="176" t="s">
        <v>225</v>
      </c>
      <c r="B149" s="244" t="s">
        <v>203</v>
      </c>
      <c r="C149" s="84" t="s">
        <v>47</v>
      </c>
      <c r="D149" s="85" t="s">
        <v>54</v>
      </c>
      <c r="E149" s="84" t="s">
        <v>224</v>
      </c>
      <c r="F149" s="85" t="s">
        <v>226</v>
      </c>
      <c r="G149" s="265">
        <v>447</v>
      </c>
      <c r="H149" s="189">
        <v>1248.7</v>
      </c>
      <c r="I149" s="198"/>
    </row>
    <row r="150" spans="1:9" s="216" customFormat="1" ht="16.5" thickBot="1">
      <c r="A150" s="220" t="s">
        <v>73</v>
      </c>
      <c r="B150" s="322" t="s">
        <v>203</v>
      </c>
      <c r="C150" s="221" t="s">
        <v>74</v>
      </c>
      <c r="D150" s="191" t="s">
        <v>96</v>
      </c>
      <c r="E150" s="221" t="s">
        <v>95</v>
      </c>
      <c r="F150" s="191"/>
      <c r="G150" s="323" t="s">
        <v>97</v>
      </c>
      <c r="H150" s="30">
        <f>H151+H156</f>
        <v>14209</v>
      </c>
      <c r="I150" s="30">
        <f>I151+I156</f>
        <v>0</v>
      </c>
    </row>
    <row r="151" spans="1:9" ht="15.75">
      <c r="A151" s="200" t="s">
        <v>133</v>
      </c>
      <c r="B151" s="246" t="s">
        <v>203</v>
      </c>
      <c r="C151" s="80" t="s">
        <v>74</v>
      </c>
      <c r="D151" s="81" t="s">
        <v>80</v>
      </c>
      <c r="E151" s="84" t="s">
        <v>95</v>
      </c>
      <c r="F151" s="85"/>
      <c r="G151" s="192" t="s">
        <v>97</v>
      </c>
      <c r="H151" s="193">
        <f>H154+H152</f>
        <v>6982.9</v>
      </c>
      <c r="I151" s="193">
        <f>I154+I152</f>
        <v>0</v>
      </c>
    </row>
    <row r="152" spans="1:9" ht="15.75">
      <c r="A152" s="176" t="s">
        <v>170</v>
      </c>
      <c r="B152" s="244" t="s">
        <v>203</v>
      </c>
      <c r="C152" s="84" t="s">
        <v>74</v>
      </c>
      <c r="D152" s="85" t="s">
        <v>80</v>
      </c>
      <c r="E152" s="84" t="s">
        <v>171</v>
      </c>
      <c r="F152" s="85"/>
      <c r="G152" s="192" t="s">
        <v>97</v>
      </c>
      <c r="H152" s="189">
        <f>H153</f>
        <v>4418.9</v>
      </c>
      <c r="I152" s="189">
        <f>I153</f>
        <v>0</v>
      </c>
    </row>
    <row r="153" spans="1:9" ht="15.75">
      <c r="A153" s="185" t="s">
        <v>50</v>
      </c>
      <c r="B153" s="244" t="s">
        <v>203</v>
      </c>
      <c r="C153" s="84" t="s">
        <v>74</v>
      </c>
      <c r="D153" s="85" t="s">
        <v>80</v>
      </c>
      <c r="E153" s="84" t="s">
        <v>171</v>
      </c>
      <c r="F153" s="85"/>
      <c r="G153" s="265">
        <v>327</v>
      </c>
      <c r="H153" s="189">
        <f>3541+300+577.9</f>
        <v>4418.9</v>
      </c>
      <c r="I153" s="198"/>
    </row>
    <row r="154" spans="1:9" ht="26.25">
      <c r="A154" s="164" t="s">
        <v>287</v>
      </c>
      <c r="B154" s="244" t="s">
        <v>203</v>
      </c>
      <c r="C154" s="84" t="s">
        <v>74</v>
      </c>
      <c r="D154" s="85" t="s">
        <v>80</v>
      </c>
      <c r="E154" s="84" t="s">
        <v>81</v>
      </c>
      <c r="F154" s="85"/>
      <c r="G154" s="192" t="s">
        <v>97</v>
      </c>
      <c r="H154" s="189">
        <f>H155</f>
        <v>2564</v>
      </c>
      <c r="I154" s="189">
        <f>I155</f>
        <v>0</v>
      </c>
    </row>
    <row r="155" spans="1:9" ht="26.25">
      <c r="A155" s="164" t="s">
        <v>288</v>
      </c>
      <c r="B155" s="244" t="s">
        <v>203</v>
      </c>
      <c r="C155" s="84" t="s">
        <v>74</v>
      </c>
      <c r="D155" s="85" t="s">
        <v>80</v>
      </c>
      <c r="E155" s="84" t="s">
        <v>81</v>
      </c>
      <c r="F155" s="149"/>
      <c r="G155" s="265">
        <v>455</v>
      </c>
      <c r="H155" s="189">
        <f>1095+1469</f>
        <v>2564</v>
      </c>
      <c r="I155" s="198"/>
    </row>
    <row r="156" spans="1:9" ht="15.75">
      <c r="A156" s="176" t="s">
        <v>91</v>
      </c>
      <c r="B156" s="244" t="s">
        <v>203</v>
      </c>
      <c r="C156" s="84" t="s">
        <v>74</v>
      </c>
      <c r="D156" s="85" t="s">
        <v>92</v>
      </c>
      <c r="E156" s="84" t="s">
        <v>95</v>
      </c>
      <c r="F156" s="85"/>
      <c r="G156" s="192" t="s">
        <v>97</v>
      </c>
      <c r="H156" s="189">
        <f>H157</f>
        <v>7226.1</v>
      </c>
      <c r="I156" s="189">
        <f>I157</f>
        <v>0</v>
      </c>
    </row>
    <row r="157" spans="1:9" ht="15.75">
      <c r="A157" s="176" t="s">
        <v>26</v>
      </c>
      <c r="B157" s="244" t="s">
        <v>203</v>
      </c>
      <c r="C157" s="84" t="s">
        <v>74</v>
      </c>
      <c r="D157" s="85" t="s">
        <v>92</v>
      </c>
      <c r="E157" s="84" t="s">
        <v>25</v>
      </c>
      <c r="F157" s="149"/>
      <c r="G157" s="192" t="s">
        <v>97</v>
      </c>
      <c r="H157" s="189">
        <f>H158</f>
        <v>7226.1</v>
      </c>
      <c r="I157" s="189">
        <f>I158</f>
        <v>0</v>
      </c>
    </row>
    <row r="158" spans="1:9" ht="16.5" thickBot="1">
      <c r="A158" s="185" t="s">
        <v>98</v>
      </c>
      <c r="B158" s="248" t="s">
        <v>203</v>
      </c>
      <c r="C158" s="91" t="s">
        <v>74</v>
      </c>
      <c r="D158" s="92" t="s">
        <v>92</v>
      </c>
      <c r="E158" s="91" t="s">
        <v>25</v>
      </c>
      <c r="F158" s="197"/>
      <c r="G158" s="298" t="s">
        <v>99</v>
      </c>
      <c r="H158" s="258">
        <v>7226.1</v>
      </c>
      <c r="I158" s="260"/>
    </row>
    <row r="159" spans="1:9" s="216" customFormat="1" ht="32.25" thickBot="1">
      <c r="A159" s="350" t="s">
        <v>296</v>
      </c>
      <c r="B159" s="237" t="s">
        <v>204</v>
      </c>
      <c r="C159" s="142" t="s">
        <v>96</v>
      </c>
      <c r="D159" s="143" t="s">
        <v>96</v>
      </c>
      <c r="E159" s="231" t="s">
        <v>95</v>
      </c>
      <c r="F159" s="143"/>
      <c r="G159" s="289" t="s">
        <v>97</v>
      </c>
      <c r="H159" s="97">
        <f>H160+H164</f>
        <v>50419.399999999994</v>
      </c>
      <c r="I159" s="97">
        <f>I160+I164</f>
        <v>0</v>
      </c>
    </row>
    <row r="160" spans="1:9" s="216" customFormat="1" ht="16.5" thickBot="1">
      <c r="A160" s="220" t="s">
        <v>23</v>
      </c>
      <c r="B160" s="322" t="s">
        <v>204</v>
      </c>
      <c r="C160" s="221" t="s">
        <v>24</v>
      </c>
      <c r="D160" s="191" t="s">
        <v>96</v>
      </c>
      <c r="E160" s="221" t="s">
        <v>95</v>
      </c>
      <c r="F160" s="191"/>
      <c r="G160" s="323" t="s">
        <v>97</v>
      </c>
      <c r="H160" s="30">
        <f aca="true" t="shared" si="4" ref="H160:I162">H161</f>
        <v>13414.3</v>
      </c>
      <c r="I160" s="30">
        <f t="shared" si="4"/>
        <v>0</v>
      </c>
    </row>
    <row r="161" spans="1:9" ht="15.75">
      <c r="A161" s="200" t="s">
        <v>172</v>
      </c>
      <c r="B161" s="246" t="s">
        <v>204</v>
      </c>
      <c r="C161" s="80" t="s">
        <v>24</v>
      </c>
      <c r="D161" s="81" t="s">
        <v>173</v>
      </c>
      <c r="E161" s="84" t="s">
        <v>95</v>
      </c>
      <c r="F161" s="85"/>
      <c r="G161" s="192" t="s">
        <v>97</v>
      </c>
      <c r="H161" s="193">
        <f t="shared" si="4"/>
        <v>13414.3</v>
      </c>
      <c r="I161" s="193">
        <f t="shared" si="4"/>
        <v>0</v>
      </c>
    </row>
    <row r="162" spans="1:9" ht="15.75">
      <c r="A162" s="176" t="s">
        <v>26</v>
      </c>
      <c r="B162" s="244" t="s">
        <v>204</v>
      </c>
      <c r="C162" s="84" t="s">
        <v>24</v>
      </c>
      <c r="D162" s="85" t="s">
        <v>173</v>
      </c>
      <c r="E162" s="84" t="s">
        <v>25</v>
      </c>
      <c r="F162" s="85"/>
      <c r="G162" s="192" t="s">
        <v>97</v>
      </c>
      <c r="H162" s="189">
        <f t="shared" si="4"/>
        <v>13414.3</v>
      </c>
      <c r="I162" s="189">
        <f t="shared" si="4"/>
        <v>0</v>
      </c>
    </row>
    <row r="163" spans="1:9" ht="16.5" thickBot="1">
      <c r="A163" s="185" t="s">
        <v>98</v>
      </c>
      <c r="B163" s="248" t="s">
        <v>204</v>
      </c>
      <c r="C163" s="91" t="s">
        <v>24</v>
      </c>
      <c r="D163" s="92" t="s">
        <v>173</v>
      </c>
      <c r="E163" s="91" t="s">
        <v>25</v>
      </c>
      <c r="F163" s="197"/>
      <c r="G163" s="298" t="s">
        <v>99</v>
      </c>
      <c r="H163" s="258">
        <v>13414.3</v>
      </c>
      <c r="I163" s="260"/>
    </row>
    <row r="164" spans="1:9" s="216" customFormat="1" ht="16.5" thickBot="1">
      <c r="A164" s="327" t="s">
        <v>41</v>
      </c>
      <c r="B164" s="322" t="s">
        <v>204</v>
      </c>
      <c r="C164" s="221" t="s">
        <v>42</v>
      </c>
      <c r="D164" s="191" t="s">
        <v>96</v>
      </c>
      <c r="E164" s="221" t="s">
        <v>95</v>
      </c>
      <c r="F164" s="191"/>
      <c r="G164" s="323" t="s">
        <v>97</v>
      </c>
      <c r="H164" s="30">
        <f>H165</f>
        <v>37005.1</v>
      </c>
      <c r="I164" s="30">
        <f>I165</f>
        <v>0</v>
      </c>
    </row>
    <row r="165" spans="1:9" ht="15.75">
      <c r="A165" s="200" t="s">
        <v>129</v>
      </c>
      <c r="B165" s="246" t="s">
        <v>204</v>
      </c>
      <c r="C165" s="80" t="s">
        <v>42</v>
      </c>
      <c r="D165" s="81" t="s">
        <v>43</v>
      </c>
      <c r="E165" s="84" t="s">
        <v>95</v>
      </c>
      <c r="F165" s="85"/>
      <c r="G165" s="192" t="s">
        <v>97</v>
      </c>
      <c r="H165" s="193">
        <f>H166</f>
        <v>37005.1</v>
      </c>
      <c r="I165" s="193">
        <f>I166</f>
        <v>0</v>
      </c>
    </row>
    <row r="166" spans="1:9" ht="15.75">
      <c r="A166" s="176" t="s">
        <v>201</v>
      </c>
      <c r="B166" s="244" t="s">
        <v>204</v>
      </c>
      <c r="C166" s="84" t="s">
        <v>42</v>
      </c>
      <c r="D166" s="85" t="s">
        <v>43</v>
      </c>
      <c r="E166" s="84" t="s">
        <v>45</v>
      </c>
      <c r="F166" s="149"/>
      <c r="G166" s="192" t="s">
        <v>97</v>
      </c>
      <c r="H166" s="189">
        <f>H167+H168</f>
        <v>37005.1</v>
      </c>
      <c r="I166" s="189">
        <f>I167+I168</f>
        <v>0</v>
      </c>
    </row>
    <row r="167" spans="1:9" ht="15.75">
      <c r="A167" s="176" t="s">
        <v>189</v>
      </c>
      <c r="B167" s="244" t="s">
        <v>204</v>
      </c>
      <c r="C167" s="84" t="s">
        <v>42</v>
      </c>
      <c r="D167" s="85" t="s">
        <v>43</v>
      </c>
      <c r="E167" s="84" t="s">
        <v>45</v>
      </c>
      <c r="F167" s="149" t="s">
        <v>190</v>
      </c>
      <c r="G167" s="270" t="s">
        <v>107</v>
      </c>
      <c r="H167" s="189">
        <f>1500+34005.1</f>
        <v>35505.1</v>
      </c>
      <c r="I167" s="198"/>
    </row>
    <row r="168" spans="1:9" ht="27" thickBot="1">
      <c r="A168" s="164" t="s">
        <v>279</v>
      </c>
      <c r="B168" s="244" t="s">
        <v>204</v>
      </c>
      <c r="C168" s="84" t="s">
        <v>42</v>
      </c>
      <c r="D168" s="85" t="s">
        <v>43</v>
      </c>
      <c r="E168" s="84" t="s">
        <v>45</v>
      </c>
      <c r="F168" s="149" t="s">
        <v>190</v>
      </c>
      <c r="G168" s="270" t="s">
        <v>190</v>
      </c>
      <c r="H168" s="189">
        <v>1500</v>
      </c>
      <c r="I168" s="198"/>
    </row>
    <row r="169" spans="1:9" s="216" customFormat="1" ht="32.25" thickBot="1">
      <c r="A169" s="350" t="s">
        <v>297</v>
      </c>
      <c r="B169" s="237" t="s">
        <v>212</v>
      </c>
      <c r="C169" s="142" t="s">
        <v>96</v>
      </c>
      <c r="D169" s="143" t="s">
        <v>96</v>
      </c>
      <c r="E169" s="231" t="s">
        <v>95</v>
      </c>
      <c r="F169" s="143"/>
      <c r="G169" s="289" t="s">
        <v>97</v>
      </c>
      <c r="H169" s="97">
        <f>H171</f>
        <v>13519</v>
      </c>
      <c r="I169" s="97">
        <f>I171</f>
        <v>0</v>
      </c>
    </row>
    <row r="170" spans="1:9" s="216" customFormat="1" ht="15.75">
      <c r="A170" s="271" t="s">
        <v>31</v>
      </c>
      <c r="B170" s="272"/>
      <c r="C170" s="201"/>
      <c r="D170" s="242"/>
      <c r="E170" s="137"/>
      <c r="F170" s="242"/>
      <c r="G170" s="333"/>
      <c r="H170" s="218"/>
      <c r="I170" s="300"/>
    </row>
    <row r="171" spans="1:9" s="216" customFormat="1" ht="16.5" thickBot="1">
      <c r="A171" s="254" t="s">
        <v>32</v>
      </c>
      <c r="B171" s="305" t="s">
        <v>212</v>
      </c>
      <c r="C171" s="110" t="s">
        <v>33</v>
      </c>
      <c r="D171" s="255" t="s">
        <v>96</v>
      </c>
      <c r="E171" s="157" t="s">
        <v>95</v>
      </c>
      <c r="F171" s="158"/>
      <c r="G171" s="334" t="s">
        <v>97</v>
      </c>
      <c r="H171" s="34">
        <f>H172</f>
        <v>13519</v>
      </c>
      <c r="I171" s="34">
        <f>I172</f>
        <v>0</v>
      </c>
    </row>
    <row r="172" spans="1:9" ht="15.75">
      <c r="A172" s="200" t="s">
        <v>34</v>
      </c>
      <c r="B172" s="246" t="s">
        <v>212</v>
      </c>
      <c r="C172" s="80" t="s">
        <v>33</v>
      </c>
      <c r="D172" s="81" t="s">
        <v>35</v>
      </c>
      <c r="E172" s="80" t="s">
        <v>95</v>
      </c>
      <c r="F172" s="81"/>
      <c r="G172" s="266" t="s">
        <v>97</v>
      </c>
      <c r="H172" s="193">
        <f>H173</f>
        <v>13519</v>
      </c>
      <c r="I172" s="193">
        <f>I173</f>
        <v>0</v>
      </c>
    </row>
    <row r="173" spans="1:9" ht="15.75">
      <c r="A173" s="176" t="s">
        <v>100</v>
      </c>
      <c r="B173" s="244" t="s">
        <v>212</v>
      </c>
      <c r="C173" s="84" t="s">
        <v>33</v>
      </c>
      <c r="D173" s="85" t="s">
        <v>35</v>
      </c>
      <c r="E173" s="84" t="s">
        <v>101</v>
      </c>
      <c r="F173" s="85"/>
      <c r="G173" s="192" t="s">
        <v>97</v>
      </c>
      <c r="H173" s="189">
        <f>H174+H176+H177+H178+H179+H175</f>
        <v>13519</v>
      </c>
      <c r="I173" s="189">
        <f>I174+I176+I177+I178+I179+I175</f>
        <v>0</v>
      </c>
    </row>
    <row r="174" spans="1:9" ht="15.75">
      <c r="A174" s="176" t="s">
        <v>102</v>
      </c>
      <c r="B174" s="244" t="s">
        <v>212</v>
      </c>
      <c r="C174" s="84" t="s">
        <v>33</v>
      </c>
      <c r="D174" s="85" t="s">
        <v>35</v>
      </c>
      <c r="E174" s="84" t="s">
        <v>101</v>
      </c>
      <c r="F174" s="85"/>
      <c r="G174" s="265">
        <v>220</v>
      </c>
      <c r="H174" s="189">
        <v>160</v>
      </c>
      <c r="I174" s="198"/>
    </row>
    <row r="175" spans="1:9" ht="15.75">
      <c r="A175" s="176" t="s">
        <v>305</v>
      </c>
      <c r="B175" s="244" t="s">
        <v>212</v>
      </c>
      <c r="C175" s="84" t="s">
        <v>33</v>
      </c>
      <c r="D175" s="85" t="s">
        <v>35</v>
      </c>
      <c r="E175" s="84" t="s">
        <v>101</v>
      </c>
      <c r="F175" s="85"/>
      <c r="G175" s="265">
        <v>221</v>
      </c>
      <c r="H175" s="189">
        <v>379.6</v>
      </c>
      <c r="I175" s="198"/>
    </row>
    <row r="176" spans="1:9" ht="26.25">
      <c r="A176" s="177" t="s">
        <v>272</v>
      </c>
      <c r="B176" s="244" t="s">
        <v>212</v>
      </c>
      <c r="C176" s="84" t="s">
        <v>33</v>
      </c>
      <c r="D176" s="85" t="s">
        <v>35</v>
      </c>
      <c r="E176" s="84" t="s">
        <v>101</v>
      </c>
      <c r="F176" s="149"/>
      <c r="G176" s="265">
        <v>239</v>
      </c>
      <c r="H176" s="189">
        <v>8800</v>
      </c>
      <c r="I176" s="198"/>
    </row>
    <row r="177" spans="1:9" ht="15.75">
      <c r="A177" s="176" t="s">
        <v>105</v>
      </c>
      <c r="B177" s="244" t="s">
        <v>212</v>
      </c>
      <c r="C177" s="84" t="s">
        <v>33</v>
      </c>
      <c r="D177" s="85" t="s">
        <v>35</v>
      </c>
      <c r="E177" s="84" t="s">
        <v>101</v>
      </c>
      <c r="F177" s="149"/>
      <c r="G177" s="265">
        <v>240</v>
      </c>
      <c r="H177" s="189">
        <v>505</v>
      </c>
      <c r="I177" s="198"/>
    </row>
    <row r="178" spans="1:9" ht="26.25">
      <c r="A178" s="177" t="s">
        <v>273</v>
      </c>
      <c r="B178" s="244" t="s">
        <v>212</v>
      </c>
      <c r="C178" s="84" t="s">
        <v>33</v>
      </c>
      <c r="D178" s="85" t="s">
        <v>35</v>
      </c>
      <c r="E178" s="84" t="s">
        <v>101</v>
      </c>
      <c r="F178" s="149"/>
      <c r="G178" s="265">
        <v>253</v>
      </c>
      <c r="H178" s="189">
        <v>2934.6</v>
      </c>
      <c r="I178" s="198"/>
    </row>
    <row r="179" spans="1:9" ht="27" thickBot="1">
      <c r="A179" s="301" t="s">
        <v>274</v>
      </c>
      <c r="B179" s="255" t="s">
        <v>212</v>
      </c>
      <c r="C179" s="157" t="s">
        <v>33</v>
      </c>
      <c r="D179" s="158" t="s">
        <v>35</v>
      </c>
      <c r="E179" s="157" t="s">
        <v>101</v>
      </c>
      <c r="F179" s="159"/>
      <c r="G179" s="302">
        <v>472</v>
      </c>
      <c r="H179" s="288">
        <v>739.8</v>
      </c>
      <c r="I179" s="292"/>
    </row>
    <row r="180" spans="1:9" s="216" customFormat="1" ht="16.5" thickBot="1">
      <c r="A180" s="343" t="s">
        <v>310</v>
      </c>
      <c r="B180" s="237" t="s">
        <v>205</v>
      </c>
      <c r="C180" s="142" t="s">
        <v>96</v>
      </c>
      <c r="D180" s="143" t="s">
        <v>96</v>
      </c>
      <c r="E180" s="231" t="s">
        <v>95</v>
      </c>
      <c r="F180" s="143"/>
      <c r="G180" s="238" t="s">
        <v>97</v>
      </c>
      <c r="H180" s="354">
        <f>H181</f>
        <v>4870</v>
      </c>
      <c r="I180" s="97">
        <f>I181+I186</f>
        <v>0</v>
      </c>
    </row>
    <row r="181" spans="1:9" s="216" customFormat="1" ht="16.5" thickBot="1">
      <c r="A181" s="327" t="s">
        <v>41</v>
      </c>
      <c r="B181" s="221" t="s">
        <v>205</v>
      </c>
      <c r="C181" s="191" t="s">
        <v>42</v>
      </c>
      <c r="D181" s="221" t="s">
        <v>96</v>
      </c>
      <c r="E181" s="221" t="s">
        <v>95</v>
      </c>
      <c r="F181" s="191"/>
      <c r="G181" s="332" t="s">
        <v>97</v>
      </c>
      <c r="H181" s="41">
        <f aca="true" t="shared" si="5" ref="H181:I183">H182</f>
        <v>4870</v>
      </c>
      <c r="I181" s="30">
        <f t="shared" si="5"/>
        <v>0</v>
      </c>
    </row>
    <row r="182" spans="1:9" ht="15.75">
      <c r="A182" s="200" t="s">
        <v>129</v>
      </c>
      <c r="B182" s="246" t="s">
        <v>205</v>
      </c>
      <c r="C182" s="80" t="s">
        <v>42</v>
      </c>
      <c r="D182" s="81" t="s">
        <v>43</v>
      </c>
      <c r="E182" s="84" t="s">
        <v>95</v>
      </c>
      <c r="F182" s="85"/>
      <c r="G182" s="192" t="s">
        <v>97</v>
      </c>
      <c r="H182" s="193">
        <f t="shared" si="5"/>
        <v>4870</v>
      </c>
      <c r="I182" s="193">
        <f t="shared" si="5"/>
        <v>0</v>
      </c>
    </row>
    <row r="183" spans="1:9" ht="15.75">
      <c r="A183" s="176" t="s">
        <v>201</v>
      </c>
      <c r="B183" s="244" t="s">
        <v>205</v>
      </c>
      <c r="C183" s="84" t="s">
        <v>42</v>
      </c>
      <c r="D183" s="85" t="s">
        <v>43</v>
      </c>
      <c r="E183" s="84" t="s">
        <v>45</v>
      </c>
      <c r="F183" s="149"/>
      <c r="G183" s="192" t="s">
        <v>97</v>
      </c>
      <c r="H183" s="189">
        <f t="shared" si="5"/>
        <v>4870</v>
      </c>
      <c r="I183" s="189">
        <f t="shared" si="5"/>
        <v>0</v>
      </c>
    </row>
    <row r="184" spans="1:9" ht="27" thickBot="1">
      <c r="A184" s="164" t="s">
        <v>279</v>
      </c>
      <c r="B184" s="244" t="s">
        <v>205</v>
      </c>
      <c r="C184" s="84" t="s">
        <v>42</v>
      </c>
      <c r="D184" s="85" t="s">
        <v>43</v>
      </c>
      <c r="E184" s="84" t="s">
        <v>45</v>
      </c>
      <c r="F184" s="149" t="s">
        <v>190</v>
      </c>
      <c r="G184" s="270" t="s">
        <v>190</v>
      </c>
      <c r="H184" s="189">
        <v>4870</v>
      </c>
      <c r="I184" s="198"/>
    </row>
    <row r="185" spans="1:9" s="216" customFormat="1" ht="16.5" thickBot="1">
      <c r="A185" s="350" t="s">
        <v>229</v>
      </c>
      <c r="B185" s="237" t="s">
        <v>230</v>
      </c>
      <c r="C185" s="142" t="s">
        <v>96</v>
      </c>
      <c r="D185" s="143" t="s">
        <v>96</v>
      </c>
      <c r="E185" s="231" t="s">
        <v>95</v>
      </c>
      <c r="F185" s="143"/>
      <c r="G185" s="238" t="s">
        <v>97</v>
      </c>
      <c r="H185" s="97">
        <f>H186+H195</f>
        <v>27000</v>
      </c>
      <c r="I185" s="97">
        <f>I186+I195</f>
        <v>0</v>
      </c>
    </row>
    <row r="186" spans="1:9" s="216" customFormat="1" ht="16.5" thickBot="1">
      <c r="A186" s="220" t="s">
        <v>41</v>
      </c>
      <c r="B186" s="322" t="s">
        <v>230</v>
      </c>
      <c r="C186" s="221" t="s">
        <v>42</v>
      </c>
      <c r="D186" s="191" t="s">
        <v>96</v>
      </c>
      <c r="E186" s="221" t="s">
        <v>95</v>
      </c>
      <c r="F186" s="191"/>
      <c r="G186" s="323" t="s">
        <v>97</v>
      </c>
      <c r="H186" s="30">
        <f>H187+H190</f>
        <v>17000</v>
      </c>
      <c r="I186" s="30">
        <f>I187+I190</f>
        <v>0</v>
      </c>
    </row>
    <row r="187" spans="1:9" ht="15.75">
      <c r="A187" s="200" t="s">
        <v>129</v>
      </c>
      <c r="B187" s="246" t="s">
        <v>230</v>
      </c>
      <c r="C187" s="80" t="s">
        <v>42</v>
      </c>
      <c r="D187" s="81" t="s">
        <v>43</v>
      </c>
      <c r="E187" s="84" t="s">
        <v>95</v>
      </c>
      <c r="F187" s="85"/>
      <c r="G187" s="192" t="s">
        <v>97</v>
      </c>
      <c r="H187" s="193">
        <f>H188</f>
        <v>7000</v>
      </c>
      <c r="I187" s="193">
        <f>I188</f>
        <v>0</v>
      </c>
    </row>
    <row r="188" spans="1:9" ht="15.75">
      <c r="A188" s="176" t="s">
        <v>201</v>
      </c>
      <c r="B188" s="244" t="s">
        <v>230</v>
      </c>
      <c r="C188" s="84" t="s">
        <v>42</v>
      </c>
      <c r="D188" s="85" t="s">
        <v>43</v>
      </c>
      <c r="E188" s="84" t="s">
        <v>45</v>
      </c>
      <c r="F188" s="149"/>
      <c r="G188" s="192" t="s">
        <v>97</v>
      </c>
      <c r="H188" s="189">
        <f>H189</f>
        <v>7000</v>
      </c>
      <c r="I188" s="189">
        <f>I189</f>
        <v>0</v>
      </c>
    </row>
    <row r="189" spans="1:9" ht="15.75">
      <c r="A189" s="176" t="s">
        <v>210</v>
      </c>
      <c r="B189" s="303" t="s">
        <v>230</v>
      </c>
      <c r="C189" s="84" t="s">
        <v>42</v>
      </c>
      <c r="D189" s="85" t="s">
        <v>43</v>
      </c>
      <c r="E189" s="84" t="s">
        <v>45</v>
      </c>
      <c r="F189" s="149"/>
      <c r="G189" s="192" t="s">
        <v>136</v>
      </c>
      <c r="H189" s="189">
        <f>10000-3000</f>
        <v>7000</v>
      </c>
      <c r="I189" s="304"/>
    </row>
    <row r="190" spans="1:9" ht="15.75">
      <c r="A190" s="200" t="s">
        <v>3</v>
      </c>
      <c r="B190" s="246" t="s">
        <v>230</v>
      </c>
      <c r="C190" s="80" t="s">
        <v>42</v>
      </c>
      <c r="D190" s="81" t="s">
        <v>46</v>
      </c>
      <c r="E190" s="84" t="s">
        <v>95</v>
      </c>
      <c r="F190" s="85"/>
      <c r="G190" s="192" t="s">
        <v>97</v>
      </c>
      <c r="H190" s="193">
        <f>H193+H191</f>
        <v>10000</v>
      </c>
      <c r="I190" s="193">
        <f>I193</f>
        <v>0</v>
      </c>
    </row>
    <row r="191" spans="1:9" ht="15.75">
      <c r="A191" s="176" t="s">
        <v>134</v>
      </c>
      <c r="B191" s="246" t="s">
        <v>230</v>
      </c>
      <c r="C191" s="80" t="s">
        <v>42</v>
      </c>
      <c r="D191" s="81" t="s">
        <v>46</v>
      </c>
      <c r="E191" s="84" t="s">
        <v>135</v>
      </c>
      <c r="F191" s="85"/>
      <c r="G191" s="192" t="s">
        <v>97</v>
      </c>
      <c r="H191" s="193">
        <f>H192</f>
        <v>5000</v>
      </c>
      <c r="I191" s="193"/>
    </row>
    <row r="192" spans="1:9" ht="15.75">
      <c r="A192" s="176" t="s">
        <v>210</v>
      </c>
      <c r="B192" s="246" t="s">
        <v>230</v>
      </c>
      <c r="C192" s="80" t="s">
        <v>42</v>
      </c>
      <c r="D192" s="81" t="s">
        <v>46</v>
      </c>
      <c r="E192" s="84" t="s">
        <v>135</v>
      </c>
      <c r="F192" s="85"/>
      <c r="G192" s="192" t="s">
        <v>136</v>
      </c>
      <c r="H192" s="193">
        <f>5000</f>
        <v>5000</v>
      </c>
      <c r="I192" s="193"/>
    </row>
    <row r="193" spans="1:9" ht="15.75">
      <c r="A193" s="176" t="s">
        <v>108</v>
      </c>
      <c r="B193" s="244" t="s">
        <v>230</v>
      </c>
      <c r="C193" s="84" t="s">
        <v>42</v>
      </c>
      <c r="D193" s="85" t="s">
        <v>46</v>
      </c>
      <c r="E193" s="84" t="s">
        <v>158</v>
      </c>
      <c r="F193" s="149"/>
      <c r="G193" s="192" t="s">
        <v>97</v>
      </c>
      <c r="H193" s="189">
        <f>H194</f>
        <v>5000</v>
      </c>
      <c r="I193" s="189">
        <f>I194</f>
        <v>0</v>
      </c>
    </row>
    <row r="194" spans="1:9" ht="16.5" thickBot="1">
      <c r="A194" s="213" t="s">
        <v>232</v>
      </c>
      <c r="B194" s="244" t="s">
        <v>230</v>
      </c>
      <c r="C194" s="84" t="s">
        <v>42</v>
      </c>
      <c r="D194" s="85" t="s">
        <v>46</v>
      </c>
      <c r="E194" s="84" t="s">
        <v>158</v>
      </c>
      <c r="F194" s="149" t="s">
        <v>15</v>
      </c>
      <c r="G194" s="265">
        <v>412</v>
      </c>
      <c r="H194" s="189">
        <f>5000</f>
        <v>5000</v>
      </c>
      <c r="I194" s="198"/>
    </row>
    <row r="195" spans="1:9" s="216" customFormat="1" ht="16.5" thickBot="1">
      <c r="A195" s="220" t="s">
        <v>6</v>
      </c>
      <c r="B195" s="322" t="s">
        <v>230</v>
      </c>
      <c r="C195" s="221" t="s">
        <v>47</v>
      </c>
      <c r="D195" s="191" t="s">
        <v>96</v>
      </c>
      <c r="E195" s="221" t="s">
        <v>95</v>
      </c>
      <c r="F195" s="191"/>
      <c r="G195" s="323" t="s">
        <v>97</v>
      </c>
      <c r="H195" s="30">
        <f>H196+H199</f>
        <v>10000</v>
      </c>
      <c r="I195" s="30">
        <f>I196+I199</f>
        <v>0</v>
      </c>
    </row>
    <row r="196" spans="1:9" ht="15.75">
      <c r="A196" s="200" t="s">
        <v>9</v>
      </c>
      <c r="B196" s="201" t="s">
        <v>230</v>
      </c>
      <c r="C196" s="81" t="s">
        <v>47</v>
      </c>
      <c r="D196" s="201" t="s">
        <v>51</v>
      </c>
      <c r="E196" s="84" t="s">
        <v>135</v>
      </c>
      <c r="F196" s="85"/>
      <c r="G196" s="192" t="s">
        <v>97</v>
      </c>
      <c r="H196" s="218">
        <f>H197</f>
        <v>8000</v>
      </c>
      <c r="I196" s="219"/>
    </row>
    <row r="197" spans="1:9" ht="15.75">
      <c r="A197" s="176" t="s">
        <v>134</v>
      </c>
      <c r="B197" s="84" t="s">
        <v>230</v>
      </c>
      <c r="C197" s="85" t="s">
        <v>47</v>
      </c>
      <c r="D197" s="84" t="s">
        <v>51</v>
      </c>
      <c r="E197" s="84" t="s">
        <v>135</v>
      </c>
      <c r="F197" s="85"/>
      <c r="G197" s="192" t="s">
        <v>97</v>
      </c>
      <c r="H197" s="189">
        <f>H198</f>
        <v>8000</v>
      </c>
      <c r="I197" s="190"/>
    </row>
    <row r="198" spans="1:9" ht="16.5" thickBot="1">
      <c r="A198" s="254" t="s">
        <v>236</v>
      </c>
      <c r="B198" s="157" t="s">
        <v>230</v>
      </c>
      <c r="C198" s="158" t="s">
        <v>47</v>
      </c>
      <c r="D198" s="157" t="s">
        <v>51</v>
      </c>
      <c r="E198" s="157" t="s">
        <v>135</v>
      </c>
      <c r="F198" s="158"/>
      <c r="G198" s="256">
        <v>214</v>
      </c>
      <c r="H198" s="288">
        <f>10000-2000</f>
        <v>8000</v>
      </c>
      <c r="I198" s="292"/>
    </row>
    <row r="199" spans="1:9" s="216" customFormat="1" ht="16.5" thickBot="1">
      <c r="A199" s="220" t="s">
        <v>73</v>
      </c>
      <c r="B199" s="322" t="s">
        <v>230</v>
      </c>
      <c r="C199" s="221" t="s">
        <v>74</v>
      </c>
      <c r="D199" s="191" t="s">
        <v>96</v>
      </c>
      <c r="E199" s="221" t="s">
        <v>95</v>
      </c>
      <c r="F199" s="191"/>
      <c r="G199" s="323" t="s">
        <v>97</v>
      </c>
      <c r="H199" s="30">
        <f aca="true" t="shared" si="6" ref="H199:I201">H200</f>
        <v>2000</v>
      </c>
      <c r="I199" s="30">
        <f t="shared" si="6"/>
        <v>0</v>
      </c>
    </row>
    <row r="200" spans="1:9" ht="15.75">
      <c r="A200" s="200" t="s">
        <v>133</v>
      </c>
      <c r="B200" s="267" t="s">
        <v>230</v>
      </c>
      <c r="C200" s="166" t="s">
        <v>74</v>
      </c>
      <c r="D200" s="111" t="s">
        <v>80</v>
      </c>
      <c r="E200" s="84" t="s">
        <v>95</v>
      </c>
      <c r="F200" s="85"/>
      <c r="G200" s="192" t="s">
        <v>97</v>
      </c>
      <c r="H200" s="268">
        <f t="shared" si="6"/>
        <v>2000</v>
      </c>
      <c r="I200" s="268">
        <f t="shared" si="6"/>
        <v>0</v>
      </c>
    </row>
    <row r="201" spans="1:9" ht="15.75">
      <c r="A201" s="176" t="s">
        <v>134</v>
      </c>
      <c r="B201" s="244" t="s">
        <v>230</v>
      </c>
      <c r="C201" s="84" t="s">
        <v>74</v>
      </c>
      <c r="D201" s="85" t="s">
        <v>80</v>
      </c>
      <c r="E201" s="84" t="s">
        <v>135</v>
      </c>
      <c r="F201" s="85"/>
      <c r="G201" s="192" t="s">
        <v>97</v>
      </c>
      <c r="H201" s="189">
        <f t="shared" si="6"/>
        <v>2000</v>
      </c>
      <c r="I201" s="189">
        <f t="shared" si="6"/>
        <v>0</v>
      </c>
    </row>
    <row r="202" spans="1:9" ht="16.5" thickBot="1">
      <c r="A202" s="290" t="s">
        <v>210</v>
      </c>
      <c r="B202" s="305" t="s">
        <v>230</v>
      </c>
      <c r="C202" s="110" t="s">
        <v>74</v>
      </c>
      <c r="D202" s="286" t="s">
        <v>80</v>
      </c>
      <c r="E202" s="110" t="s">
        <v>135</v>
      </c>
      <c r="F202" s="286"/>
      <c r="G202" s="306">
        <v>214</v>
      </c>
      <c r="H202" s="34">
        <v>2000</v>
      </c>
      <c r="I202" s="34"/>
    </row>
    <row r="203" spans="1:9" s="216" customFormat="1" ht="16.5" thickBot="1">
      <c r="A203" s="343" t="s">
        <v>231</v>
      </c>
      <c r="B203" s="237" t="s">
        <v>309</v>
      </c>
      <c r="C203" s="142" t="s">
        <v>96</v>
      </c>
      <c r="D203" s="143" t="s">
        <v>96</v>
      </c>
      <c r="E203" s="231" t="s">
        <v>95</v>
      </c>
      <c r="F203" s="143"/>
      <c r="G203" s="238" t="s">
        <v>97</v>
      </c>
      <c r="H203" s="354">
        <f>H204+H208</f>
        <v>27000</v>
      </c>
      <c r="I203" s="97">
        <f>I204+I208</f>
        <v>0</v>
      </c>
    </row>
    <row r="204" spans="1:9" s="216" customFormat="1" ht="16.5" thickBot="1">
      <c r="A204" s="327" t="s">
        <v>41</v>
      </c>
      <c r="B204" s="221" t="s">
        <v>309</v>
      </c>
      <c r="C204" s="191" t="s">
        <v>42</v>
      </c>
      <c r="D204" s="221" t="s">
        <v>96</v>
      </c>
      <c r="E204" s="221" t="s">
        <v>95</v>
      </c>
      <c r="F204" s="191"/>
      <c r="G204" s="332" t="s">
        <v>97</v>
      </c>
      <c r="H204" s="41">
        <f aca="true" t="shared" si="7" ref="H204:I206">H205</f>
        <v>17000</v>
      </c>
      <c r="I204" s="30">
        <f t="shared" si="7"/>
        <v>0</v>
      </c>
    </row>
    <row r="205" spans="1:9" ht="15.75">
      <c r="A205" s="200" t="s">
        <v>3</v>
      </c>
      <c r="B205" s="246" t="s">
        <v>309</v>
      </c>
      <c r="C205" s="80" t="s">
        <v>42</v>
      </c>
      <c r="D205" s="81" t="s">
        <v>46</v>
      </c>
      <c r="E205" s="84" t="s">
        <v>95</v>
      </c>
      <c r="F205" s="85"/>
      <c r="G205" s="192" t="s">
        <v>97</v>
      </c>
      <c r="H205" s="307">
        <f t="shared" si="7"/>
        <v>17000</v>
      </c>
      <c r="I205" s="193">
        <f t="shared" si="7"/>
        <v>0</v>
      </c>
    </row>
    <row r="206" spans="1:9" ht="15.75">
      <c r="A206" s="176" t="s">
        <v>202</v>
      </c>
      <c r="B206" s="244" t="s">
        <v>309</v>
      </c>
      <c r="C206" s="84" t="s">
        <v>42</v>
      </c>
      <c r="D206" s="85" t="s">
        <v>46</v>
      </c>
      <c r="E206" s="84" t="s">
        <v>158</v>
      </c>
      <c r="F206" s="149"/>
      <c r="G206" s="192" t="s">
        <v>97</v>
      </c>
      <c r="H206" s="308">
        <f t="shared" si="7"/>
        <v>17000</v>
      </c>
      <c r="I206" s="189">
        <f t="shared" si="7"/>
        <v>0</v>
      </c>
    </row>
    <row r="207" spans="1:9" ht="16.5" thickBot="1">
      <c r="A207" s="213" t="s">
        <v>232</v>
      </c>
      <c r="B207" s="244" t="s">
        <v>309</v>
      </c>
      <c r="C207" s="84" t="s">
        <v>42</v>
      </c>
      <c r="D207" s="85" t="s">
        <v>46</v>
      </c>
      <c r="E207" s="84" t="s">
        <v>158</v>
      </c>
      <c r="F207" s="149" t="s">
        <v>15</v>
      </c>
      <c r="G207" s="265">
        <v>412</v>
      </c>
      <c r="H207" s="308">
        <f>4000+5000+15000-7000</f>
        <v>17000</v>
      </c>
      <c r="I207" s="148"/>
    </row>
    <row r="208" spans="1:9" s="216" customFormat="1" ht="16.5" thickBot="1">
      <c r="A208" s="327" t="s">
        <v>73</v>
      </c>
      <c r="B208" s="221" t="s">
        <v>309</v>
      </c>
      <c r="C208" s="191" t="s">
        <v>74</v>
      </c>
      <c r="D208" s="221" t="s">
        <v>96</v>
      </c>
      <c r="E208" s="331" t="s">
        <v>95</v>
      </c>
      <c r="F208" s="191"/>
      <c r="G208" s="332" t="s">
        <v>97</v>
      </c>
      <c r="H208" s="41">
        <f>H209</f>
        <v>10000</v>
      </c>
      <c r="I208" s="30">
        <f>I209</f>
        <v>0</v>
      </c>
    </row>
    <row r="209" spans="1:9" ht="15.75">
      <c r="A209" s="271" t="s">
        <v>16</v>
      </c>
      <c r="B209" s="201" t="s">
        <v>309</v>
      </c>
      <c r="C209" s="202" t="s">
        <v>74</v>
      </c>
      <c r="D209" s="201" t="s">
        <v>75</v>
      </c>
      <c r="E209" s="278" t="s">
        <v>95</v>
      </c>
      <c r="F209" s="202"/>
      <c r="G209" s="279" t="s">
        <v>97</v>
      </c>
      <c r="H209" s="218">
        <f>H210</f>
        <v>10000</v>
      </c>
      <c r="I209" s="219">
        <f>I210</f>
        <v>0</v>
      </c>
    </row>
    <row r="210" spans="1:9" ht="15.75">
      <c r="A210" s="176" t="s">
        <v>134</v>
      </c>
      <c r="B210" s="80" t="s">
        <v>309</v>
      </c>
      <c r="C210" s="81" t="s">
        <v>74</v>
      </c>
      <c r="D210" s="80" t="s">
        <v>75</v>
      </c>
      <c r="E210" s="281" t="s">
        <v>135</v>
      </c>
      <c r="F210" s="81"/>
      <c r="G210" s="266" t="s">
        <v>97</v>
      </c>
      <c r="H210" s="193">
        <f>H211</f>
        <v>10000</v>
      </c>
      <c r="I210" s="309"/>
    </row>
    <row r="211" spans="1:9" ht="16.5" thickBot="1">
      <c r="A211" s="254" t="s">
        <v>210</v>
      </c>
      <c r="B211" s="110" t="s">
        <v>309</v>
      </c>
      <c r="C211" s="286" t="s">
        <v>74</v>
      </c>
      <c r="D211" s="110" t="s">
        <v>75</v>
      </c>
      <c r="E211" s="310" t="s">
        <v>135</v>
      </c>
      <c r="F211" s="286"/>
      <c r="G211" s="311" t="s">
        <v>136</v>
      </c>
      <c r="H211" s="34">
        <f>20000-10000</f>
        <v>10000</v>
      </c>
      <c r="I211" s="312"/>
    </row>
    <row r="212" spans="1:9" ht="18.75" thickBot="1">
      <c r="A212" s="236" t="s">
        <v>137</v>
      </c>
      <c r="B212" s="45" t="s">
        <v>97</v>
      </c>
      <c r="C212" s="66" t="s">
        <v>96</v>
      </c>
      <c r="D212" s="46" t="s">
        <v>96</v>
      </c>
      <c r="E212" s="66" t="s">
        <v>95</v>
      </c>
      <c r="F212" s="130"/>
      <c r="G212" s="277" t="s">
        <v>97</v>
      </c>
      <c r="H212" s="68">
        <f>H8+H73+H98+H120+H136+H141+H159+H169+H180+H185+H203</f>
        <v>1216344.9999999998</v>
      </c>
      <c r="I212" s="313">
        <f>I8+I73+I98+I120+I136+I141+I159+I169+I185+I180</f>
        <v>247898</v>
      </c>
    </row>
    <row r="213" spans="1:9" ht="15.75">
      <c r="A213" s="271" t="s">
        <v>138</v>
      </c>
      <c r="B213" s="272"/>
      <c r="C213" s="201"/>
      <c r="D213" s="202"/>
      <c r="E213" s="201"/>
      <c r="F213" s="203"/>
      <c r="G213" s="314"/>
      <c r="H213" s="193"/>
      <c r="I213" s="315"/>
    </row>
    <row r="214" spans="1:9" ht="15.75">
      <c r="A214" s="176" t="s">
        <v>139</v>
      </c>
      <c r="B214" s="244"/>
      <c r="C214" s="84"/>
      <c r="D214" s="85"/>
      <c r="E214" s="84"/>
      <c r="F214" s="149"/>
      <c r="G214" s="265"/>
      <c r="H214" s="189"/>
      <c r="I214" s="198"/>
    </row>
    <row r="215" spans="1:9" ht="15.75">
      <c r="A215" s="176" t="s">
        <v>140</v>
      </c>
      <c r="B215" s="244"/>
      <c r="C215" s="84"/>
      <c r="D215" s="85"/>
      <c r="E215" s="84"/>
      <c r="F215" s="149"/>
      <c r="G215" s="265"/>
      <c r="H215" s="189"/>
      <c r="I215" s="198"/>
    </row>
    <row r="216" spans="1:9" ht="16.5" thickBot="1">
      <c r="A216" s="185" t="s">
        <v>141</v>
      </c>
      <c r="B216" s="248"/>
      <c r="C216" s="91"/>
      <c r="D216" s="92"/>
      <c r="E216" s="91"/>
      <c r="F216" s="197"/>
      <c r="G216" s="259"/>
      <c r="H216" s="258"/>
      <c r="I216" s="260"/>
    </row>
    <row r="217" spans="1:9" s="216" customFormat="1" ht="16.5" thickBot="1">
      <c r="A217" s="27" t="s">
        <v>300</v>
      </c>
      <c r="B217" s="329" t="s">
        <v>97</v>
      </c>
      <c r="C217" s="325" t="s">
        <v>24</v>
      </c>
      <c r="D217" s="191" t="s">
        <v>96</v>
      </c>
      <c r="E217" s="221" t="s">
        <v>95</v>
      </c>
      <c r="F217" s="191"/>
      <c r="G217" s="323" t="s">
        <v>97</v>
      </c>
      <c r="H217" s="30">
        <f>H218</f>
        <v>5000</v>
      </c>
      <c r="I217" s="30">
        <f>I218</f>
        <v>0</v>
      </c>
    </row>
    <row r="218" spans="1:9" ht="15.75">
      <c r="A218" s="271" t="s">
        <v>19</v>
      </c>
      <c r="B218" s="272" t="s">
        <v>97</v>
      </c>
      <c r="C218" s="201" t="s">
        <v>24</v>
      </c>
      <c r="D218" s="202" t="s">
        <v>28</v>
      </c>
      <c r="E218" s="201" t="s">
        <v>29</v>
      </c>
      <c r="F218" s="202"/>
      <c r="G218" s="192" t="s">
        <v>97</v>
      </c>
      <c r="H218" s="218">
        <f>H219</f>
        <v>5000</v>
      </c>
      <c r="I218" s="218">
        <f>I219</f>
        <v>0</v>
      </c>
    </row>
    <row r="219" spans="1:9" ht="16.5" thickBot="1">
      <c r="A219" s="290" t="s">
        <v>119</v>
      </c>
      <c r="B219" s="255" t="s">
        <v>97</v>
      </c>
      <c r="C219" s="157" t="s">
        <v>24</v>
      </c>
      <c r="D219" s="158" t="s">
        <v>28</v>
      </c>
      <c r="E219" s="157" t="s">
        <v>29</v>
      </c>
      <c r="F219" s="158"/>
      <c r="G219" s="291" t="s">
        <v>30</v>
      </c>
      <c r="H219" s="288">
        <v>5000</v>
      </c>
      <c r="I219" s="292"/>
    </row>
    <row r="220" spans="1:9" s="216" customFormat="1" ht="15.75">
      <c r="A220" s="335" t="s">
        <v>142</v>
      </c>
      <c r="B220" s="336"/>
      <c r="C220" s="337"/>
      <c r="D220" s="355"/>
      <c r="E220" s="356"/>
      <c r="F220" s="355"/>
      <c r="G220" s="357"/>
      <c r="H220" s="218"/>
      <c r="I220" s="300"/>
    </row>
    <row r="221" spans="1:9" s="216" customFormat="1" ht="16.5" thickBot="1">
      <c r="A221" s="358" t="s">
        <v>143</v>
      </c>
      <c r="B221" s="339" t="s">
        <v>97</v>
      </c>
      <c r="C221" s="340" t="s">
        <v>33</v>
      </c>
      <c r="D221" s="255" t="s">
        <v>96</v>
      </c>
      <c r="E221" s="157" t="s">
        <v>95</v>
      </c>
      <c r="F221" s="158"/>
      <c r="G221" s="334" t="s">
        <v>97</v>
      </c>
      <c r="H221" s="288">
        <f>H223</f>
        <v>3040</v>
      </c>
      <c r="I221" s="288">
        <f>I223</f>
        <v>0</v>
      </c>
    </row>
    <row r="222" spans="1:9" s="216" customFormat="1" ht="15.75">
      <c r="A222" s="271" t="s">
        <v>31</v>
      </c>
      <c r="B222" s="272"/>
      <c r="C222" s="201"/>
      <c r="D222" s="242"/>
      <c r="E222" s="137"/>
      <c r="F222" s="242"/>
      <c r="G222" s="333"/>
      <c r="H222" s="218"/>
      <c r="I222" s="300"/>
    </row>
    <row r="223" spans="1:9" s="216" customFormat="1" ht="16.5" thickBot="1">
      <c r="A223" s="254" t="s">
        <v>32</v>
      </c>
      <c r="B223" s="305" t="s">
        <v>307</v>
      </c>
      <c r="C223" s="110" t="s">
        <v>33</v>
      </c>
      <c r="D223" s="255" t="s">
        <v>96</v>
      </c>
      <c r="E223" s="157" t="s">
        <v>95</v>
      </c>
      <c r="F223" s="158"/>
      <c r="G223" s="334" t="s">
        <v>97</v>
      </c>
      <c r="H223" s="34">
        <f>H224</f>
        <v>3040</v>
      </c>
      <c r="I223" s="34">
        <f>I224</f>
        <v>0</v>
      </c>
    </row>
    <row r="224" spans="1:9" ht="15.75">
      <c r="A224" s="200" t="s">
        <v>34</v>
      </c>
      <c r="B224" s="246" t="s">
        <v>97</v>
      </c>
      <c r="C224" s="80" t="s">
        <v>33</v>
      </c>
      <c r="D224" s="81" t="s">
        <v>35</v>
      </c>
      <c r="E224" s="80" t="s">
        <v>95</v>
      </c>
      <c r="F224" s="81"/>
      <c r="G224" s="266" t="s">
        <v>97</v>
      </c>
      <c r="H224" s="193">
        <f>H225</f>
        <v>3040</v>
      </c>
      <c r="I224" s="193">
        <f>I225</f>
        <v>0</v>
      </c>
    </row>
    <row r="225" spans="1:9" ht="15.75">
      <c r="A225" s="176" t="s">
        <v>100</v>
      </c>
      <c r="B225" s="244" t="s">
        <v>97</v>
      </c>
      <c r="C225" s="84" t="s">
        <v>33</v>
      </c>
      <c r="D225" s="85" t="s">
        <v>35</v>
      </c>
      <c r="E225" s="84" t="s">
        <v>101</v>
      </c>
      <c r="F225" s="85"/>
      <c r="G225" s="192" t="s">
        <v>97</v>
      </c>
      <c r="H225" s="189">
        <f>H226+H227+H228</f>
        <v>3040</v>
      </c>
      <c r="I225" s="189">
        <f>I226+I227+I228</f>
        <v>0</v>
      </c>
    </row>
    <row r="226" spans="1:9" ht="26.25">
      <c r="A226" s="177" t="s">
        <v>272</v>
      </c>
      <c r="B226" s="244" t="s">
        <v>97</v>
      </c>
      <c r="C226" s="84" t="s">
        <v>33</v>
      </c>
      <c r="D226" s="85" t="s">
        <v>35</v>
      </c>
      <c r="E226" s="84" t="s">
        <v>101</v>
      </c>
      <c r="F226" s="149"/>
      <c r="G226" s="265">
        <v>239</v>
      </c>
      <c r="H226" s="189">
        <v>1160</v>
      </c>
      <c r="I226" s="198"/>
    </row>
    <row r="227" spans="1:9" ht="15.75">
      <c r="A227" s="176" t="s">
        <v>105</v>
      </c>
      <c r="B227" s="244" t="s">
        <v>97</v>
      </c>
      <c r="C227" s="84" t="s">
        <v>33</v>
      </c>
      <c r="D227" s="85" t="s">
        <v>35</v>
      </c>
      <c r="E227" s="84" t="s">
        <v>101</v>
      </c>
      <c r="F227" s="149"/>
      <c r="G227" s="265">
        <v>240</v>
      </c>
      <c r="H227" s="189">
        <v>315</v>
      </c>
      <c r="I227" s="198"/>
    </row>
    <row r="228" spans="1:9" ht="27" thickBot="1">
      <c r="A228" s="177" t="s">
        <v>273</v>
      </c>
      <c r="B228" s="244" t="s">
        <v>97</v>
      </c>
      <c r="C228" s="84" t="s">
        <v>33</v>
      </c>
      <c r="D228" s="85" t="s">
        <v>35</v>
      </c>
      <c r="E228" s="84" t="s">
        <v>101</v>
      </c>
      <c r="F228" s="149"/>
      <c r="G228" s="265">
        <v>253</v>
      </c>
      <c r="H228" s="189">
        <v>1565</v>
      </c>
      <c r="I228" s="198"/>
    </row>
    <row r="229" spans="1:9" s="216" customFormat="1" ht="15.75">
      <c r="A229" s="335" t="s">
        <v>41</v>
      </c>
      <c r="B229" s="336" t="s">
        <v>97</v>
      </c>
      <c r="C229" s="337" t="s">
        <v>42</v>
      </c>
      <c r="D229" s="202" t="s">
        <v>96</v>
      </c>
      <c r="E229" s="201" t="s">
        <v>95</v>
      </c>
      <c r="F229" s="202"/>
      <c r="G229" s="338" t="s">
        <v>97</v>
      </c>
      <c r="H229" s="218">
        <f>H231</f>
        <v>800</v>
      </c>
      <c r="I229" s="218">
        <f>I231</f>
        <v>0</v>
      </c>
    </row>
    <row r="230" spans="1:9" s="216" customFormat="1" ht="16.5" thickBot="1">
      <c r="A230" s="254" t="s">
        <v>206</v>
      </c>
      <c r="B230" s="339"/>
      <c r="C230" s="340"/>
      <c r="D230" s="339"/>
      <c r="E230" s="340"/>
      <c r="F230" s="341"/>
      <c r="G230" s="342"/>
      <c r="H230" s="288"/>
      <c r="I230" s="292"/>
    </row>
    <row r="231" spans="1:9" s="216" customFormat="1" ht="15.75">
      <c r="A231" s="200" t="s">
        <v>327</v>
      </c>
      <c r="B231" s="246" t="s">
        <v>97</v>
      </c>
      <c r="C231" s="80" t="s">
        <v>42</v>
      </c>
      <c r="D231" s="81" t="s">
        <v>46</v>
      </c>
      <c r="E231" s="84" t="s">
        <v>95</v>
      </c>
      <c r="F231" s="85"/>
      <c r="G231" s="192" t="s">
        <v>97</v>
      </c>
      <c r="H231" s="218">
        <f>H232</f>
        <v>800</v>
      </c>
      <c r="I231" s="218">
        <f>I232</f>
        <v>0</v>
      </c>
    </row>
    <row r="232" spans="1:9" ht="15.75">
      <c r="A232" s="176" t="s">
        <v>108</v>
      </c>
      <c r="B232" s="244" t="s">
        <v>97</v>
      </c>
      <c r="C232" s="84" t="s">
        <v>99</v>
      </c>
      <c r="D232" s="85" t="s">
        <v>46</v>
      </c>
      <c r="E232" s="84" t="s">
        <v>158</v>
      </c>
      <c r="F232" s="149"/>
      <c r="G232" s="192" t="s">
        <v>97</v>
      </c>
      <c r="H232" s="189">
        <f>H233</f>
        <v>800</v>
      </c>
      <c r="I232" s="189">
        <f>I233</f>
        <v>0</v>
      </c>
    </row>
    <row r="233" spans="1:9" ht="16.5" thickBot="1">
      <c r="A233" s="148" t="s">
        <v>280</v>
      </c>
      <c r="B233" s="244" t="s">
        <v>97</v>
      </c>
      <c r="C233" s="84" t="s">
        <v>99</v>
      </c>
      <c r="D233" s="85" t="s">
        <v>46</v>
      </c>
      <c r="E233" s="84" t="s">
        <v>158</v>
      </c>
      <c r="F233" s="149"/>
      <c r="G233" s="265">
        <v>412</v>
      </c>
      <c r="H233" s="189">
        <v>800</v>
      </c>
      <c r="I233" s="198"/>
    </row>
    <row r="234" spans="1:9" s="216" customFormat="1" ht="16.5" thickBot="1">
      <c r="A234" s="27" t="s">
        <v>160</v>
      </c>
      <c r="B234" s="329" t="s">
        <v>97</v>
      </c>
      <c r="C234" s="325" t="s">
        <v>87</v>
      </c>
      <c r="D234" s="191" t="s">
        <v>96</v>
      </c>
      <c r="E234" s="221" t="s">
        <v>95</v>
      </c>
      <c r="F234" s="191"/>
      <c r="G234" s="323" t="s">
        <v>97</v>
      </c>
      <c r="H234" s="30">
        <f>H238+H235</f>
        <v>2106</v>
      </c>
      <c r="I234" s="30">
        <f>I238+I235</f>
        <v>0</v>
      </c>
    </row>
    <row r="235" spans="1:9" ht="15.75">
      <c r="A235" s="176" t="s">
        <v>237</v>
      </c>
      <c r="B235" s="244" t="s">
        <v>97</v>
      </c>
      <c r="C235" s="84" t="s">
        <v>87</v>
      </c>
      <c r="D235" s="85" t="s">
        <v>220</v>
      </c>
      <c r="E235" s="84" t="s">
        <v>95</v>
      </c>
      <c r="F235" s="85"/>
      <c r="G235" s="192" t="s">
        <v>97</v>
      </c>
      <c r="H235" s="189">
        <f>H236</f>
        <v>850</v>
      </c>
      <c r="I235" s="189">
        <f>I236</f>
        <v>0</v>
      </c>
    </row>
    <row r="236" spans="1:9" ht="15.75">
      <c r="A236" s="176" t="s">
        <v>221</v>
      </c>
      <c r="B236" s="244" t="s">
        <v>97</v>
      </c>
      <c r="C236" s="84" t="s">
        <v>87</v>
      </c>
      <c r="D236" s="85" t="s">
        <v>220</v>
      </c>
      <c r="E236" s="84" t="s">
        <v>222</v>
      </c>
      <c r="F236" s="149"/>
      <c r="G236" s="192" t="s">
        <v>97</v>
      </c>
      <c r="H236" s="189">
        <f>H237</f>
        <v>850</v>
      </c>
      <c r="I236" s="189">
        <f>I237</f>
        <v>0</v>
      </c>
    </row>
    <row r="237" spans="1:9" ht="15.75">
      <c r="A237" s="176" t="s">
        <v>90</v>
      </c>
      <c r="B237" s="244" t="s">
        <v>97</v>
      </c>
      <c r="C237" s="84" t="s">
        <v>87</v>
      </c>
      <c r="D237" s="85" t="s">
        <v>220</v>
      </c>
      <c r="E237" s="84" t="s">
        <v>222</v>
      </c>
      <c r="F237" s="149" t="s">
        <v>4</v>
      </c>
      <c r="G237" s="265">
        <v>443</v>
      </c>
      <c r="H237" s="189">
        <v>850</v>
      </c>
      <c r="I237" s="148"/>
    </row>
    <row r="238" spans="1:9" ht="15.75">
      <c r="A238" s="200" t="s">
        <v>88</v>
      </c>
      <c r="B238" s="246" t="s">
        <v>97</v>
      </c>
      <c r="C238" s="80" t="s">
        <v>87</v>
      </c>
      <c r="D238" s="81" t="s">
        <v>89</v>
      </c>
      <c r="E238" s="84" t="s">
        <v>95</v>
      </c>
      <c r="F238" s="85"/>
      <c r="G238" s="192" t="s">
        <v>97</v>
      </c>
      <c r="H238" s="193">
        <f>H239+H241</f>
        <v>1256</v>
      </c>
      <c r="I238" s="193">
        <f>I239+I241</f>
        <v>0</v>
      </c>
    </row>
    <row r="239" spans="1:9" ht="15.75">
      <c r="A239" s="176" t="s">
        <v>134</v>
      </c>
      <c r="B239" s="244" t="s">
        <v>97</v>
      </c>
      <c r="C239" s="84" t="s">
        <v>87</v>
      </c>
      <c r="D239" s="85" t="s">
        <v>89</v>
      </c>
      <c r="E239" s="84" t="s">
        <v>135</v>
      </c>
      <c r="F239" s="149"/>
      <c r="G239" s="192" t="s">
        <v>97</v>
      </c>
      <c r="H239" s="193">
        <f>H240</f>
        <v>626</v>
      </c>
      <c r="I239" s="193">
        <f>I240</f>
        <v>0</v>
      </c>
    </row>
    <row r="240" spans="1:9" ht="15.75">
      <c r="A240" s="176" t="s">
        <v>210</v>
      </c>
      <c r="B240" s="244" t="s">
        <v>97</v>
      </c>
      <c r="C240" s="84" t="s">
        <v>87</v>
      </c>
      <c r="D240" s="85" t="s">
        <v>89</v>
      </c>
      <c r="E240" s="84" t="s">
        <v>135</v>
      </c>
      <c r="F240" s="149"/>
      <c r="G240" s="265">
        <v>214</v>
      </c>
      <c r="H240" s="189">
        <v>626</v>
      </c>
      <c r="I240" s="198"/>
    </row>
    <row r="241" spans="1:9" ht="26.25">
      <c r="A241" s="164" t="s">
        <v>281</v>
      </c>
      <c r="B241" s="267" t="s">
        <v>97</v>
      </c>
      <c r="C241" s="166" t="s">
        <v>87</v>
      </c>
      <c r="D241" s="111" t="s">
        <v>89</v>
      </c>
      <c r="E241" s="166" t="s">
        <v>191</v>
      </c>
      <c r="F241" s="167"/>
      <c r="G241" s="192" t="s">
        <v>97</v>
      </c>
      <c r="H241" s="268">
        <f>H242</f>
        <v>630</v>
      </c>
      <c r="I241" s="268"/>
    </row>
    <row r="242" spans="1:9" ht="16.5" thickBot="1">
      <c r="A242" s="254" t="s">
        <v>90</v>
      </c>
      <c r="B242" s="255" t="s">
        <v>97</v>
      </c>
      <c r="C242" s="157" t="s">
        <v>87</v>
      </c>
      <c r="D242" s="158" t="s">
        <v>89</v>
      </c>
      <c r="E242" s="157" t="s">
        <v>191</v>
      </c>
      <c r="F242" s="159"/>
      <c r="G242" s="302">
        <v>443</v>
      </c>
      <c r="H242" s="288">
        <v>630</v>
      </c>
      <c r="I242" s="292"/>
    </row>
    <row r="243" spans="1:9" s="10" customFormat="1" ht="16.5" thickBot="1">
      <c r="A243" s="141" t="s">
        <v>308</v>
      </c>
      <c r="B243" s="45" t="s">
        <v>97</v>
      </c>
      <c r="C243" s="66" t="s">
        <v>96</v>
      </c>
      <c r="D243" s="46" t="s">
        <v>96</v>
      </c>
      <c r="E243" s="66" t="s">
        <v>95</v>
      </c>
      <c r="F243" s="130"/>
      <c r="G243" s="239" t="s">
        <v>97</v>
      </c>
      <c r="H243" s="68">
        <f>H244+H249+H261+H274</f>
        <v>23101</v>
      </c>
      <c r="I243" s="316"/>
    </row>
    <row r="244" spans="1:9" s="216" customFormat="1" ht="16.5" thickBot="1">
      <c r="A244" s="220" t="s">
        <v>41</v>
      </c>
      <c r="B244" s="322" t="s">
        <v>97</v>
      </c>
      <c r="C244" s="221" t="s">
        <v>42</v>
      </c>
      <c r="D244" s="191" t="s">
        <v>96</v>
      </c>
      <c r="E244" s="221" t="s">
        <v>95</v>
      </c>
      <c r="F244" s="191"/>
      <c r="G244" s="323" t="s">
        <v>97</v>
      </c>
      <c r="H244" s="30">
        <f>H245</f>
        <v>5093</v>
      </c>
      <c r="I244" s="30">
        <f>I245+I248</f>
        <v>0</v>
      </c>
    </row>
    <row r="245" spans="1:9" ht="15.75">
      <c r="A245" s="200" t="s">
        <v>3</v>
      </c>
      <c r="B245" s="246" t="s">
        <v>97</v>
      </c>
      <c r="C245" s="80" t="s">
        <v>42</v>
      </c>
      <c r="D245" s="81" t="s">
        <v>46</v>
      </c>
      <c r="E245" s="84" t="s">
        <v>95</v>
      </c>
      <c r="F245" s="85"/>
      <c r="G245" s="192" t="s">
        <v>97</v>
      </c>
      <c r="H245" s="218">
        <f>H246+H247</f>
        <v>5093</v>
      </c>
      <c r="I245" s="218">
        <f>I246</f>
        <v>0</v>
      </c>
    </row>
    <row r="246" spans="1:9" ht="15.75">
      <c r="A246" s="176" t="s">
        <v>108</v>
      </c>
      <c r="B246" s="244" t="s">
        <v>97</v>
      </c>
      <c r="C246" s="84" t="s">
        <v>99</v>
      </c>
      <c r="D246" s="85" t="s">
        <v>46</v>
      </c>
      <c r="E246" s="84" t="s">
        <v>158</v>
      </c>
      <c r="F246" s="149"/>
      <c r="G246" s="192" t="s">
        <v>97</v>
      </c>
      <c r="H246" s="189">
        <f>H248</f>
        <v>2500</v>
      </c>
      <c r="I246" s="189">
        <f>I248</f>
        <v>0</v>
      </c>
    </row>
    <row r="247" spans="1:9" ht="26.25">
      <c r="A247" s="177" t="s">
        <v>227</v>
      </c>
      <c r="B247" s="244" t="s">
        <v>97</v>
      </c>
      <c r="C247" s="84" t="s">
        <v>42</v>
      </c>
      <c r="D247" s="85" t="s">
        <v>46</v>
      </c>
      <c r="E247" s="84" t="s">
        <v>158</v>
      </c>
      <c r="F247" s="149" t="s">
        <v>228</v>
      </c>
      <c r="G247" s="265">
        <v>411</v>
      </c>
      <c r="H247" s="189">
        <v>2593</v>
      </c>
      <c r="I247" s="198"/>
    </row>
    <row r="248" spans="1:9" ht="16.5" thickBot="1">
      <c r="A248" s="214" t="s">
        <v>280</v>
      </c>
      <c r="B248" s="255" t="s">
        <v>97</v>
      </c>
      <c r="C248" s="157" t="s">
        <v>99</v>
      </c>
      <c r="D248" s="158" t="s">
        <v>46</v>
      </c>
      <c r="E248" s="157" t="s">
        <v>158</v>
      </c>
      <c r="F248" s="159"/>
      <c r="G248" s="302">
        <v>412</v>
      </c>
      <c r="H248" s="288">
        <v>2500</v>
      </c>
      <c r="I248" s="292"/>
    </row>
    <row r="249" spans="1:9" s="216" customFormat="1" ht="16.5" thickBot="1">
      <c r="A249" s="220" t="s">
        <v>6</v>
      </c>
      <c r="B249" s="322" t="s">
        <v>97</v>
      </c>
      <c r="C249" s="221" t="s">
        <v>47</v>
      </c>
      <c r="D249" s="191" t="s">
        <v>96</v>
      </c>
      <c r="E249" s="221" t="s">
        <v>95</v>
      </c>
      <c r="F249" s="191"/>
      <c r="G249" s="323" t="s">
        <v>97</v>
      </c>
      <c r="H249" s="30">
        <f>H250+H253+H258</f>
        <v>8808</v>
      </c>
      <c r="I249" s="30">
        <f>I250+I253+I281+I278</f>
        <v>0</v>
      </c>
    </row>
    <row r="250" spans="1:9" ht="15.75">
      <c r="A250" s="271" t="s">
        <v>7</v>
      </c>
      <c r="B250" s="272" t="s">
        <v>97</v>
      </c>
      <c r="C250" s="201" t="s">
        <v>47</v>
      </c>
      <c r="D250" s="202" t="s">
        <v>48</v>
      </c>
      <c r="E250" s="201" t="s">
        <v>95</v>
      </c>
      <c r="F250" s="202"/>
      <c r="G250" s="279" t="s">
        <v>97</v>
      </c>
      <c r="H250" s="218">
        <f>H251</f>
        <v>1800</v>
      </c>
      <c r="I250" s="218">
        <f>I251</f>
        <v>0</v>
      </c>
    </row>
    <row r="251" spans="1:9" ht="15.75">
      <c r="A251" s="176" t="s">
        <v>8</v>
      </c>
      <c r="B251" s="244" t="s">
        <v>97</v>
      </c>
      <c r="C251" s="84" t="s">
        <v>47</v>
      </c>
      <c r="D251" s="85" t="s">
        <v>48</v>
      </c>
      <c r="E251" s="84" t="s">
        <v>49</v>
      </c>
      <c r="F251" s="85"/>
      <c r="G251" s="192" t="s">
        <v>97</v>
      </c>
      <c r="H251" s="189">
        <f>H252</f>
        <v>1800</v>
      </c>
      <c r="I251" s="189">
        <f>I252</f>
        <v>0</v>
      </c>
    </row>
    <row r="252" spans="1:9" ht="15.75">
      <c r="A252" s="176" t="s">
        <v>50</v>
      </c>
      <c r="B252" s="244" t="s">
        <v>97</v>
      </c>
      <c r="C252" s="84" t="s">
        <v>47</v>
      </c>
      <c r="D252" s="85" t="s">
        <v>48</v>
      </c>
      <c r="E252" s="84" t="s">
        <v>49</v>
      </c>
      <c r="F252" s="85"/>
      <c r="G252" s="265">
        <v>327</v>
      </c>
      <c r="H252" s="189">
        <v>1800</v>
      </c>
      <c r="I252" s="190"/>
    </row>
    <row r="253" spans="1:9" ht="15.75">
      <c r="A253" s="185" t="s">
        <v>9</v>
      </c>
      <c r="B253" s="248" t="s">
        <v>97</v>
      </c>
      <c r="C253" s="91" t="s">
        <v>47</v>
      </c>
      <c r="D253" s="92" t="s">
        <v>51</v>
      </c>
      <c r="E253" s="84" t="s">
        <v>95</v>
      </c>
      <c r="F253" s="85"/>
      <c r="G253" s="192" t="s">
        <v>97</v>
      </c>
      <c r="H253" s="189">
        <f>H254+H256</f>
        <v>6508</v>
      </c>
      <c r="I253" s="189"/>
    </row>
    <row r="254" spans="1:9" ht="26.25">
      <c r="A254" s="165" t="s">
        <v>282</v>
      </c>
      <c r="B254" s="248" t="s">
        <v>97</v>
      </c>
      <c r="C254" s="91" t="s">
        <v>47</v>
      </c>
      <c r="D254" s="92" t="s">
        <v>51</v>
      </c>
      <c r="E254" s="91" t="s">
        <v>52</v>
      </c>
      <c r="F254" s="92"/>
      <c r="G254" s="192" t="s">
        <v>97</v>
      </c>
      <c r="H254" s="189">
        <f>H255</f>
        <v>4461</v>
      </c>
      <c r="I254" s="189">
        <f>I255</f>
        <v>0</v>
      </c>
    </row>
    <row r="255" spans="1:9" ht="15.75">
      <c r="A255" s="176" t="s">
        <v>50</v>
      </c>
      <c r="B255" s="244" t="s">
        <v>97</v>
      </c>
      <c r="C255" s="84" t="s">
        <v>47</v>
      </c>
      <c r="D255" s="85" t="s">
        <v>51</v>
      </c>
      <c r="E255" s="84" t="s">
        <v>52</v>
      </c>
      <c r="F255" s="149"/>
      <c r="G255" s="265">
        <v>327</v>
      </c>
      <c r="H255" s="189">
        <v>4461</v>
      </c>
      <c r="I255" s="190"/>
    </row>
    <row r="256" spans="1:9" ht="15.75">
      <c r="A256" s="39" t="s">
        <v>58</v>
      </c>
      <c r="B256" s="267" t="s">
        <v>97</v>
      </c>
      <c r="C256" s="166" t="s">
        <v>47</v>
      </c>
      <c r="D256" s="111" t="s">
        <v>51</v>
      </c>
      <c r="E256" s="166" t="s">
        <v>59</v>
      </c>
      <c r="F256" s="111"/>
      <c r="G256" s="262" t="s">
        <v>97</v>
      </c>
      <c r="H256" s="154">
        <f>H257</f>
        <v>2047</v>
      </c>
      <c r="I256" s="154">
        <f>I257</f>
        <v>0</v>
      </c>
    </row>
    <row r="257" spans="1:9" ht="15.75">
      <c r="A257" s="176" t="s">
        <v>50</v>
      </c>
      <c r="B257" s="244" t="s">
        <v>97</v>
      </c>
      <c r="C257" s="84" t="s">
        <v>47</v>
      </c>
      <c r="D257" s="85" t="s">
        <v>51</v>
      </c>
      <c r="E257" s="84" t="s">
        <v>59</v>
      </c>
      <c r="F257" s="85"/>
      <c r="G257" s="265">
        <v>327</v>
      </c>
      <c r="H257" s="148">
        <f>47+2000</f>
        <v>2047</v>
      </c>
      <c r="I257" s="190"/>
    </row>
    <row r="258" spans="1:9" ht="15.75">
      <c r="A258" s="176" t="s">
        <v>53</v>
      </c>
      <c r="B258" s="244" t="s">
        <v>97</v>
      </c>
      <c r="C258" s="84" t="s">
        <v>47</v>
      </c>
      <c r="D258" s="85" t="s">
        <v>54</v>
      </c>
      <c r="E258" s="84" t="s">
        <v>95</v>
      </c>
      <c r="F258" s="85"/>
      <c r="G258" s="192" t="s">
        <v>97</v>
      </c>
      <c r="H258" s="189">
        <f>H259</f>
        <v>500</v>
      </c>
      <c r="I258" s="189">
        <f>I259</f>
        <v>0</v>
      </c>
    </row>
    <row r="259" spans="1:9" ht="15.75">
      <c r="A259" s="176" t="s">
        <v>223</v>
      </c>
      <c r="B259" s="244" t="s">
        <v>97</v>
      </c>
      <c r="C259" s="84" t="s">
        <v>47</v>
      </c>
      <c r="D259" s="85" t="s">
        <v>54</v>
      </c>
      <c r="E259" s="84" t="s">
        <v>224</v>
      </c>
      <c r="F259" s="85"/>
      <c r="G259" s="192" t="s">
        <v>97</v>
      </c>
      <c r="H259" s="189">
        <f>H260</f>
        <v>500</v>
      </c>
      <c r="I259" s="189">
        <f>I260+I273</f>
        <v>0</v>
      </c>
    </row>
    <row r="260" spans="1:9" ht="16.5" thickBot="1">
      <c r="A260" s="254" t="s">
        <v>50</v>
      </c>
      <c r="B260" s="255" t="s">
        <v>97</v>
      </c>
      <c r="C260" s="157" t="s">
        <v>47</v>
      </c>
      <c r="D260" s="158" t="s">
        <v>54</v>
      </c>
      <c r="E260" s="157" t="s">
        <v>224</v>
      </c>
      <c r="F260" s="158" t="s">
        <v>17</v>
      </c>
      <c r="G260" s="302">
        <v>327</v>
      </c>
      <c r="H260" s="288">
        <v>500</v>
      </c>
      <c r="I260" s="292"/>
    </row>
    <row r="261" spans="1:9" s="216" customFormat="1" ht="16.5" thickBot="1">
      <c r="A261" s="220" t="s">
        <v>291</v>
      </c>
      <c r="B261" s="322" t="s">
        <v>97</v>
      </c>
      <c r="C261" s="221" t="s">
        <v>65</v>
      </c>
      <c r="D261" s="322" t="s">
        <v>96</v>
      </c>
      <c r="E261" s="221" t="s">
        <v>95</v>
      </c>
      <c r="F261" s="191"/>
      <c r="G261" s="330" t="s">
        <v>97</v>
      </c>
      <c r="H261" s="30">
        <f>H262+H273</f>
        <v>3000</v>
      </c>
      <c r="I261" s="30">
        <f>I262+I273</f>
        <v>0</v>
      </c>
    </row>
    <row r="262" spans="1:9" ht="15.75">
      <c r="A262" s="200" t="s">
        <v>62</v>
      </c>
      <c r="B262" s="246" t="s">
        <v>97</v>
      </c>
      <c r="C262" s="80" t="s">
        <v>65</v>
      </c>
      <c r="D262" s="81" t="s">
        <v>63</v>
      </c>
      <c r="E262" s="84" t="s">
        <v>95</v>
      </c>
      <c r="F262" s="85"/>
      <c r="G262" s="192" t="s">
        <v>97</v>
      </c>
      <c r="H262" s="193">
        <f>H264+H266+H267+H269</f>
        <v>2950</v>
      </c>
      <c r="I262" s="193">
        <f>I263+I265+I267+I269+I271</f>
        <v>0</v>
      </c>
    </row>
    <row r="263" spans="1:9" ht="26.25">
      <c r="A263" s="164" t="s">
        <v>294</v>
      </c>
      <c r="B263" s="244" t="s">
        <v>97</v>
      </c>
      <c r="C263" s="84" t="s">
        <v>65</v>
      </c>
      <c r="D263" s="85" t="s">
        <v>63</v>
      </c>
      <c r="E263" s="84" t="s">
        <v>64</v>
      </c>
      <c r="F263" s="85"/>
      <c r="G263" s="192" t="s">
        <v>97</v>
      </c>
      <c r="H263" s="189">
        <f>H264</f>
        <v>1750</v>
      </c>
      <c r="I263" s="189">
        <f>I264</f>
        <v>0</v>
      </c>
    </row>
    <row r="264" spans="1:9" ht="15.75">
      <c r="A264" s="185" t="s">
        <v>50</v>
      </c>
      <c r="B264" s="244" t="s">
        <v>97</v>
      </c>
      <c r="C264" s="84" t="s">
        <v>65</v>
      </c>
      <c r="D264" s="85" t="s">
        <v>63</v>
      </c>
      <c r="E264" s="84" t="s">
        <v>64</v>
      </c>
      <c r="F264" s="85"/>
      <c r="G264" s="265">
        <v>327</v>
      </c>
      <c r="H264" s="189">
        <v>1750</v>
      </c>
      <c r="I264" s="198"/>
    </row>
    <row r="265" spans="1:9" ht="15.75">
      <c r="A265" s="176" t="s">
        <v>13</v>
      </c>
      <c r="B265" s="244" t="s">
        <v>97</v>
      </c>
      <c r="C265" s="84" t="s">
        <v>65</v>
      </c>
      <c r="D265" s="85" t="s">
        <v>63</v>
      </c>
      <c r="E265" s="84" t="s">
        <v>66</v>
      </c>
      <c r="F265" s="85"/>
      <c r="G265" s="192" t="s">
        <v>97</v>
      </c>
      <c r="H265" s="189">
        <f>H266</f>
        <v>100</v>
      </c>
      <c r="I265" s="189">
        <f>I266</f>
        <v>0</v>
      </c>
    </row>
    <row r="266" spans="1:9" ht="15.75">
      <c r="A266" s="185" t="s">
        <v>50</v>
      </c>
      <c r="B266" s="244" t="s">
        <v>97</v>
      </c>
      <c r="C266" s="84" t="s">
        <v>65</v>
      </c>
      <c r="D266" s="85" t="s">
        <v>63</v>
      </c>
      <c r="E266" s="84" t="s">
        <v>66</v>
      </c>
      <c r="F266" s="85"/>
      <c r="G266" s="265">
        <v>327</v>
      </c>
      <c r="H266" s="189">
        <v>100</v>
      </c>
      <c r="I266" s="198"/>
    </row>
    <row r="267" spans="1:9" ht="15.75">
      <c r="A267" s="176" t="s">
        <v>14</v>
      </c>
      <c r="B267" s="244" t="s">
        <v>97</v>
      </c>
      <c r="C267" s="84" t="s">
        <v>65</v>
      </c>
      <c r="D267" s="85" t="s">
        <v>63</v>
      </c>
      <c r="E267" s="84" t="s">
        <v>67</v>
      </c>
      <c r="F267" s="85"/>
      <c r="G267" s="265"/>
      <c r="H267" s="189">
        <f>H268</f>
        <v>800</v>
      </c>
      <c r="I267" s="189">
        <f>I268</f>
        <v>0</v>
      </c>
    </row>
    <row r="268" spans="1:9" ht="15.75">
      <c r="A268" s="185" t="s">
        <v>50</v>
      </c>
      <c r="B268" s="244" t="s">
        <v>97</v>
      </c>
      <c r="C268" s="84" t="s">
        <v>65</v>
      </c>
      <c r="D268" s="85" t="s">
        <v>63</v>
      </c>
      <c r="E268" s="84" t="s">
        <v>67</v>
      </c>
      <c r="F268" s="85"/>
      <c r="G268" s="265">
        <v>327</v>
      </c>
      <c r="H268" s="189">
        <v>800</v>
      </c>
      <c r="I268" s="198"/>
    </row>
    <row r="269" spans="1:9" ht="26.25">
      <c r="A269" s="164" t="s">
        <v>285</v>
      </c>
      <c r="B269" s="244" t="s">
        <v>97</v>
      </c>
      <c r="C269" s="84" t="s">
        <v>65</v>
      </c>
      <c r="D269" s="85" t="s">
        <v>63</v>
      </c>
      <c r="E269" s="84" t="s">
        <v>68</v>
      </c>
      <c r="F269" s="85"/>
      <c r="G269" s="192" t="s">
        <v>97</v>
      </c>
      <c r="H269" s="189">
        <f>H270</f>
        <v>300</v>
      </c>
      <c r="I269" s="189">
        <f>I270</f>
        <v>0</v>
      </c>
    </row>
    <row r="270" spans="1:9" ht="15.75">
      <c r="A270" s="185" t="s">
        <v>50</v>
      </c>
      <c r="B270" s="244" t="s">
        <v>97</v>
      </c>
      <c r="C270" s="84" t="s">
        <v>65</v>
      </c>
      <c r="D270" s="85" t="s">
        <v>63</v>
      </c>
      <c r="E270" s="84" t="s">
        <v>68</v>
      </c>
      <c r="F270" s="85"/>
      <c r="G270" s="265">
        <v>327</v>
      </c>
      <c r="H270" s="189">
        <v>300</v>
      </c>
      <c r="I270" s="198"/>
    </row>
    <row r="271" spans="1:9" ht="26.25">
      <c r="A271" s="164" t="s">
        <v>286</v>
      </c>
      <c r="B271" s="244" t="s">
        <v>97</v>
      </c>
      <c r="C271" s="84" t="s">
        <v>65</v>
      </c>
      <c r="D271" s="85" t="s">
        <v>72</v>
      </c>
      <c r="E271" s="84" t="s">
        <v>95</v>
      </c>
      <c r="F271" s="85"/>
      <c r="G271" s="192" t="s">
        <v>97</v>
      </c>
      <c r="H271" s="189">
        <f>H272</f>
        <v>50</v>
      </c>
      <c r="I271" s="189">
        <f>I272</f>
        <v>0</v>
      </c>
    </row>
    <row r="272" spans="1:9" ht="15.75">
      <c r="A272" s="176" t="s">
        <v>26</v>
      </c>
      <c r="B272" s="244" t="s">
        <v>97</v>
      </c>
      <c r="C272" s="84" t="s">
        <v>65</v>
      </c>
      <c r="D272" s="85" t="s">
        <v>72</v>
      </c>
      <c r="E272" s="84" t="s">
        <v>25</v>
      </c>
      <c r="F272" s="85"/>
      <c r="G272" s="192" t="s">
        <v>97</v>
      </c>
      <c r="H272" s="189">
        <f>H273</f>
        <v>50</v>
      </c>
      <c r="I272" s="189">
        <f>I273</f>
        <v>0</v>
      </c>
    </row>
    <row r="273" spans="1:9" ht="16.5" thickBot="1">
      <c r="A273" s="290" t="s">
        <v>98</v>
      </c>
      <c r="B273" s="255" t="s">
        <v>97</v>
      </c>
      <c r="C273" s="157" t="s">
        <v>65</v>
      </c>
      <c r="D273" s="158" t="s">
        <v>72</v>
      </c>
      <c r="E273" s="157" t="s">
        <v>25</v>
      </c>
      <c r="F273" s="158"/>
      <c r="G273" s="291" t="s">
        <v>99</v>
      </c>
      <c r="H273" s="288">
        <v>50</v>
      </c>
      <c r="I273" s="292"/>
    </row>
    <row r="274" spans="1:9" s="216" customFormat="1" ht="16.5" thickBot="1">
      <c r="A274" s="327" t="s">
        <v>73</v>
      </c>
      <c r="B274" s="221" t="s">
        <v>97</v>
      </c>
      <c r="C274" s="191" t="s">
        <v>74</v>
      </c>
      <c r="D274" s="221" t="s">
        <v>96</v>
      </c>
      <c r="E274" s="331" t="s">
        <v>95</v>
      </c>
      <c r="F274" s="191"/>
      <c r="G274" s="332" t="s">
        <v>97</v>
      </c>
      <c r="H274" s="41">
        <f>H275</f>
        <v>6200</v>
      </c>
      <c r="I274" s="30"/>
    </row>
    <row r="275" spans="1:9" ht="15.75">
      <c r="A275" s="176" t="s">
        <v>76</v>
      </c>
      <c r="B275" s="84" t="s">
        <v>97</v>
      </c>
      <c r="C275" s="85" t="s">
        <v>74</v>
      </c>
      <c r="D275" s="84" t="s">
        <v>75</v>
      </c>
      <c r="E275" s="282" t="s">
        <v>77</v>
      </c>
      <c r="F275" s="85"/>
      <c r="G275" s="192" t="s">
        <v>97</v>
      </c>
      <c r="H275" s="251">
        <f>H276</f>
        <v>6200</v>
      </c>
      <c r="I275" s="189">
        <f>I276</f>
        <v>0</v>
      </c>
    </row>
    <row r="276" spans="1:9" ht="16.5" thickBot="1">
      <c r="A276" s="254" t="s">
        <v>50</v>
      </c>
      <c r="B276" s="157" t="s">
        <v>97</v>
      </c>
      <c r="C276" s="158" t="s">
        <v>74</v>
      </c>
      <c r="D276" s="157" t="s">
        <v>75</v>
      </c>
      <c r="E276" s="287" t="s">
        <v>77</v>
      </c>
      <c r="F276" s="158"/>
      <c r="G276" s="256">
        <v>327</v>
      </c>
      <c r="H276" s="257">
        <v>6200</v>
      </c>
      <c r="I276" s="288"/>
    </row>
    <row r="277" spans="1:9" ht="18.75" thickBot="1">
      <c r="A277" s="236" t="s">
        <v>144</v>
      </c>
      <c r="B277" s="237"/>
      <c r="C277" s="142"/>
      <c r="D277" s="143"/>
      <c r="E277" s="142"/>
      <c r="F277" s="186"/>
      <c r="G277" s="317"/>
      <c r="H277" s="68">
        <f>H212+H217+H221+H229+H234+H243</f>
        <v>1250391.9999999998</v>
      </c>
      <c r="I277" s="68">
        <f>I212+I217+I221+I229+I234</f>
        <v>247898</v>
      </c>
    </row>
  </sheetData>
  <mergeCells count="3">
    <mergeCell ref="A4:I4"/>
    <mergeCell ref="E1:I1"/>
    <mergeCell ref="D2:I2"/>
  </mergeCells>
  <printOptions horizontalCentered="1"/>
  <pageMargins left="0.3937007874015748" right="0.1968503937007874" top="0.15748031496062992" bottom="0.4724409448818898" header="0.6299212598425197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J9" sqref="J8:J9"/>
    </sheetView>
  </sheetViews>
  <sheetFormatPr defaultColWidth="8.796875" defaultRowHeight="15"/>
  <cols>
    <col min="1" max="1" width="7.19921875" style="0" customWidth="1"/>
    <col min="6" max="6" width="14.59765625" style="0" customWidth="1"/>
    <col min="7" max="7" width="11.5" style="0" customWidth="1"/>
    <col min="8" max="8" width="7.3984375" style="0" customWidth="1"/>
  </cols>
  <sheetData>
    <row r="1" spans="6:8" ht="15.75">
      <c r="F1" s="367" t="s">
        <v>312</v>
      </c>
      <c r="G1" s="364"/>
      <c r="H1" s="368"/>
    </row>
    <row r="2" spans="6:8" ht="15.75">
      <c r="F2" s="364"/>
      <c r="G2" s="364"/>
      <c r="H2" s="368"/>
    </row>
    <row r="3" spans="5:8" ht="15.75">
      <c r="E3" s="367" t="s">
        <v>319</v>
      </c>
      <c r="F3" s="367"/>
      <c r="G3" s="367"/>
      <c r="H3" s="367"/>
    </row>
    <row r="5" spans="2:8" ht="15.75">
      <c r="B5" s="361" t="s">
        <v>320</v>
      </c>
      <c r="C5" s="361"/>
      <c r="D5" s="361"/>
      <c r="E5" s="361"/>
      <c r="F5" s="361"/>
      <c r="G5" s="361"/>
      <c r="H5" s="361"/>
    </row>
    <row r="6" spans="3:4" ht="15.75">
      <c r="C6" s="6"/>
      <c r="D6" s="6"/>
    </row>
    <row r="7" ht="16.5" thickBot="1"/>
    <row r="8" spans="2:8" ht="16.5" thickBot="1">
      <c r="B8" s="15"/>
      <c r="C8" s="16"/>
      <c r="D8" s="16"/>
      <c r="E8" s="16"/>
      <c r="F8" s="16"/>
      <c r="G8" s="17"/>
      <c r="H8" s="18" t="s">
        <v>147</v>
      </c>
    </row>
    <row r="9" spans="2:8" ht="15.75">
      <c r="B9" s="19"/>
      <c r="C9" s="20" t="s">
        <v>0</v>
      </c>
      <c r="D9" s="20"/>
      <c r="E9" s="20"/>
      <c r="F9" s="20"/>
      <c r="G9" s="21" t="s">
        <v>114</v>
      </c>
      <c r="H9" s="22" t="s">
        <v>154</v>
      </c>
    </row>
    <row r="10" spans="2:8" ht="16.5" thickBot="1">
      <c r="B10" s="23"/>
      <c r="C10" s="24"/>
      <c r="D10" s="24"/>
      <c r="E10" s="24"/>
      <c r="F10" s="24"/>
      <c r="G10" s="25"/>
      <c r="H10" s="26"/>
    </row>
    <row r="11" spans="2:8" ht="16.5" thickBot="1">
      <c r="B11" s="27" t="s">
        <v>109</v>
      </c>
      <c r="C11" s="28"/>
      <c r="D11" s="28"/>
      <c r="E11" s="28"/>
      <c r="F11" s="18"/>
      <c r="G11" s="29">
        <f>'Прилож № 5'!H13</f>
        <v>76343.09999999999</v>
      </c>
      <c r="H11" s="30">
        <f>901+43334.2+1052.2+379+738.5</f>
        <v>46404.899999999994</v>
      </c>
    </row>
    <row r="12" spans="2:8" ht="16.5" thickBot="1">
      <c r="B12" s="27" t="s">
        <v>125</v>
      </c>
      <c r="C12" s="28"/>
      <c r="D12" s="28"/>
      <c r="E12" s="28"/>
      <c r="F12" s="18"/>
      <c r="G12" s="29">
        <f>'Прилож № 5'!H91</f>
        <v>9339.1</v>
      </c>
      <c r="H12" s="30">
        <v>5155.3</v>
      </c>
    </row>
    <row r="13" spans="2:8" ht="16.5" thickBot="1">
      <c r="B13" s="27" t="s">
        <v>127</v>
      </c>
      <c r="C13" s="28"/>
      <c r="D13" s="28"/>
      <c r="E13" s="28"/>
      <c r="F13" s="18"/>
      <c r="G13" s="29">
        <f>'Прилож № 5'!H117</f>
        <v>2993.5</v>
      </c>
      <c r="H13" s="30">
        <v>2028.2</v>
      </c>
    </row>
    <row r="14" spans="2:8" ht="15.75">
      <c r="B14" s="15" t="s">
        <v>155</v>
      </c>
      <c r="C14" s="16"/>
      <c r="D14" s="16"/>
      <c r="E14" s="16"/>
      <c r="F14" s="22"/>
      <c r="G14" s="31"/>
      <c r="H14" s="32"/>
    </row>
    <row r="15" spans="2:8" ht="16.5" thickBot="1">
      <c r="B15" s="23" t="s">
        <v>132</v>
      </c>
      <c r="C15" s="24"/>
      <c r="D15" s="24"/>
      <c r="E15" s="24"/>
      <c r="F15" s="26"/>
      <c r="G15" s="33">
        <f>'Прилож № 5'!H158</f>
        <v>7226.1</v>
      </c>
      <c r="H15" s="34">
        <v>4688.9</v>
      </c>
    </row>
    <row r="16" spans="2:8" ht="16.5" thickBot="1">
      <c r="B16" s="15" t="s">
        <v>156</v>
      </c>
      <c r="C16" s="16"/>
      <c r="D16" s="16"/>
      <c r="E16" s="16"/>
      <c r="F16" s="22"/>
      <c r="G16" s="31">
        <f>'Прилож № 5'!H163</f>
        <v>13414.3</v>
      </c>
      <c r="H16" s="35">
        <v>8299.4</v>
      </c>
    </row>
    <row r="17" spans="2:8" ht="15.75">
      <c r="B17" s="36" t="s">
        <v>301</v>
      </c>
      <c r="C17" s="37"/>
      <c r="D17" s="37"/>
      <c r="E17" s="37"/>
      <c r="F17" s="37"/>
      <c r="G17" s="38">
        <f>'Прилож № 5'!H138</f>
        <v>6331.9</v>
      </c>
      <c r="H17" s="35">
        <v>4300.7</v>
      </c>
    </row>
    <row r="18" spans="2:8" ht="15.75">
      <c r="B18" s="369" t="s">
        <v>161</v>
      </c>
      <c r="C18" s="370"/>
      <c r="D18" s="370"/>
      <c r="E18" s="370"/>
      <c r="F18" s="371"/>
      <c r="G18" s="39"/>
      <c r="H18" s="40"/>
    </row>
    <row r="19" spans="2:8" ht="16.5" thickBot="1">
      <c r="B19" s="372" t="s">
        <v>162</v>
      </c>
      <c r="C19" s="373"/>
      <c r="D19" s="370"/>
      <c r="E19" s="370"/>
      <c r="F19" s="371"/>
      <c r="G19" s="39"/>
      <c r="H19" s="40"/>
    </row>
    <row r="20" spans="2:8" ht="16.5" thickBot="1">
      <c r="B20" s="23" t="s">
        <v>157</v>
      </c>
      <c r="C20" s="24"/>
      <c r="D20" s="27"/>
      <c r="E20" s="28"/>
      <c r="F20" s="18"/>
      <c r="G20" s="41">
        <f>G11+G12+G13+G15+G16+G17</f>
        <v>115648</v>
      </c>
      <c r="H20" s="30">
        <f>H11+H12+H13+H15+H16+H17</f>
        <v>70877.4</v>
      </c>
    </row>
  </sheetData>
  <mergeCells count="5">
    <mergeCell ref="F1:H2"/>
    <mergeCell ref="E3:H3"/>
    <mergeCell ref="B18:F18"/>
    <mergeCell ref="B19:F19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2006-11-30T13:22:49Z</cp:lastPrinted>
  <dcterms:created xsi:type="dcterms:W3CDTF">2002-11-11T07:39:40Z</dcterms:created>
  <dcterms:modified xsi:type="dcterms:W3CDTF">2006-11-30T13:22:51Z</dcterms:modified>
  <cp:category/>
  <cp:version/>
  <cp:contentType/>
  <cp:contentStatus/>
</cp:coreProperties>
</file>