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56" windowWidth="16965" windowHeight="13170" activeTab="2"/>
  </bookViews>
  <sheets>
    <sheet name="Прилож №2" sheetId="1" r:id="rId1"/>
    <sheet name="Прилож №3" sheetId="2" r:id="rId2"/>
    <sheet name="Прилож №4" sheetId="3" r:id="rId3"/>
  </sheets>
  <definedNames>
    <definedName name="А140">'Прилож №3'!$A$149</definedName>
    <definedName name="А143">'Прилож №3'!$A$149</definedName>
    <definedName name="А146">'Прилож №3'!$A$149</definedName>
    <definedName name="_xlnm.Print_Area" localSheetId="1">'Прилож №3'!$A$1:$I$763</definedName>
  </definedNames>
  <calcPr fullCalcOnLoad="1"/>
</workbook>
</file>

<file path=xl/sharedStrings.xml><?xml version="1.0" encoding="utf-8"?>
<sst xmlns="http://schemas.openxmlformats.org/spreadsheetml/2006/main" count="7320" uniqueCount="611">
  <si>
    <t>Субсидия на приобретение и установку приборов учета энергетических ресурсов (и/или на частичное возмещение расходов бюджетов муниципальных образований Московской области на приобретение и установку приборов учета энергетических ресурсов) для малоимущих граждан, имеющих место жительства в Московской области, проживающих в муниципальном жилищном фонде, в 2013 году</t>
  </si>
  <si>
    <t xml:space="preserve">05 </t>
  </si>
  <si>
    <t>Содержание и обеспечение деятельности поликлиник, амбулаторий, диагностических центров (оказание муниципальных услуг)</t>
  </si>
  <si>
    <t xml:space="preserve"> Содержание и обеспечение деятельности станций скорой и неотложной помощи (оказание муниципальных услуг)</t>
  </si>
  <si>
    <t xml:space="preserve"> Содержание и обеспечение деятельности больниц, клиник, госпиталей, медико-санитарных частей (содержание имущества, необходимого для оказания муниципальных услуг)</t>
  </si>
  <si>
    <t>Содержание и обеспечение деятельности родильных домов (содержание имущества, необходимого для оказания муниципальных услуг)</t>
  </si>
  <si>
    <t xml:space="preserve"> Содержание и обеспечение деятельности родильных домов (содержание имущества, необходимого для оказания муниципальных услуг)</t>
  </si>
  <si>
    <t>522 04 00</t>
  </si>
  <si>
    <t>Долгосрочная целевая программа Московской области "Совершенствование медицинской помощи детям, беременным женщинам и матерям в Московской области на период 2013-2015 годов"</t>
  </si>
  <si>
    <t xml:space="preserve"> Содержание и обеспечение деятельности поликлиник, амбулаторий, диагностических центров (содержание имущества, необходимого для оказания муниципальных услуг)</t>
  </si>
  <si>
    <t xml:space="preserve"> Содержание и обеспечение деятельности станций скорой и неотложной помощи (содержание имущества, необходимого для оказания муниципальных услуг)</t>
  </si>
  <si>
    <t>Содержание и обеспечение деятельности станций скорой и неотложной помощи (содержание имущества, необходимого для оказания муниципальных услуг)</t>
  </si>
  <si>
    <t>Функционирование  высшего должностного лица субъекта РФ и муниципального образования</t>
  </si>
  <si>
    <t>Дорожное хозяйство (дорожные фонды)</t>
  </si>
  <si>
    <t>002 24 00</t>
  </si>
  <si>
    <t>Председатель контрольно-ревизионной комиссии муниципального образования и его заместители</t>
  </si>
  <si>
    <t>002 25 00</t>
  </si>
  <si>
    <t>Аудиторы контрольно-ревизионной комиссии</t>
  </si>
  <si>
    <t>Осуществление переданных 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</si>
  <si>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Мероприятия по комплексному развитию коммунальной инфраструктуры с целью организации теплоснабжения </t>
  </si>
  <si>
    <t>Долгосрочная целевая программа Московской области "Жилище" на 2009-2012годы"</t>
  </si>
  <si>
    <t>100 88 11</t>
  </si>
  <si>
    <t>Обеспечение жильем граждан, уволенных с  военной службы (службы), и приравненных к ним лицам</t>
  </si>
  <si>
    <t>505 21 00</t>
  </si>
  <si>
    <t>505 21 02</t>
  </si>
  <si>
    <t>505 34 00</t>
  </si>
  <si>
    <t>505 34 01</t>
  </si>
  <si>
    <t>470 99 00</t>
  </si>
  <si>
    <t>524 38 00</t>
  </si>
  <si>
    <t>Закупка оборудования для общеобразовательных учреждений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</si>
  <si>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Обеспечение жильем отдельных категорий граждан, установленных ФЗ от 12 января 1995 года №5-ФЗ "О ветеранах" в соответствии с Указом Президента Российской Федерации от 07 мая 2008 года №714 " Об обеспечении жильем ветеранов ВОВ 1941-1945 годов"</t>
  </si>
  <si>
    <t xml:space="preserve">Обеспечение жильем инвалидов войны и инвалидов боевых действий, участников ВОВ, ветеранов боевых действий, военнослужащих, проходивших военную службу в период с 22 июня 1941 года по 3 сентября 1945 года, граждан награжденных знаком "Жителю блокадного Ленинграда, лиц, работавших на военных объектах в период ВОВ, членов семей погибших (умерших) инвалидов войны, участников ВОВ, ветеранов боевых действий, инвалидов и семей, имеющих детей-инвалидов </t>
  </si>
  <si>
    <t>Федеральный закон от 21 декабря 1996 года №159-ФЗ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</si>
  <si>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</si>
  <si>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523 48 01</t>
  </si>
  <si>
    <t>520 09 00</t>
  </si>
  <si>
    <t>Ежемесячное денежное вознаграждение за классное руководство</t>
  </si>
  <si>
    <t>505 74 24</t>
  </si>
  <si>
    <t>Выплата компенсации части родительской платы за содержание ребенка (присмотр и уход за ребенком) в государственных и муниципальных образовательных  учреждениях и иных образовательных организациях в Московской области, реализующих основную общеобразовательную программу дошкольного образования, расходы на оплату банковских и почтовых услуг</t>
  </si>
  <si>
    <t>423 95 00</t>
  </si>
  <si>
    <t>431 95 00</t>
  </si>
  <si>
    <t>440 95 00</t>
  </si>
  <si>
    <t>Субсидии автономным  учреждениям на финансовое обеспечение муниципального задания на оказание муниципальных услуг (содержание имущества)</t>
  </si>
  <si>
    <t>441 95 00</t>
  </si>
  <si>
    <t>442 95 00</t>
  </si>
  <si>
    <t>452 95 00</t>
  </si>
  <si>
    <t>Финансовое обеспечение получения детьми дошкольного образования в негосударственных дошкольных образовательных учреждениях в размере, необходимом для реализации основной общеобразовательной программы дошкольного образования в части финансирования расходов на оплату труда педагогических работников, расходов на учебно-наглядные пособия, технические средства обучения, игры, игрушки, расходные материалы</t>
  </si>
  <si>
    <t>Связь и информатика</t>
  </si>
  <si>
    <t>522 01 00</t>
  </si>
  <si>
    <t>Долгосрочная целевая программа Московской области "Повышение качества управления государственными финансами МО на период 2013-2015 годов"</t>
  </si>
  <si>
    <t>522 01 59</t>
  </si>
  <si>
    <t>Мероприятия в области информатики и использования информационных систем</t>
  </si>
  <si>
    <t>002 99 00</t>
  </si>
  <si>
    <t>522 32 00</t>
  </si>
  <si>
    <t>522 32 04</t>
  </si>
  <si>
    <t>Мероприятия по организации отдыха детей  в каникулярное время</t>
  </si>
  <si>
    <t>440 00 01</t>
  </si>
  <si>
    <t>441</t>
  </si>
  <si>
    <r>
      <t xml:space="preserve">Бюджетные инвестиции </t>
    </r>
    <r>
      <rPr>
        <sz val="11"/>
        <rFont val="Arial"/>
        <family val="2"/>
      </rPr>
      <t>на приобретение объектов недвижимого имущества казенным учреждениям (Здание ДК "Гранит" по адресу: г.Долгопрудный, ул.Школьная, дом 6)</t>
    </r>
  </si>
  <si>
    <t>441 00 01</t>
  </si>
  <si>
    <r>
      <t xml:space="preserve">Бюджетные инвестиции </t>
    </r>
    <r>
      <rPr>
        <sz val="11"/>
        <rFont val="Arial"/>
        <family val="2"/>
      </rPr>
      <t>на приобретение объектов недвижимого имущества казенным учреждениям (Здание 3-х этажное: Профилакторий "Буревестник", общая площадь 745,5 кв.м. г.Долгопрудный ул.Парковая, 33)</t>
    </r>
  </si>
  <si>
    <t>Обеспечение жильем отдельных категорий граждан, установленных ФЗ от 12 января 1995 года №5-ФЗ О ветеранах" и  от 24 ноября 1995 года №181-ФЗ "О социальной защите инвалидов в РФ"</t>
  </si>
  <si>
    <t>505 34 02</t>
  </si>
  <si>
    <t>520 15 01</t>
  </si>
  <si>
    <t>Дополнительные мероприятия по развитию жилищно-коммунального хозяйства и социально-культурной сферы</t>
  </si>
  <si>
    <t>520 15 00</t>
  </si>
  <si>
    <t>Расходы за счет иных межбюджетных трансфертов, предоставляемых из бюджета Московской области бюджетам муниципальных образований Московской области на финансирование дополнительных мероприятиях по развитию жилищно-коммунального хозяйства и социально-культурной сферы</t>
  </si>
  <si>
    <t>Долгосрочная целевая программа   Московской области "Развитие системы отдыха и оздоровления детей в Московской области в 2012-2015 годах"</t>
  </si>
  <si>
    <t>421 03 00</t>
  </si>
  <si>
    <t>524 35 00</t>
  </si>
  <si>
    <t>Закупка технологического оборудования для столовых и мебели для залов питания общеобразовательных учреждений муниципальных образований - победителей областного конкурсного отбора муниципальных проектов совершенствования организации питания обучающихся</t>
  </si>
  <si>
    <t>Закупка учебного оборудования  и мебели для  муниципальных общеобразовательных учреждений  - победителей областного конкурса  муниципальных общеобразовательных учреждений, разрабатывающих и внедряющих инновационные образовательные проекты в 2013 году за счет средств Московской области</t>
  </si>
  <si>
    <t>524 36 00</t>
  </si>
  <si>
    <t>522 04 61</t>
  </si>
  <si>
    <t>Обеспечение полноценным питанием беременных женщин, кормящих матерей, а также детей в возрасте до трех лет</t>
  </si>
  <si>
    <t>522 04 60</t>
  </si>
  <si>
    <t>522 04 62</t>
  </si>
  <si>
    <t>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</t>
  </si>
  <si>
    <t>522 34 00</t>
  </si>
  <si>
    <t>522 34 59</t>
  </si>
  <si>
    <t>522 34 92</t>
  </si>
  <si>
    <t>Мероприятия по проведению капитального, текущего ремонта и установке ограждений, ремонта кровель, замену оконных конструкций, выполнению противопожарных мероприятий в муниципальных общеобразовательных учреждениях</t>
  </si>
  <si>
    <t>522 34 07</t>
  </si>
  <si>
    <t>522 34 06</t>
  </si>
  <si>
    <t>505 21 04</t>
  </si>
  <si>
    <t>Оснащение помещений многофункциональных центров мебели и иными предметами бытового назначения</t>
  </si>
  <si>
    <t>436 00 00</t>
  </si>
  <si>
    <t>436 21 00</t>
  </si>
  <si>
    <t>Модернизация региональных систем общего образования</t>
  </si>
  <si>
    <t>Мероприятия в области образования</t>
  </si>
  <si>
    <t>Приложение № 2</t>
  </si>
  <si>
    <r>
      <t>Бюджетные инвестиции</t>
    </r>
    <r>
      <rPr>
        <sz val="11"/>
        <rFont val="Arial"/>
        <family val="2"/>
      </rPr>
      <t xml:space="preserve"> в объекты государственной собственности казенным учреждениям.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  </r>
  </si>
  <si>
    <r>
      <t>Бюджетные инвестиции</t>
    </r>
    <r>
      <rPr>
        <sz val="11"/>
        <rFont val="Arial"/>
        <family val="2"/>
      </rPr>
      <t xml:space="preserve">  в объекты государственной собственности казенным учреждениям.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  </r>
  </si>
  <si>
    <r>
      <t>Бюджетные инвестиции</t>
    </r>
    <r>
      <rPr>
        <sz val="11"/>
        <rFont val="Arial"/>
        <family val="2"/>
      </rPr>
      <t xml:space="preserve">  в объекты государственной собственности казенным учреждениям. Обеспечение жильем отдельных категорий граждан, установленных ФЗ от 12 января 1995 года №5-ФЗ О ветеранах" и  от 24 ноября 1995 года №181-ФЗ "О социальной защите инвалидов в РФ"</t>
    </r>
  </si>
  <si>
    <t>522 13 00</t>
  </si>
  <si>
    <t>Долгосрочная целевая программа Московской области "Развитие субъектов малого и среднего предпринимательства в Московской области на 2013-2016 годы"</t>
  </si>
  <si>
    <r>
      <t>Бюджетные инвестиции</t>
    </r>
    <r>
      <rPr>
        <sz val="11"/>
        <rFont val="Arial"/>
        <family val="2"/>
      </rPr>
      <t xml:space="preserve">  в объекты государственной собственности казенным учреждениям. Обеспечение жильем отдельных категорий граждан, установленных ФЗ от 12 января 1995 года №5-ФЗ "О ветеранах" в соответствии с Указом Президента Российской Федерации от 07 мая 2008 года №714 " Об обеспечении жильем ветеранов ВОВ 1941-1945 годов"</t>
    </r>
  </si>
  <si>
    <r>
      <t xml:space="preserve"> </t>
    </r>
    <r>
      <rPr>
        <b/>
        <sz val="11"/>
        <rFont val="Arial"/>
        <family val="2"/>
      </rPr>
      <t>Бюджетные инвестиции</t>
    </r>
    <r>
      <rPr>
        <sz val="11"/>
        <rFont val="Arial"/>
        <family val="2"/>
      </rPr>
      <t xml:space="preserve">  в объекты государственной собственности казенным учреждениям ( ПИР станции скорой помощи)</t>
    </r>
  </si>
  <si>
    <r>
      <t>Бюджетные инвестиции</t>
    </r>
    <r>
      <rPr>
        <sz val="11"/>
        <rFont val="Arial"/>
        <family val="2"/>
      </rPr>
      <t xml:space="preserve"> в объекты государственной собственности казенным учреждениям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 технологическое присоединение по техническим условиям на энергоснабжение строящегося ДОУ по адресу: г.Долгопрудный, ул. Спортивная, дом 7а)</t>
    </r>
  </si>
  <si>
    <r>
      <t>Бюджетные инвестиции</t>
    </r>
    <r>
      <rPr>
        <sz val="11"/>
        <rFont val="Arial"/>
        <family val="2"/>
      </rPr>
      <t xml:space="preserve"> в объекты государственной собственности казенным учреждениям (ПИР и строительство  здания дошкольного образовательного учреждения  на 250 мест  с бассейном по адресу: Московская область г.Долгопрудный,Лихачевское шоссе, в районе д.10) </t>
    </r>
  </si>
  <si>
    <r>
      <t xml:space="preserve">Бюджетные инвестиции </t>
    </r>
    <r>
      <rPr>
        <sz val="11"/>
        <rFont val="Arial"/>
        <family val="2"/>
      </rPr>
      <t>в объекты государственной собственности казенным учреждениям  (Здание дошкольного образовательного учреждения на 250 мест с бассейном ул.Лихачевское шоссе в районе д.10 (ПИР ))</t>
    </r>
  </si>
  <si>
    <r>
      <t xml:space="preserve">Бюджетные инвестиции  </t>
    </r>
    <r>
      <rPr>
        <sz val="11"/>
        <rFont val="Arial"/>
        <family val="2"/>
      </rPr>
      <t>в объекты государственной собственности казенным учреждениям ( дошкольное образовательное учреждение на 12 групп г.Долгопрудный , ул.Спортивная,  д. 7а )</t>
    </r>
  </si>
  <si>
    <r>
      <t>Бюджетные инвестици</t>
    </r>
    <r>
      <rPr>
        <sz val="11"/>
        <rFont val="Arial"/>
        <family val="2"/>
      </rPr>
      <t>и в объекты государственной собственности казенным учреждениям  ( ПИР станции скорой помощи)</t>
    </r>
  </si>
  <si>
    <r>
      <t>Бюджетные инвестиции</t>
    </r>
    <r>
      <rPr>
        <sz val="11"/>
        <rFont val="Arial"/>
        <family val="2"/>
      </rPr>
      <t xml:space="preserve"> в объекты государственной собственности казенным учреждениям   "Спортивный комплекс стадиона "Салют" (реконструкция под многофункциональный спортивный комплекс со строительством здания физкультурно-оздоровительного комплекса), расположенный по адресу: Московская область, г.Долгопрудный, пересечение ул.Летная и ул.Дирижабельная"</t>
    </r>
  </si>
  <si>
    <r>
      <t>Бюджетные инвестиции</t>
    </r>
    <r>
      <rPr>
        <sz val="11"/>
        <rFont val="Arial"/>
        <family val="2"/>
      </rPr>
      <t xml:space="preserve"> в объекты государственной собственности казенным учреждениям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"Спортивный комплекс стадиона "Салют" (реконструкция под многофункциональный спортивный комплекс со строительством здания физкультурно-оздоровительного комплекса), расположенный по адресу: Московская область, г.Долгопрудный, пересечение ул.Летная и ул.Дирижабельная"</t>
    </r>
  </si>
  <si>
    <r>
      <t xml:space="preserve">Бюджетные инвестиции </t>
    </r>
    <r>
      <rPr>
        <sz val="11"/>
        <rFont val="Arial"/>
        <family val="2"/>
      </rPr>
      <t>в объекты государственной собственности казенным учреждениям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 технологическое присоединение по техническим условиям на энергоснабжение строящегося ДОУ по адресу: г.Долгопрудный, ул Спортивная, дом 7а)</t>
    </r>
  </si>
  <si>
    <r>
      <t>Бюджетные инвестиции</t>
    </r>
    <r>
      <rPr>
        <b/>
        <sz val="11"/>
        <rFont val="Arial"/>
        <family val="2"/>
      </rPr>
      <t xml:space="preserve">  </t>
    </r>
    <r>
      <rPr>
        <sz val="11"/>
        <rFont val="Arial"/>
        <family val="2"/>
      </rPr>
      <t>на приобретение объектов недвижимого имущества казенным учреждениям (Здание 3-х этажное: Профилакторий "Буревестник", общая площадь 745,5 кв.м. г.Долгопрудный ул.Парковая, 33)</t>
    </r>
  </si>
  <si>
    <r>
      <t xml:space="preserve">Бюджетные инвестиции   </t>
    </r>
    <r>
      <rPr>
        <sz val="11"/>
        <rFont val="Arial"/>
        <family val="2"/>
      </rPr>
      <t>на приобретение объектов недвижимого имущества казенным учреждениям (Здание ДК "Гранит" , общая площадь 1452,3 кв.м. по адресу: г.Долгопрудный, ул.Школьная, дом 6)</t>
    </r>
  </si>
  <si>
    <t>Публичные нормативные социальные выплаты гражданам</t>
  </si>
  <si>
    <t>800</t>
  </si>
  <si>
    <t xml:space="preserve">Расходы на выплаты </t>
  </si>
  <si>
    <t xml:space="preserve">Расходы на выплаты персоналу </t>
  </si>
  <si>
    <t>Расходы на выплаты персоналу государственных органов</t>
  </si>
  <si>
    <t>Иные специальные расходы</t>
  </si>
  <si>
    <t>Уплата  налога на имущество организаций и земельного налога</t>
  </si>
  <si>
    <t>Проведение мероприятий по защите информации, обеспечению безопасности информационных систем и баз данных, содержащих конфиденциальную информацию, в том числе персональные данные населения Московской области</t>
  </si>
  <si>
    <t>522 36 00</t>
  </si>
  <si>
    <t>522 36 07</t>
  </si>
  <si>
    <t>Расходы на повышение заработной платы работников муниципальных учреждений в сферах образования, здравоохранения, культуры, физической культуры и спорта и иных сферах с 1 мая 2013 года и с 1 сентября 2013 года</t>
  </si>
  <si>
    <t>Долгосрочная целевая программа Московской области "Содействие занятости населения Московской области на 2013-2015 годы"</t>
  </si>
  <si>
    <t>522 17 00</t>
  </si>
  <si>
    <t>522 17 04</t>
  </si>
  <si>
    <t>Долгосрочная целевая программа Московской области "Дороги Подмосковья на период 2012-2015 годов"</t>
  </si>
  <si>
    <t>Софинансирование работ по капитальному ремонту многоквартирных домов, проездов к дворовым территориям многоквартирных домов населенных пунктов муниципальных образований Московской области</t>
  </si>
  <si>
    <t>Долгосрочная целевая программа Московской области "Снижение административных барьеров, повышение качества предоставления государственных и муниципальных услуг на базе многофункциональных центров предоставления государственных и муниципальных услуг на 2012-2014 годы"</t>
  </si>
  <si>
    <t>Ремонт зданий, предназначенных для размещения многофункциональных центров предоставления государственных и муниципальных услуг</t>
  </si>
  <si>
    <t>Обеспечение мероприятий по капитальному ремонту многоквартирных домов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</si>
  <si>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</si>
  <si>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522 17 03</t>
  </si>
  <si>
    <t>Софинансирование работ по капитальному ремонту и ремонту автомобильных дорог общего пользования населенных пунктов муниципальных образований Московской области</t>
  </si>
  <si>
    <t>098 00 00</t>
  </si>
  <si>
    <t>098 01 00</t>
  </si>
  <si>
    <t xml:space="preserve">098 01 01 </t>
  </si>
  <si>
    <t>Обеспечение мероприятий по капитальному ремонту многоквартирных домов за счет средств бюджетов</t>
  </si>
  <si>
    <t>098 02 00</t>
  </si>
  <si>
    <t>098 02 01</t>
  </si>
  <si>
    <t>Обеспечение мероприятий по капитальному ремонту многоквартирных домов  за счет средств, поступивших от государственной корпорации Фонд содействия реформированию жилищно-коммунального хозяйства</t>
  </si>
  <si>
    <t>Наименование</t>
  </si>
  <si>
    <t>027</t>
  </si>
  <si>
    <t>029</t>
  </si>
  <si>
    <t>Социальная политика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</si>
  <si>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</si>
  <si>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</si>
  <si>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</si>
  <si>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</si>
  <si>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262</t>
  </si>
  <si>
    <t>Музеи и постоянные выставки</t>
  </si>
  <si>
    <t>Библиотеки</t>
  </si>
  <si>
    <t>Резервные фонды</t>
  </si>
  <si>
    <t>Общегосударственные  вопросы</t>
  </si>
  <si>
    <t>070 00 00</t>
  </si>
  <si>
    <t>Жилищно-коммунальное хозяйство</t>
  </si>
  <si>
    <t>420 00 00</t>
  </si>
  <si>
    <t>Обеспечение деятельности подведомственных учреждений</t>
  </si>
  <si>
    <t>421 00 00</t>
  </si>
  <si>
    <t>Молодежная политика и оздоровление детей</t>
  </si>
  <si>
    <t>Учреждения по внешкольной работе с детьми</t>
  </si>
  <si>
    <t>423 00 00</t>
  </si>
  <si>
    <t>Другие вопросы в области образования</t>
  </si>
  <si>
    <t>Культура</t>
  </si>
  <si>
    <t>440 00 00</t>
  </si>
  <si>
    <t>441 00 00</t>
  </si>
  <si>
    <t>442 00 00</t>
  </si>
  <si>
    <t>443 00 00</t>
  </si>
  <si>
    <t>452 00 00</t>
  </si>
  <si>
    <t>470 00 00</t>
  </si>
  <si>
    <t>Охрана окружающей среды</t>
  </si>
  <si>
    <t>Другие вопросы в области охраны окружающей среды</t>
  </si>
  <si>
    <t>Пенсионное обеспечение</t>
  </si>
  <si>
    <t>000 00 00</t>
  </si>
  <si>
    <t>0000</t>
  </si>
  <si>
    <t>000</t>
  </si>
  <si>
    <t>Центральный аппарат</t>
  </si>
  <si>
    <t>КОД</t>
  </si>
  <si>
    <t>Раздел</t>
  </si>
  <si>
    <t>Всего</t>
  </si>
  <si>
    <t>Национальная экономика</t>
  </si>
  <si>
    <t>Другие вопросы в области национальной экономики</t>
  </si>
  <si>
    <t>003</t>
  </si>
  <si>
    <t>Жилищное хозяйство</t>
  </si>
  <si>
    <t>ИТОГО РАСХОДОВ</t>
  </si>
  <si>
    <t>ВСЕГО РАСХОДОВ</t>
  </si>
  <si>
    <t>340 00 00</t>
  </si>
  <si>
    <t>Выполнение других обязательств государства</t>
  </si>
  <si>
    <t>Центры спортивной подготовки (сборные команды)</t>
  </si>
  <si>
    <t>482 00 00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</si>
  <si>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</si>
  <si>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</si>
  <si>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</si>
  <si>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209 00 00</t>
  </si>
  <si>
    <t>001</t>
  </si>
  <si>
    <t>006</t>
  </si>
  <si>
    <t>505 00 00</t>
  </si>
  <si>
    <t>483</t>
  </si>
  <si>
    <t>Организационно-воспитательная работа с молодежью</t>
  </si>
  <si>
    <t>431 00 00</t>
  </si>
  <si>
    <t>520 00 00</t>
  </si>
  <si>
    <t>Социальное обеспечение населения</t>
  </si>
  <si>
    <t>Транспорт</t>
  </si>
  <si>
    <t>Дорожное хозяйство</t>
  </si>
  <si>
    <t>Функционирование Правительства РФ, высших органов исполнительной власти субъектов РФ, местных администраций</t>
  </si>
  <si>
    <t>Реализация государственных функций по мобилизационной подготовке экономики</t>
  </si>
  <si>
    <t>Долгосрочная целевая программа города Долгопрудного "Повышение качества управления муниципальными финансами городского округа Долгопрудный на период 2013-2015 годов"</t>
  </si>
  <si>
    <t>795 24 00</t>
  </si>
  <si>
    <t>Мероприятия по обеспечению мобилизационной готовности экономики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</si>
  <si>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</si>
  <si>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 в области национальной экономики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</si>
  <si>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</si>
  <si>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Театры, цирки, концертные и другие организации исполнительских искусств</t>
  </si>
  <si>
    <t>Доплаты к пенсиям государственных служащих субъектов РФ и муниципальных служащих</t>
  </si>
  <si>
    <t>Национальная безопасность и правоохранительная деятельность</t>
  </si>
  <si>
    <t>Дворцы и  дома культуры, другие учреждения культуры и средств массовой информации</t>
  </si>
  <si>
    <t xml:space="preserve">                                     Наименование</t>
  </si>
  <si>
    <t>Иные безвозмездные и безвозвратные перечисления</t>
  </si>
  <si>
    <t>00</t>
  </si>
  <si>
    <t>Другие вопросы в области социальной политики</t>
  </si>
  <si>
    <t>Целевые программы муниципальных образований</t>
  </si>
  <si>
    <t>795 00 00</t>
  </si>
  <si>
    <t>482</t>
  </si>
  <si>
    <t>Благоустройство</t>
  </si>
  <si>
    <t>411</t>
  </si>
  <si>
    <r>
      <t>Бюджетные инвестиции</t>
    </r>
    <r>
      <rPr>
        <sz val="11"/>
        <rFont val="Arial"/>
        <family val="2"/>
      </rPr>
      <t xml:space="preserve"> в объекты государственной собственности казенным учреждениям : ПИР на установку общедомовых приборов учета коммунальных услуг </t>
    </r>
  </si>
  <si>
    <r>
      <t>Бюджетные инвестиции</t>
    </r>
    <r>
      <rPr>
        <sz val="11"/>
        <rFont val="Arial"/>
        <family val="2"/>
      </rPr>
      <t xml:space="preserve"> в объекты государственной собственности казенным учреждениям (Реконструкция канализационного коллектора от КНС "Хлебниково" до КНС "Котово" г.Долгопрудный, Переходы через Клязьменское водохранилище и ул.Московская </t>
    </r>
  </si>
  <si>
    <r>
      <t>Бюджетные инвестиции</t>
    </r>
    <r>
      <rPr>
        <sz val="11"/>
        <rFont val="Arial"/>
        <family val="2"/>
      </rPr>
      <t xml:space="preserve"> в объекты государственной собственности казенным учреждениям ( дошкольное образовательное учреждение на 12 групп г.Долгопрудный , ул.Спортивная,  д. 7а )</t>
    </r>
  </si>
  <si>
    <r>
      <t>Бюджетные инвестициив</t>
    </r>
    <r>
      <rPr>
        <sz val="11"/>
        <rFont val="Arial"/>
        <family val="2"/>
      </rPr>
      <t xml:space="preserve"> объекты государственной собственности казенным учреждениям (ПИР и строительство  здания дошкольного образовательного учреждения  на 250 мест  с бассейном по адресу: Московская область г.Долгопрудный,Лихачевское шоссе, в районе д.10) </t>
    </r>
  </si>
  <si>
    <r>
      <t xml:space="preserve">Бюджетные инвестиции </t>
    </r>
    <r>
      <rPr>
        <sz val="11"/>
        <rFont val="Arial"/>
        <family val="2"/>
      </rPr>
      <t>в объекты государственной собственности казенным учреждениям (Здание дошкольного образовательного учреждения на 250 мест с бассейном ул.Лихачевское шоссе в районе д.10 (ПИР ))</t>
    </r>
  </si>
  <si>
    <r>
      <t xml:space="preserve">Бюджетные инвестиции </t>
    </r>
    <r>
      <rPr>
        <sz val="11"/>
        <rFont val="Arial"/>
        <family val="2"/>
      </rPr>
      <t>в объекты государственной собственности казенным учреждениям ( дошкольное образовательное учреждение на 12 групп г.Долгопрудный , ул.Спортивная,  д. 7а )</t>
    </r>
  </si>
  <si>
    <r>
      <t xml:space="preserve">Бюджетные инвестиции </t>
    </r>
    <r>
      <rPr>
        <sz val="11"/>
        <rFont val="Arial"/>
        <family val="2"/>
      </rPr>
      <t>в объекты государственной собственности казенным учреждениям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( дошкольное образовательное учреждение на 12 групп г.Долгопрудный , ул.Спортивная,  д. 7а )</t>
    </r>
  </si>
  <si>
    <r>
      <t xml:space="preserve">Бюджетные инвестиции </t>
    </r>
    <r>
      <rPr>
        <sz val="11"/>
        <rFont val="Arial"/>
        <family val="2"/>
      </rPr>
      <t>в объекты государственной собственности казенным учреждениям  "Спортивный комплекс стадиона "Салют" (реконструкция под многофункциональный спортивный комплекс со строительством здания физкультурно-оздоровительного комплекса), расположенный по адресу: Московская область, г.Долгопрудный, пересечение ул.Летная и ул.Дирижабельная"</t>
    </r>
  </si>
  <si>
    <r>
      <t>Бюджетные инвестиции</t>
    </r>
    <r>
      <rPr>
        <sz val="11"/>
        <rFont val="Arial"/>
        <family val="2"/>
      </rPr>
      <t xml:space="preserve"> в объекты государственной собственности казенным учреждениям "Спортивный комплекс стадиона "Салют" (реконструкция под многофункциональный спортивный комплекс со строительством здания физкультурно-оздоровительного комплекса), расположенный по адресу: Московская область, г.Долгопрудный, пересечение ул.Летная и ул.Дирижабельная"</t>
    </r>
  </si>
  <si>
    <t>092 00 00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</si>
  <si>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</si>
  <si>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</si>
  <si>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</si>
  <si>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260</t>
  </si>
  <si>
    <t>366</t>
  </si>
  <si>
    <t>Предоставление гражданам субсидий на оплату жилого помещения и коммунальных услуг</t>
  </si>
  <si>
    <t>Резервные фонды исполнительных органов местного самоуправления</t>
  </si>
  <si>
    <t>070 05 00</t>
  </si>
  <si>
    <t>209 01 00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</si>
  <si>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</si>
  <si>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</si>
  <si>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</si>
  <si>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</si>
  <si>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</si>
  <si>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</si>
  <si>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Расходы на организацию транспортного обслуживания населения автомобильным транспортом(пригородное и межмуниципальное сообщение)</t>
  </si>
  <si>
    <t>303 02 01</t>
  </si>
  <si>
    <t>Рз</t>
  </si>
  <si>
    <t>ПР</t>
  </si>
  <si>
    <t>ЦСР</t>
  </si>
  <si>
    <t>ВР</t>
  </si>
  <si>
    <t>01</t>
  </si>
  <si>
    <t>02</t>
  </si>
  <si>
    <t>04</t>
  </si>
  <si>
    <t>12</t>
  </si>
  <si>
    <t>14</t>
  </si>
  <si>
    <t>03</t>
  </si>
  <si>
    <t>09</t>
  </si>
  <si>
    <t>10</t>
  </si>
  <si>
    <t>07</t>
  </si>
  <si>
    <t>08</t>
  </si>
  <si>
    <t>05</t>
  </si>
  <si>
    <t>092 03 00</t>
  </si>
  <si>
    <t>Реализация государственных функций , связанных с общегосударственным управлением</t>
  </si>
  <si>
    <t>06</t>
  </si>
  <si>
    <t>420 99 00</t>
  </si>
  <si>
    <t>421 99 00</t>
  </si>
  <si>
    <t>423 99 00</t>
  </si>
  <si>
    <t>452 99 00</t>
  </si>
  <si>
    <t>795 01 00</t>
  </si>
  <si>
    <t>440 99 00</t>
  </si>
  <si>
    <t>441 99 00</t>
  </si>
  <si>
    <t>442 99 00</t>
  </si>
  <si>
    <t>443 99 00</t>
  </si>
  <si>
    <t>Стационарная медицинская помощь</t>
  </si>
  <si>
    <t>Физическая культура и спорт</t>
  </si>
  <si>
    <t>482 99 00</t>
  </si>
  <si>
    <t>Доплаты к пенсиям, дополнительное пенсионное обеспечение</t>
  </si>
  <si>
    <t>491 00 00</t>
  </si>
  <si>
    <t>491 01 00</t>
  </si>
  <si>
    <t>Социальная помощь</t>
  </si>
  <si>
    <t>Оказание других видов социальной помощи</t>
  </si>
  <si>
    <t>795 03 00</t>
  </si>
  <si>
    <t>795 06 00</t>
  </si>
  <si>
    <t>795 07 00</t>
  </si>
  <si>
    <t>002 00 00</t>
  </si>
  <si>
    <t>500</t>
  </si>
  <si>
    <t>002 04 00</t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</si>
  <si>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самоуправления</t>
  </si>
  <si>
    <t>Глава муниципального  образования</t>
  </si>
  <si>
    <t>002 03 00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</si>
  <si>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</si>
  <si>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Председатель  представительного органа муниципального образования</t>
  </si>
  <si>
    <t>002 11 00</t>
  </si>
  <si>
    <t>Охрана семьи и детства</t>
  </si>
  <si>
    <t>Родильные дома</t>
  </si>
  <si>
    <t>476 00 00</t>
  </si>
  <si>
    <t>Амбулаторная помощь</t>
  </si>
  <si>
    <t>Поликлиники, амбулатории, диагностические центры</t>
  </si>
  <si>
    <t>471 00 00</t>
  </si>
  <si>
    <t>Медицинская помощь в дневных стационарах всех типов</t>
  </si>
  <si>
    <t>Скорая медицинская помощь</t>
  </si>
  <si>
    <t>Долгосрочная целевая программа   Московской области "Молодое поколение Подмосковья на 2013-2015 годы"</t>
  </si>
  <si>
    <t>522 10 04</t>
  </si>
  <si>
    <t>Станции скорой и неотложной помощи</t>
  </si>
  <si>
    <t>477 00 00</t>
  </si>
  <si>
    <t>Мероприятия по землеустройству и землепользованию</t>
  </si>
  <si>
    <t>340 03 00</t>
  </si>
  <si>
    <t>Обеспечение деятельности финансовых, налоговых и таможенных органов и органов финансового(финансово-бюджетного) надзора</t>
  </si>
  <si>
    <t>431 99 00</t>
  </si>
  <si>
    <t>505 86 00</t>
  </si>
  <si>
    <t>Расходы на организацию транспортного обслуживания населения автомобильным транспортом (пригородное и межмуниципальное сообщение)</t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</si>
  <si>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самоуправлении</t>
  </si>
  <si>
    <t>Школы-детские сады, школы начальные, неполные средние и средние</t>
  </si>
  <si>
    <t>Больницы, клиники, госпитали, медико-санитарные части</t>
  </si>
  <si>
    <t>Подраздел</t>
  </si>
  <si>
    <t>Целевая статья</t>
  </si>
  <si>
    <t>в том числе за счет межбюджетных трансфертов</t>
  </si>
  <si>
    <t>13</t>
  </si>
  <si>
    <t>11</t>
  </si>
  <si>
    <t xml:space="preserve">Физическая культура </t>
  </si>
  <si>
    <t>Здравоохранение</t>
  </si>
  <si>
    <t xml:space="preserve">Здравоохранение </t>
  </si>
  <si>
    <t>Физическая культура</t>
  </si>
  <si>
    <t>901</t>
  </si>
  <si>
    <t>902</t>
  </si>
  <si>
    <t>526 00 00</t>
  </si>
  <si>
    <t>Долгосрочная целевая программа Московской области "Развитие здравоохранения Московской области на 2013-2015 годы"</t>
  </si>
  <si>
    <t>526 03 00</t>
  </si>
  <si>
    <t>Раздел 3 "Развитие системы качественной доступной медицинской помощи"</t>
  </si>
  <si>
    <t>526 03 37</t>
  </si>
  <si>
    <t>Совершенствование системы оказания медицинской помощи больным сосудистыми заболеваниями</t>
  </si>
  <si>
    <t>903</t>
  </si>
  <si>
    <t>905</t>
  </si>
  <si>
    <t>906</t>
  </si>
  <si>
    <t>907</t>
  </si>
  <si>
    <t>795 04 00</t>
  </si>
  <si>
    <t>Долгосрочная городская  целевая программа "Развитие муниципальной службы в городе Долгопрудном на период 2011-2013 гг"</t>
  </si>
  <si>
    <t>795 02 00</t>
  </si>
  <si>
    <t>Муниципальная долгосрочная целевая программа по замене аварийного внутридомового газового оборудования в многоквартирных жилых домах г.Долгопрудного на 2009-2015 гг.</t>
  </si>
  <si>
    <t>795 10 00</t>
  </si>
  <si>
    <t>Долгосрочная целевая программа "Развитие сферы культуры на 2011-2015 годы"</t>
  </si>
  <si>
    <t>795 09 00</t>
  </si>
  <si>
    <t xml:space="preserve">Долгосрочная целевая  программа "Молодое поколение Долгопрудного на2011-2015 годы" </t>
  </si>
  <si>
    <t>Долгосрочная городская  целевая программа "Развитие муниципальной службы в городе Долгопрудном на период 2011-2013 годов"</t>
  </si>
  <si>
    <t>092 99 00</t>
  </si>
  <si>
    <t>Администрация города Долгопрудного</t>
  </si>
  <si>
    <t>Культура и кинематография</t>
  </si>
  <si>
    <t>Коммунальное хозяйство</t>
  </si>
  <si>
    <t>Другие вопросы в области культуры</t>
  </si>
  <si>
    <t xml:space="preserve">Руководство и управление в сфере установленных функций </t>
  </si>
  <si>
    <t>001 00 00</t>
  </si>
  <si>
    <t>Долгосрочная городская  целевая программа "Развитие муниципальной службы в городе Долгопрудном на период 2011-2013 гг."</t>
  </si>
  <si>
    <t>001 36 00</t>
  </si>
  <si>
    <t>Осуществление первичного воинского учета на территориях, где отсутствуют военные комиссариаты</t>
  </si>
  <si>
    <t>Уплата налога на имущество организаций и земельного налога</t>
  </si>
  <si>
    <t>Долгосрочная целевая программа г.Долгопрудного "Дополнительные меры социальной поддержки отдельных категорий граждан г.Долгопрудного на 2012-2015 г.г."</t>
  </si>
  <si>
    <t xml:space="preserve"> Долгосрочная целевая программа "Муниципальная программа " Развитие физической культуры и спорта в г.Долгопрудном на 2012-2015 годы"" </t>
  </si>
  <si>
    <t>Долгосрочная целевая программа "Защита населения и территории города Долгопрудный от чрезвычайных ситуаций на 2012-2015 годы"</t>
  </si>
  <si>
    <t>Программа комплексного развития систем коммунальной инфраструктуры городского округа Долгопрудный на 2010-2015 годы</t>
  </si>
  <si>
    <t>904</t>
  </si>
  <si>
    <t>Муниципальная долгосрочная целевая программа по проведению капитального ремонта в многоквартирных жилых домах города Долгопрудного на 2012-2016 годы</t>
  </si>
  <si>
    <t>795 08 00</t>
  </si>
  <si>
    <t>Долгосрочная целевая программа "Благоустройство территорий города Долгопрудного на период 2012-2014 годы"</t>
  </si>
  <si>
    <r>
      <t>Бюджетные инвестиции</t>
    </r>
    <r>
      <rPr>
        <sz val="11"/>
        <rFont val="Arial"/>
        <family val="2"/>
      </rPr>
      <t xml:space="preserve">  в объекты государственной собственности казенным учреждениям. Обеспечение жильем граждан, уволенных с  военной службы (службы), и приравненных к ним лицам</t>
    </r>
  </si>
  <si>
    <t>Долгосрочная целевая Программа "Профилактика преступлений и иных правонарушений на территории городского округа Долгопрудный на 2012-2014 годы"</t>
  </si>
  <si>
    <t>795 11 00</t>
  </si>
  <si>
    <t>795 12 00</t>
  </si>
  <si>
    <t>795 13 00</t>
  </si>
  <si>
    <t>795 14 00</t>
  </si>
  <si>
    <t>795 15 00</t>
  </si>
  <si>
    <t>795 17 00</t>
  </si>
  <si>
    <t>Долгосрочная целевая программа   "Дети Долгопрудного " на 2012-2015 годы"</t>
  </si>
  <si>
    <t>795 18 00</t>
  </si>
  <si>
    <t>Финансовое управление администрации                         г.Долгопрудного</t>
  </si>
  <si>
    <t xml:space="preserve">    Управление образования   Администрации г.Долгопрудного</t>
  </si>
  <si>
    <t>350 00 00</t>
  </si>
  <si>
    <t>600 05 00</t>
  </si>
  <si>
    <t>Прочие мероприятия по благоустройству городских округов и поселений</t>
  </si>
  <si>
    <t>Поддержка жилищного хозяйства</t>
  </si>
  <si>
    <t xml:space="preserve">Мероприятия в области жилищного хозяйства </t>
  </si>
  <si>
    <t>350 03 00</t>
  </si>
  <si>
    <t>Долгосрочная целевая программа г.Долгопрудного "Муниципальная целевая программа мероприятий по охране окружающей среды на территории города Долгопрудного на 2012-2016 годы"</t>
  </si>
  <si>
    <t>120</t>
  </si>
  <si>
    <t xml:space="preserve">к решению Совета депутатов </t>
  </si>
  <si>
    <t>Приложение № 3</t>
  </si>
  <si>
    <t>610</t>
  </si>
  <si>
    <t>630</t>
  </si>
  <si>
    <t>Субсидии некоммерческим организациям (за исключением муниципальных учреждений)</t>
  </si>
  <si>
    <t>Финансирование частичной компенсации стоимости питания отдельным категориям обучающихся в школах- детских садах, школах начальных средних т средних (оказание муниципальных услуг)</t>
  </si>
  <si>
    <t>Финансирование расходов на оплату труда работников школ- детских садов, школ начальных, неполных средних и средних,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обеспечения книгоиздательской продукцией и периодическими изданиями (оказание муниципальных услуг)</t>
  </si>
  <si>
    <t>Оплата труда работников централизованных бухгалтерий (оказание муниципальных услуг)</t>
  </si>
  <si>
    <t>612</t>
  </si>
  <si>
    <t>Субсидии бюджетным учреждениям на иные цели</t>
  </si>
  <si>
    <t>Мобилизационная и вневойсковая подготовка</t>
  </si>
  <si>
    <t>Финансовая поддержка негосударственных школ-детских садов, школ начальных, неполных средних и средних в части расходов на оплату труда работника негосударственных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услуг) (оказание муниципальных услуг)</t>
  </si>
  <si>
    <t xml:space="preserve">07 </t>
  </si>
  <si>
    <t>611</t>
  </si>
  <si>
    <t>Вид  расходов</t>
  </si>
  <si>
    <t>320</t>
  </si>
  <si>
    <t>Социальные выплаты гражданам, кроме публичных нормативных социальных выплат</t>
  </si>
  <si>
    <t>400</t>
  </si>
  <si>
    <t>321</t>
  </si>
  <si>
    <t>Пособия и компенсации гражданам и иные социальные выплаты, кроме публичных нормативных обязательств</t>
  </si>
  <si>
    <t>Субсидии бюджетным учреждениям на финансовое обеспечение государственного задания на оказание муниципальных услуг (выполнение работ)</t>
  </si>
  <si>
    <t>908</t>
  </si>
  <si>
    <t>Ведомственная структура расходов  бюджета городского округа Долгопрудный  на   2013 год</t>
  </si>
  <si>
    <t>Приложение № 4</t>
  </si>
  <si>
    <t>121</t>
  </si>
  <si>
    <t>Фонд оплаты труда и страховые взносы</t>
  </si>
  <si>
    <t>122</t>
  </si>
  <si>
    <t>Иные выплаты персоналу, за исключением фонда оплаты труда</t>
  </si>
  <si>
    <t>851</t>
  </si>
  <si>
    <t>870</t>
  </si>
  <si>
    <t>Резервные средства</t>
  </si>
  <si>
    <t>244</t>
  </si>
  <si>
    <t>323</t>
  </si>
  <si>
    <t>Приобретение товаров, работ, услуг в пользу граждан</t>
  </si>
  <si>
    <t>243</t>
  </si>
  <si>
    <t>880</t>
  </si>
  <si>
    <t>Специальные расходы</t>
  </si>
  <si>
    <t>622</t>
  </si>
  <si>
    <t>Субсидии автономным учреждениям на иные цели</t>
  </si>
  <si>
    <t>Субсидии бюджетным учреждениям на финансовое обеспечение муниципального  задания на оказание муниципальных  услуг (выполнение работ)</t>
  </si>
  <si>
    <t>Закупка товаров, работ, услуг в целях капитального ремонта муниципального имущества</t>
  </si>
  <si>
    <t>Прочая закупка товаров, работ и услуг для муниципальных  нужд</t>
  </si>
  <si>
    <t>Закупка товаров, работ, услуг в целях капитального ремонта муниципального  имущества</t>
  </si>
  <si>
    <t>621</t>
  </si>
  <si>
    <t>Субсидии автономным учреждениям на финансовое обеспечение муниципального  задания на оказание муниципальных услуг (выполнение работ)</t>
  </si>
  <si>
    <t>Субсидии автономным учреждениям на финансовое обеспечение муниципального  задания на оказание муниципальных  услуг (выполнение работ)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</si>
  <si>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</si>
  <si>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242</t>
  </si>
  <si>
    <t>351 05 01</t>
  </si>
  <si>
    <t>Взнос в уставные фонды муниципальных унитарных предприятий на пополнение оборотных средств</t>
  </si>
  <si>
    <t>Закупка товаров, работ, услуг в сфере информационно-коммуникационных технологий</t>
  </si>
  <si>
    <t>852</t>
  </si>
  <si>
    <t>Уплата прочих налогов, сборов и иных платежей</t>
  </si>
  <si>
    <t>111</t>
  </si>
  <si>
    <t>302 00 00</t>
  </si>
  <si>
    <t>302 99 00</t>
  </si>
  <si>
    <t xml:space="preserve">795 14 00 </t>
  </si>
  <si>
    <t>471 99 00</t>
  </si>
  <si>
    <t>Финансовое обеспечение содержания детей (присмотр и уход за детьми) в негосударственных дошкольных образовательных учреждениях</t>
  </si>
  <si>
    <t>Другие вопросы в области средств массовой информации</t>
  </si>
  <si>
    <t>Средства массовой информации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</si>
  <si>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</si>
  <si>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002 08 00</t>
  </si>
  <si>
    <t>Расходы на изготовление и распространение полиграфической продукции о социально значимых вопросах  органов местного самоуправления</t>
  </si>
  <si>
    <t>Долгосрочная городская целевая программа "Развитие и поддержка территориального общественного самоуправления, взаимодействия органов местного самоуправления с общественными объединениями социальной направленности, предприятиями, организациями, учреждениями города Долгопрудного на период 2013-2015 г.г"</t>
  </si>
  <si>
    <t>Поисковые и аварийно-спасательные учреждения</t>
  </si>
  <si>
    <t>314</t>
  </si>
  <si>
    <t>Меры социальной поддержки населения по публичным нормативным обязательствам</t>
  </si>
  <si>
    <t>313</t>
  </si>
  <si>
    <t>Пособия и компенсации гражданам и иные социальные выплаты, по публичным нормативным обязательствам</t>
  </si>
  <si>
    <t>810</t>
  </si>
  <si>
    <t>Субсидии юридическим лицам (кроме государственных учреждений) и физическим лицам - производителям товаров, работ, услуг</t>
  </si>
  <si>
    <t>795 21 00</t>
  </si>
  <si>
    <t>795 22 00</t>
  </si>
  <si>
    <t>Долгосрочная целевая программа г.Долгопрудного "Дорожная деятельность в отношении автомобильных дорог общего пользования местного значения в границах городского округа Долгопрудный и обеспечение безопасности дорожного движения на них на 2013-2016 годы"</t>
  </si>
  <si>
    <t xml:space="preserve"> Комитет по управлению имуществом                                             г. Долгопрудный</t>
  </si>
  <si>
    <t xml:space="preserve">Контрольно-ревизионная комиссия                                               города Долгопрудного </t>
  </si>
  <si>
    <t>Управление администрации г. Долгопрудного по работе в микрорайонах Шереметьевский,                                                           Хлебниково, Павельцево</t>
  </si>
  <si>
    <t>Бюджетные инвестиции  "Спортивный комплекс стадиона "Салют" (реконструкция под многофункциональный спортивный комплекс со строительством здания физкультурно-оздоровительного комплекса), расположенный по адресу: Московская область, г.Долгопрудный, пересечение ул.Летная и ул.Дирижабельная"</t>
  </si>
  <si>
    <t>Управление культуры, физической культуры, спорта, туризма и молодежной политики администрации                              города Долгопрудного</t>
  </si>
  <si>
    <t>тыс. руб.</t>
  </si>
  <si>
    <t>522 09 00</t>
  </si>
  <si>
    <t>522 09 14</t>
  </si>
  <si>
    <t>Долгосрочная целевая программа Московской области "Предупреждение и борьба с заболеваниями социального характера в Московской области на 2009-2013 годы"</t>
  </si>
  <si>
    <t>Подпрограмма "Модернизация здравоохранения Московской области на 2011-2013 годы"</t>
  </si>
  <si>
    <t>Другие вопросы в области здравоохранения</t>
  </si>
  <si>
    <t xml:space="preserve">Расходы бюджета городского округа Долгопрудный  на 2013  г. по разделам, подразделам, </t>
  </si>
  <si>
    <t xml:space="preserve"> целевым статьям и видам расходов  бюджета</t>
  </si>
  <si>
    <t xml:space="preserve">Муниципальная комплексная программа "Дети Долгопрудного " на 2012-2015 годы" </t>
  </si>
  <si>
    <t xml:space="preserve">Долгосрочная целевая программа "Дети Долгопрудного " на 2012-2015 годы" </t>
  </si>
  <si>
    <t>Долгосрочная целевая программа   "Дети Долгопрудного на 2012-2015 годы"</t>
  </si>
  <si>
    <t>Приложение № 5</t>
  </si>
  <si>
    <t>к решению Совета депутатов</t>
  </si>
  <si>
    <t>Субсидии юридическим лицам (кроме муниципальных учреждений) и физическим лицам-производителям товаров, работ, услуг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</si>
  <si>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</si>
  <si>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Расходы бюджета городского округа Долгопрудный  на финансирование мероприятий долгосрочных целевых программ  на 2013 год</t>
  </si>
  <si>
    <t>№п/п</t>
  </si>
  <si>
    <t>345 00 00</t>
  </si>
  <si>
    <t>345 01 00</t>
  </si>
  <si>
    <t>Малое и среднее предпринимательство</t>
  </si>
  <si>
    <t>Субсидии на государственную поддержку малого и среднего предпринимательства, включая крестьянские (фермерские ) хозяйства</t>
  </si>
  <si>
    <t>Наименования</t>
  </si>
  <si>
    <t>Сумма (тыс. руб.)</t>
  </si>
  <si>
    <t>Общегосударственные вопросы</t>
  </si>
  <si>
    <t>Культура, кинематография, средства массовой информации</t>
  </si>
  <si>
    <t>Другие вопросы о области культуры и кинематографии</t>
  </si>
  <si>
    <t>Национальная безопасность и  правоохранительная деятельность</t>
  </si>
  <si>
    <t>Другие вопросы в области национальной безопасности  и правоохранительной деятельности</t>
  </si>
  <si>
    <t>795 05 00</t>
  </si>
  <si>
    <t>Субсидии юридическим лицам</t>
  </si>
  <si>
    <t>Выполнение функций органами местного самоуправления</t>
  </si>
  <si>
    <t>Долгосрочная целевая программа города Долгопрудного "Снижение административных барьеров, повышение качества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услуг, на 2013-2016 годы"</t>
  </si>
  <si>
    <t>795 23 00</t>
  </si>
  <si>
    <t>Долгосрочная целевая программа "Обеспечение жильем молодых семей в г. Долгопрудный на 2009-2012 годы"</t>
  </si>
  <si>
    <t>795 16 00</t>
  </si>
  <si>
    <t>Муниципальная целевая программа в области энергоснабжения и повышения энергетической эффективности в городе Долгопрудном на 2010-2020 гг</t>
  </si>
  <si>
    <t>795 19 00</t>
  </si>
  <si>
    <t>Муниципальная адресная долгосрочная целевая программа поэтапного перехода на отпуск коммунальных ресурсов потребителям в соответствии с показаниями учета в многоквартирных жилых домах на территории Долгопрудного</t>
  </si>
  <si>
    <t>795 20 00</t>
  </si>
  <si>
    <t>Всего по муниципальным целевым программам:</t>
  </si>
  <si>
    <t>Долгосрочная целевая программа г.Долгопрудного "Капитальный ремонт, реконструкция, ремонт, содержание автомобильных дорог общего пользования местного значения и размещение дополнительных гостевых парковок на дворовых и сопряженных с ними территориях в г.Долгопрудном на период 2011-2014 годы"</t>
  </si>
  <si>
    <t>Долгосрочная целевая программа г.Долгопрудного "Муниципальная целевая программа в области энергосбережения и повышения энергетической эффективности в городе Долгопрудном на 2010-2020 годы"</t>
  </si>
  <si>
    <t>524 00 00</t>
  </si>
  <si>
    <t>522 37 10</t>
  </si>
  <si>
    <t>Проведение мероприятий по подготовке объектов теплоснабжения муниципальных образований Московской области к осенне-зимнему периоду 2013/2014 года</t>
  </si>
  <si>
    <t>Долгосрочная целевая программа Московской области "Развитие образования в Московской области на 2013-2015 годы"</t>
  </si>
  <si>
    <t>524 34 00</t>
  </si>
  <si>
    <t>524 30 00</t>
  </si>
  <si>
    <t>Обеспечение дополнительными местами в муниципальных дошкольных образовательных учреждениях</t>
  </si>
  <si>
    <t>Внедрение современных образовательных технологий</t>
  </si>
  <si>
    <t>524 20 00</t>
  </si>
  <si>
    <t>Проектирование и строительство объектов дошкольного образования</t>
  </si>
  <si>
    <t>524 31 00</t>
  </si>
  <si>
    <t xml:space="preserve"> Долгосрочная целевая программа "Муниципальная программа " Развитие физической культуры и спорта в г.Долгопрудном на 2012-2015 годы</t>
  </si>
  <si>
    <t>(Приложение № 3</t>
  </si>
  <si>
    <t>от 20.12.2012г. № 176-нр)</t>
  </si>
  <si>
    <t>(Приложение № 4</t>
  </si>
  <si>
    <t>от 20.12.2012г.  № 176-нр</t>
  </si>
  <si>
    <t>Расходы на выплату персоналу</t>
  </si>
  <si>
    <t>240</t>
  </si>
  <si>
    <t>850</t>
  </si>
  <si>
    <t>522 00 00</t>
  </si>
  <si>
    <t>522 06 64</t>
  </si>
  <si>
    <t>Региональные целевые программы</t>
  </si>
  <si>
    <t>523 00 00</t>
  </si>
  <si>
    <t>523 48 02</t>
  </si>
  <si>
    <t>524 64 00</t>
  </si>
  <si>
    <t>110</t>
  </si>
  <si>
    <t>522 15 01</t>
  </si>
  <si>
    <t>522 15 14</t>
  </si>
  <si>
    <t>522 15 00</t>
  </si>
  <si>
    <t>470 10 11</t>
  </si>
  <si>
    <t>470 20 11</t>
  </si>
  <si>
    <t>476 10 11</t>
  </si>
  <si>
    <t>476 20 11</t>
  </si>
  <si>
    <t>Социальная поддержка беременных женщин, кормящих матерей, детей в возрасте до трех лет, а также детей-сирот и детей, оставшихся без попечения родителей , находящихся в лечебно-профилактических учреждениях</t>
  </si>
  <si>
    <t>471 10 11</t>
  </si>
  <si>
    <t>471 20 11</t>
  </si>
  <si>
    <t xml:space="preserve">471 10 11 </t>
  </si>
  <si>
    <t>477 10 11</t>
  </si>
  <si>
    <t>477 20 11</t>
  </si>
  <si>
    <t>420 01 00</t>
  </si>
  <si>
    <t>421 02 00</t>
  </si>
  <si>
    <t>421 71 21</t>
  </si>
  <si>
    <t>Расходы на выплаты персоналу</t>
  </si>
  <si>
    <t>452 74 24</t>
  </si>
  <si>
    <t>Уплата налогов, сборов и иных платежей</t>
  </si>
  <si>
    <t>Долгосрочная целевая программа Московской области "Социальная защита населения Московской области на 2013-2015 годы"</t>
  </si>
  <si>
    <t>Расходы на выплаты персоналу казенных учреждений</t>
  </si>
  <si>
    <t>Долгосрочная целевая программа Московской области "Жилище" на 2009-2012 годы"</t>
  </si>
  <si>
    <t>Подпрограмма "Модернизация объектов коммунальной инфраструктуры"</t>
  </si>
  <si>
    <t>522 37 00</t>
  </si>
  <si>
    <t>522 37 01</t>
  </si>
  <si>
    <t>522 26 00</t>
  </si>
  <si>
    <t>522 26 01</t>
  </si>
  <si>
    <t xml:space="preserve">Долгосрочная целевая программа Московской области "Развитие дошкольного образования в Московской области в 2012-2014 годах" </t>
  </si>
  <si>
    <t>Капитальные  вложения в объекты дошкольного образования</t>
  </si>
  <si>
    <t>Долгосрочная целевая программа Московской области "Развитие жилищного строительства в Московской области на 2013-2015 годы"</t>
  </si>
  <si>
    <t>Капитальные  вложения в объекты общественной инфраструктуры</t>
  </si>
  <si>
    <t>Долгосрочная городская целевая программа "Развитие субъектов малого и среднего предпринимательства в городе Долгопрудном Московской области на период 2013-2016 годы"</t>
  </si>
  <si>
    <t>524 39 00</t>
  </si>
  <si>
    <t>Долгосрочная целевая программа "Обеспечение жильем молодых семей в г.Долгопрудный на 2009-2012 годы"</t>
  </si>
  <si>
    <t xml:space="preserve">10 </t>
  </si>
  <si>
    <t>Федеральные целевые программы</t>
  </si>
  <si>
    <t>Федеральная целевая программа "Жилище" на 2011-2015 годы</t>
  </si>
  <si>
    <t>Обеспечение жильем молодых семей</t>
  </si>
  <si>
    <t>Социальные выплаты и иные выплаты населению</t>
  </si>
  <si>
    <t>100 00 00</t>
  </si>
  <si>
    <t>100 88 00</t>
  </si>
  <si>
    <t>100 88 20</t>
  </si>
  <si>
    <t>Подпрограмма "Обеспечение жильем молодых семей"</t>
  </si>
  <si>
    <t>522 15 04</t>
  </si>
  <si>
    <t>Иные закупки товаров, работ и услуг для государственных нужд</t>
  </si>
  <si>
    <t>482 95 00</t>
  </si>
  <si>
    <t>Субсидии бюджетным учреждениям на финансовое обеспечение муниципального задания на оказание муниципальных услуг (содержание имущества)</t>
  </si>
  <si>
    <t>310</t>
  </si>
  <si>
    <t>351 00 00</t>
  </si>
  <si>
    <t>351 05 00</t>
  </si>
  <si>
    <t xml:space="preserve">Поддержка коммунального хозяйства </t>
  </si>
  <si>
    <t>Мероприятия в области коммунального хозяйства</t>
  </si>
  <si>
    <t>795 14 04</t>
  </si>
  <si>
    <t>795 14 05</t>
  </si>
  <si>
    <t>795 17 01</t>
  </si>
  <si>
    <t>795 21 01</t>
  </si>
  <si>
    <t>477 00 01</t>
  </si>
  <si>
    <t>522 06 00</t>
  </si>
  <si>
    <t>Долгосрочная целевая программа Московской области "Развитие архивного дела в Московской области на 2013-2015 годы"</t>
  </si>
  <si>
    <t>523 48 00</t>
  </si>
  <si>
    <t>Организация предоставления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</si>
  <si>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</si>
  <si>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 их прав городов и районов</t>
  </si>
  <si>
    <t>Содержание и обеспечение деятельности больниц, клиник, госпиталей, медико-санитарных частей (оказание муниципальных услуг)</t>
  </si>
  <si>
    <t>Содержание и обеспечение деятельности родильных домов (оказание муниципальных услуг)</t>
  </si>
  <si>
    <t xml:space="preserve"> Содержание и обеспечение деятельности поликлиник, амбулаторий, диагностических центров (оказание муниципальных услуг)</t>
  </si>
  <si>
    <t xml:space="preserve"> Содержание и обеспечение деятельности больниц, клиник, госпиталей, медико-санитарных частей (оказание муниципальных услуг)</t>
  </si>
  <si>
    <t>Содержание и обеспечение деятельности станций скорой и неотложной помощи (оказание муниципальных услуг)</t>
  </si>
  <si>
    <t xml:space="preserve"> Содержание и обеспечение деятельности родильных домов (оказание муниципальных услуг)</t>
  </si>
  <si>
    <t>092 34 00</t>
  </si>
  <si>
    <t>Программа "Энергосбережение и повышение энергетической эффективности на период до 2020 года"</t>
  </si>
  <si>
    <t xml:space="preserve">Субсидия из федерального бюджета на реализацию мероприятий по энергосбережению и повышению энергетической эффективности, связанных с софинансированием региональных программ и расходов местных бюджетов на указанные цели </t>
  </si>
  <si>
    <t>ДЦП Московской области "Энергосбережение и повышение энергетической эффективности на территории Московской области на 2010-2020 годы"</t>
  </si>
  <si>
    <t>522 21 01</t>
  </si>
  <si>
    <t xml:space="preserve"> Представительный орган муниципального                                 образования города Долгопрудного                             Московской области - Совет депутатов города Долгопрудного Московской области</t>
  </si>
  <si>
    <t>от 18.10.2013г. № 89-нр</t>
  </si>
  <si>
    <t>от 18.10. 2013г. № 89-нр</t>
  </si>
  <si>
    <t>от 18.10.2013г.  № 89-нр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</si>
</sst>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"/>
    <numFmt numFmtId="173" formatCode="_-* #,##0.000_р_._-;\-* #,##0.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_-* #,##0_р_._-;\-* #,##0_р_._-;_-* &quot;-&quot;??_р_._-;_-@_-"/>
    <numFmt numFmtId="177" formatCode="#,##0.00_ ;\-#,##0.00\ "/>
    <numFmt numFmtId="178" formatCode="_-* #,##0.00_р_._-;\-* #,##0.00_р_._-;_-* &quot;-&quot;?_р_._-;_-@_-"/>
    <numFmt numFmtId="179" formatCode="_-* #,##0.000_р_._-;\-* #,##0.000_р_._-;_-* &quot;-&quot;?_р_._-;_-@_-"/>
  </numFmts>
  <fonts count="41">
    <font>
      <sz val="12"/>
      <name val="Times New Roman Cyr"/>
      <family val="0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0" fontId="4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left"/>
    </xf>
    <xf numFmtId="0" fontId="4" fillId="33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 wrapText="1" shrinkToFit="1"/>
    </xf>
    <xf numFmtId="49" fontId="3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9" fontId="3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left"/>
    </xf>
    <xf numFmtId="174" fontId="3" fillId="0" borderId="10" xfId="6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74" fontId="3" fillId="0" borderId="10" xfId="6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4" fillId="33" borderId="10" xfId="0" applyNumberFormat="1" applyFont="1" applyFill="1" applyBorder="1" applyAlignment="1">
      <alignment wrapText="1"/>
    </xf>
    <xf numFmtId="0" fontId="4" fillId="0" borderId="10" xfId="0" applyNumberFormat="1" applyFont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wrapText="1" shrinkToFit="1"/>
    </xf>
    <xf numFmtId="0" fontId="3" fillId="33" borderId="10" xfId="0" applyFont="1" applyFill="1" applyBorder="1" applyAlignment="1">
      <alignment horizontal="left" wrapText="1"/>
    </xf>
    <xf numFmtId="174" fontId="3" fillId="33" borderId="10" xfId="6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33" borderId="10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4" fontId="4" fillId="0" borderId="10" xfId="60" applyNumberFormat="1" applyFont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4" fontId="4" fillId="33" borderId="10" xfId="6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43" fontId="3" fillId="0" borderId="10" xfId="60" applyFont="1" applyBorder="1" applyAlignment="1">
      <alignment horizontal="center"/>
    </xf>
    <xf numFmtId="174" fontId="3" fillId="33" borderId="10" xfId="60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 wrapText="1"/>
    </xf>
    <xf numFmtId="49" fontId="4" fillId="0" borderId="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 wrapText="1"/>
    </xf>
    <xf numFmtId="164" fontId="3" fillId="0" borderId="14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3" fillId="0" borderId="14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0" fontId="3" fillId="0" borderId="15" xfId="0" applyFont="1" applyBorder="1" applyAlignment="1">
      <alignment horizontal="center" vertical="center"/>
    </xf>
    <xf numFmtId="164" fontId="3" fillId="33" borderId="14" xfId="0" applyNumberFormat="1" applyFont="1" applyFill="1" applyBorder="1" applyAlignment="1">
      <alignment/>
    </xf>
    <xf numFmtId="164" fontId="4" fillId="33" borderId="14" xfId="0" applyNumberFormat="1" applyFont="1" applyFill="1" applyBorder="1" applyAlignment="1">
      <alignment/>
    </xf>
    <xf numFmtId="0" fontId="4" fillId="0" borderId="16" xfId="0" applyFont="1" applyBorder="1" applyAlignment="1">
      <alignment horizontal="left" vertical="top" wrapText="1"/>
    </xf>
    <xf numFmtId="0" fontId="4" fillId="0" borderId="16" xfId="0" applyFont="1" applyBorder="1" applyAlignment="1">
      <alignment wrapText="1"/>
    </xf>
    <xf numFmtId="0" fontId="4" fillId="33" borderId="16" xfId="0" applyFont="1" applyFill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/>
    </xf>
    <xf numFmtId="49" fontId="4" fillId="0" borderId="19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Fill="1" applyBorder="1" applyAlignment="1">
      <alignment/>
    </xf>
    <xf numFmtId="49" fontId="4" fillId="0" borderId="22" xfId="0" applyNumberFormat="1" applyFont="1" applyBorder="1" applyAlignment="1">
      <alignment/>
    </xf>
    <xf numFmtId="164" fontId="4" fillId="0" borderId="23" xfId="0" applyNumberFormat="1" applyFont="1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wrapText="1"/>
    </xf>
    <xf numFmtId="0" fontId="4" fillId="33" borderId="16" xfId="0" applyFont="1" applyFill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shrinkToFit="1"/>
    </xf>
    <xf numFmtId="0" fontId="4" fillId="33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4" fillId="0" borderId="22" xfId="0" applyFont="1" applyBorder="1" applyAlignment="1">
      <alignment/>
    </xf>
    <xf numFmtId="0" fontId="4" fillId="0" borderId="21" xfId="0" applyFont="1" applyBorder="1" applyAlignment="1">
      <alignment wrapText="1"/>
    </xf>
    <xf numFmtId="0" fontId="4" fillId="0" borderId="21" xfId="0" applyFont="1" applyFill="1" applyBorder="1" applyAlignment="1">
      <alignment wrapText="1"/>
    </xf>
    <xf numFmtId="49" fontId="4" fillId="0" borderId="22" xfId="0" applyNumberFormat="1" applyFont="1" applyFill="1" applyBorder="1" applyAlignment="1">
      <alignment/>
    </xf>
    <xf numFmtId="164" fontId="4" fillId="0" borderId="23" xfId="0" applyNumberFormat="1" applyFont="1" applyFill="1" applyBorder="1" applyAlignment="1">
      <alignment/>
    </xf>
    <xf numFmtId="0" fontId="4" fillId="0" borderId="18" xfId="0" applyFont="1" applyBorder="1" applyAlignment="1">
      <alignment horizontal="left" wrapText="1"/>
    </xf>
    <xf numFmtId="0" fontId="4" fillId="33" borderId="2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49" fontId="4" fillId="33" borderId="22" xfId="0" applyNumberFormat="1" applyFont="1" applyFill="1" applyBorder="1" applyAlignment="1">
      <alignment/>
    </xf>
    <xf numFmtId="164" fontId="4" fillId="33" borderId="23" xfId="0" applyNumberFormat="1" applyFont="1" applyFill="1" applyBorder="1" applyAlignment="1">
      <alignment/>
    </xf>
    <xf numFmtId="0" fontId="4" fillId="33" borderId="19" xfId="0" applyFont="1" applyFill="1" applyBorder="1" applyAlignment="1">
      <alignment/>
    </xf>
    <xf numFmtId="49" fontId="4" fillId="33" borderId="19" xfId="0" applyNumberFormat="1" applyFont="1" applyFill="1" applyBorder="1" applyAlignment="1">
      <alignment/>
    </xf>
    <xf numFmtId="164" fontId="4" fillId="33" borderId="20" xfId="0" applyNumberFormat="1" applyFont="1" applyFill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25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26" xfId="0" applyFont="1" applyBorder="1" applyAlignment="1">
      <alignment/>
    </xf>
    <xf numFmtId="49" fontId="5" fillId="0" borderId="10" xfId="0" applyNumberFormat="1" applyFont="1" applyBorder="1" applyAlignment="1">
      <alignment/>
    </xf>
    <xf numFmtId="174" fontId="3" fillId="0" borderId="27" xfId="60" applyNumberFormat="1" applyFont="1" applyBorder="1" applyAlignment="1">
      <alignment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/>
    </xf>
    <xf numFmtId="49" fontId="3" fillId="0" borderId="29" xfId="0" applyNumberFormat="1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30" xfId="0" applyFont="1" applyFill="1" applyBorder="1" applyAlignment="1">
      <alignment wrapText="1"/>
    </xf>
    <xf numFmtId="164" fontId="3" fillId="33" borderId="10" xfId="0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19" xfId="0" applyNumberFormat="1" applyFont="1" applyFill="1" applyBorder="1" applyAlignment="1">
      <alignment horizontal="center" wrapText="1"/>
    </xf>
    <xf numFmtId="0" fontId="0" fillId="0" borderId="22" xfId="0" applyBorder="1" applyAlignment="1">
      <alignment/>
    </xf>
    <xf numFmtId="0" fontId="3" fillId="0" borderId="19" xfId="0" applyFont="1" applyBorder="1" applyAlignment="1">
      <alignment/>
    </xf>
    <xf numFmtId="49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0" fontId="3" fillId="0" borderId="19" xfId="0" applyFont="1" applyBorder="1" applyAlignment="1">
      <alignment horizontal="left" wrapText="1"/>
    </xf>
    <xf numFmtId="0" fontId="3" fillId="0" borderId="22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9"/>
  <sheetViews>
    <sheetView zoomScale="75" zoomScaleNormal="75" zoomScaleSheetLayoutView="100" zoomScalePageLayoutView="0" workbookViewId="0" topLeftCell="A1">
      <selection activeCell="G14" sqref="G14"/>
    </sheetView>
  </sheetViews>
  <sheetFormatPr defaultColWidth="8.796875" defaultRowHeight="15"/>
  <cols>
    <col min="1" max="1" width="57.69921875" style="2" customWidth="1"/>
    <col min="2" max="2" width="3.59765625" style="39" customWidth="1"/>
    <col min="3" max="3" width="3.5" style="39" customWidth="1"/>
    <col min="4" max="4" width="9.3984375" style="39" customWidth="1"/>
    <col min="5" max="5" width="4.09765625" style="39" customWidth="1"/>
    <col min="6" max="6" width="0.1015625" style="39" hidden="1" customWidth="1"/>
    <col min="7" max="7" width="14.3984375" style="66" customWidth="1"/>
    <col min="8" max="8" width="15.19921875" style="66" customWidth="1"/>
    <col min="9" max="16384" width="9" style="2" customWidth="1"/>
  </cols>
  <sheetData>
    <row r="1" ht="14.25">
      <c r="H1" s="145" t="s">
        <v>90</v>
      </c>
    </row>
    <row r="2" ht="14.25">
      <c r="H2" s="145" t="s">
        <v>385</v>
      </c>
    </row>
    <row r="3" ht="14.25">
      <c r="H3" s="145" t="s">
        <v>608</v>
      </c>
    </row>
    <row r="4" ht="14.25">
      <c r="H4" s="145" t="s">
        <v>519</v>
      </c>
    </row>
    <row r="5" ht="14.25">
      <c r="H5" s="145" t="s">
        <v>385</v>
      </c>
    </row>
    <row r="6" ht="14.25">
      <c r="H6" s="145" t="s">
        <v>520</v>
      </c>
    </row>
    <row r="7" spans="1:8" ht="15">
      <c r="A7" s="146" t="s">
        <v>471</v>
      </c>
      <c r="B7" s="146"/>
      <c r="C7" s="146"/>
      <c r="D7" s="146"/>
      <c r="E7" s="146"/>
      <c r="F7" s="146"/>
      <c r="G7" s="146"/>
      <c r="H7" s="146"/>
    </row>
    <row r="8" spans="1:8" ht="15">
      <c r="A8" s="147" t="s">
        <v>472</v>
      </c>
      <c r="B8" s="147"/>
      <c r="C8" s="147"/>
      <c r="D8" s="147"/>
      <c r="E8" s="147"/>
      <c r="F8" s="147"/>
      <c r="G8" s="147"/>
      <c r="H8" s="147"/>
    </row>
    <row r="9" spans="1:8" ht="15">
      <c r="A9" s="37"/>
      <c r="B9" s="37"/>
      <c r="C9" s="37"/>
      <c r="D9" s="37"/>
      <c r="E9" s="37"/>
      <c r="F9" s="37"/>
      <c r="G9" s="37"/>
      <c r="H9" s="46" t="s">
        <v>465</v>
      </c>
    </row>
    <row r="10" spans="1:8" ht="15">
      <c r="A10" s="150" t="s">
        <v>212</v>
      </c>
      <c r="B10" s="151" t="s">
        <v>248</v>
      </c>
      <c r="C10" s="151" t="s">
        <v>249</v>
      </c>
      <c r="D10" s="151" t="s">
        <v>250</v>
      </c>
      <c r="E10" s="151" t="s">
        <v>251</v>
      </c>
      <c r="F10" s="4"/>
      <c r="G10" s="152" t="s">
        <v>175</v>
      </c>
      <c r="H10" s="148" t="s">
        <v>318</v>
      </c>
    </row>
    <row r="11" spans="1:8" ht="14.25">
      <c r="A11" s="149"/>
      <c r="B11" s="149"/>
      <c r="C11" s="149"/>
      <c r="D11" s="149"/>
      <c r="E11" s="149"/>
      <c r="F11" s="1"/>
      <c r="G11" s="149"/>
      <c r="H11" s="149"/>
    </row>
    <row r="12" spans="1:8" ht="15">
      <c r="A12" s="3" t="s">
        <v>149</v>
      </c>
      <c r="B12" s="4" t="s">
        <v>252</v>
      </c>
      <c r="C12" s="4"/>
      <c r="D12" s="4"/>
      <c r="E12" s="4"/>
      <c r="F12" s="4"/>
      <c r="G12" s="68">
        <f>G13+G81+G85+G32+G19+G64</f>
        <v>218476.8</v>
      </c>
      <c r="H12" s="68">
        <f>H13+H81+H85+H32+H19+H64</f>
        <v>16572.6</v>
      </c>
    </row>
    <row r="13" spans="1:8" ht="30">
      <c r="A13" s="5" t="str">
        <f>'Прилож №3'!A13</f>
        <v>Функционирование  высшего должностного лица субъекта РФ и муниципального образования</v>
      </c>
      <c r="B13" s="4" t="s">
        <v>252</v>
      </c>
      <c r="C13" s="4" t="s">
        <v>253</v>
      </c>
      <c r="D13" s="4"/>
      <c r="E13" s="4"/>
      <c r="F13" s="4"/>
      <c r="G13" s="68">
        <f>G14</f>
        <v>3305.6</v>
      </c>
      <c r="H13" s="68"/>
    </row>
    <row r="14" spans="1:8" ht="42.75">
      <c r="A14" s="6" t="s">
        <v>313</v>
      </c>
      <c r="B14" s="1" t="s">
        <v>252</v>
      </c>
      <c r="C14" s="1" t="s">
        <v>253</v>
      </c>
      <c r="D14" s="1" t="s">
        <v>286</v>
      </c>
      <c r="E14" s="1"/>
      <c r="F14" s="1"/>
      <c r="G14" s="65">
        <f>G15</f>
        <v>3305.6</v>
      </c>
      <c r="H14" s="65"/>
    </row>
    <row r="15" spans="1:8" ht="14.25">
      <c r="A15" s="6" t="s">
        <v>290</v>
      </c>
      <c r="B15" s="1" t="s">
        <v>252</v>
      </c>
      <c r="C15" s="1" t="s">
        <v>253</v>
      </c>
      <c r="D15" s="1" t="s">
        <v>291</v>
      </c>
      <c r="E15" s="1"/>
      <c r="F15" s="1"/>
      <c r="G15" s="65">
        <f>G16</f>
        <v>3305.6</v>
      </c>
      <c r="H15" s="65"/>
    </row>
    <row r="16" spans="1:8" ht="14.25">
      <c r="A16" s="6" t="s">
        <v>523</v>
      </c>
      <c r="B16" s="1" t="s">
        <v>252</v>
      </c>
      <c r="C16" s="1" t="s">
        <v>253</v>
      </c>
      <c r="D16" s="1" t="s">
        <v>291</v>
      </c>
      <c r="E16" s="1" t="s">
        <v>384</v>
      </c>
      <c r="F16" s="1"/>
      <c r="G16" s="65">
        <f>G17+G18</f>
        <v>3305.6</v>
      </c>
      <c r="H16" s="65"/>
    </row>
    <row r="17" spans="1:8" ht="14.25">
      <c r="A17" s="7" t="s">
        <v>410</v>
      </c>
      <c r="B17" s="1" t="s">
        <v>252</v>
      </c>
      <c r="C17" s="1" t="s">
        <v>253</v>
      </c>
      <c r="D17" s="1" t="s">
        <v>291</v>
      </c>
      <c r="E17" s="1" t="s">
        <v>409</v>
      </c>
      <c r="F17" s="1"/>
      <c r="G17" s="65">
        <f>'Прилож №3'!H17</f>
        <v>2982.7</v>
      </c>
      <c r="H17" s="65"/>
    </row>
    <row r="18" spans="1:8" ht="14.25">
      <c r="A18" s="7" t="s">
        <v>412</v>
      </c>
      <c r="B18" s="1" t="s">
        <v>252</v>
      </c>
      <c r="C18" s="1" t="s">
        <v>253</v>
      </c>
      <c r="D18" s="1" t="s">
        <v>291</v>
      </c>
      <c r="E18" s="1" t="s">
        <v>411</v>
      </c>
      <c r="F18" s="1"/>
      <c r="G18" s="65">
        <f>'Прилож №3'!H18</f>
        <v>322.9</v>
      </c>
      <c r="H18" s="65"/>
    </row>
    <row r="19" spans="1:8" ht="45">
      <c r="A19" s="5" t="s">
        <v>292</v>
      </c>
      <c r="B19" s="4" t="s">
        <v>252</v>
      </c>
      <c r="C19" s="4" t="s">
        <v>257</v>
      </c>
      <c r="D19" s="4"/>
      <c r="E19" s="4"/>
      <c r="F19" s="4"/>
      <c r="G19" s="68">
        <f>G20</f>
        <v>5456.7</v>
      </c>
      <c r="H19" s="68"/>
    </row>
    <row r="20" spans="1:8" ht="42.75">
      <c r="A20" s="6" t="s">
        <v>289</v>
      </c>
      <c r="B20" s="1" t="s">
        <v>252</v>
      </c>
      <c r="C20" s="1" t="s">
        <v>257</v>
      </c>
      <c r="D20" s="1" t="s">
        <v>286</v>
      </c>
      <c r="E20" s="1"/>
      <c r="F20" s="1"/>
      <c r="G20" s="65">
        <f>G21+G28</f>
        <v>5456.7</v>
      </c>
      <c r="H20" s="65"/>
    </row>
    <row r="21" spans="1:8" ht="14.25">
      <c r="A21" s="7" t="s">
        <v>172</v>
      </c>
      <c r="B21" s="1" t="s">
        <v>252</v>
      </c>
      <c r="C21" s="1" t="s">
        <v>257</v>
      </c>
      <c r="D21" s="1" t="s">
        <v>288</v>
      </c>
      <c r="E21" s="1"/>
      <c r="F21" s="1"/>
      <c r="G21" s="65">
        <f>G22+G24+G27</f>
        <v>2606.9</v>
      </c>
      <c r="H21" s="65"/>
    </row>
    <row r="22" spans="1:8" ht="14.25">
      <c r="A22" s="6" t="s">
        <v>523</v>
      </c>
      <c r="B22" s="1" t="s">
        <v>252</v>
      </c>
      <c r="C22" s="1" t="s">
        <v>257</v>
      </c>
      <c r="D22" s="1" t="s">
        <v>288</v>
      </c>
      <c r="E22" s="1" t="s">
        <v>384</v>
      </c>
      <c r="F22" s="1"/>
      <c r="G22" s="65">
        <f>G23</f>
        <v>1983.9</v>
      </c>
      <c r="H22" s="65"/>
    </row>
    <row r="23" spans="1:8" ht="14.25">
      <c r="A23" s="7" t="s">
        <v>410</v>
      </c>
      <c r="B23" s="1" t="s">
        <v>252</v>
      </c>
      <c r="C23" s="1" t="s">
        <v>257</v>
      </c>
      <c r="D23" s="1" t="s">
        <v>288</v>
      </c>
      <c r="E23" s="1" t="s">
        <v>409</v>
      </c>
      <c r="F23" s="1"/>
      <c r="G23" s="65">
        <f>'Прилож №3'!H594</f>
        <v>1983.9</v>
      </c>
      <c r="H23" s="65"/>
    </row>
    <row r="24" spans="1:8" ht="14.25">
      <c r="A24" s="23" t="s">
        <v>577</v>
      </c>
      <c r="B24" s="1" t="s">
        <v>252</v>
      </c>
      <c r="C24" s="1" t="s">
        <v>257</v>
      </c>
      <c r="D24" s="1" t="s">
        <v>288</v>
      </c>
      <c r="E24" s="1" t="s">
        <v>524</v>
      </c>
      <c r="F24" s="1"/>
      <c r="G24" s="65">
        <f>G25+G26</f>
        <v>614.3000000000001</v>
      </c>
      <c r="H24" s="65"/>
    </row>
    <row r="25" spans="1:8" ht="28.5">
      <c r="A25" s="6" t="s">
        <v>435</v>
      </c>
      <c r="B25" s="1" t="s">
        <v>252</v>
      </c>
      <c r="C25" s="1" t="s">
        <v>257</v>
      </c>
      <c r="D25" s="1" t="s">
        <v>288</v>
      </c>
      <c r="E25" s="1" t="s">
        <v>432</v>
      </c>
      <c r="F25" s="1"/>
      <c r="G25" s="65">
        <f>'Прилож №3'!H597</f>
        <v>68.7</v>
      </c>
      <c r="H25" s="65"/>
    </row>
    <row r="26" spans="1:8" ht="28.5">
      <c r="A26" s="6" t="s">
        <v>426</v>
      </c>
      <c r="B26" s="1" t="s">
        <v>252</v>
      </c>
      <c r="C26" s="1" t="s">
        <v>257</v>
      </c>
      <c r="D26" s="1" t="s">
        <v>288</v>
      </c>
      <c r="E26" s="1" t="s">
        <v>416</v>
      </c>
      <c r="F26" s="1"/>
      <c r="G26" s="65">
        <f>'Прилож №3'!H598</f>
        <v>545.6</v>
      </c>
      <c r="H26" s="65"/>
    </row>
    <row r="27" spans="1:8" ht="14.25">
      <c r="A27" s="19" t="s">
        <v>356</v>
      </c>
      <c r="B27" s="1" t="s">
        <v>252</v>
      </c>
      <c r="C27" s="1" t="s">
        <v>257</v>
      </c>
      <c r="D27" s="1" t="s">
        <v>288</v>
      </c>
      <c r="E27" s="1" t="s">
        <v>413</v>
      </c>
      <c r="F27" s="1"/>
      <c r="G27" s="65">
        <f>'Прилож №3'!H599</f>
        <v>8.7</v>
      </c>
      <c r="H27" s="65"/>
    </row>
    <row r="28" spans="1:8" ht="28.5">
      <c r="A28" s="6" t="s">
        <v>293</v>
      </c>
      <c r="B28" s="1" t="s">
        <v>252</v>
      </c>
      <c r="C28" s="1" t="s">
        <v>257</v>
      </c>
      <c r="D28" s="1" t="s">
        <v>294</v>
      </c>
      <c r="E28" s="8"/>
      <c r="F28" s="8"/>
      <c r="G28" s="65">
        <f>G29</f>
        <v>2849.7999999999997</v>
      </c>
      <c r="H28" s="65"/>
    </row>
    <row r="29" spans="1:8" ht="14.25">
      <c r="A29" s="6" t="s">
        <v>523</v>
      </c>
      <c r="B29" s="1" t="s">
        <v>252</v>
      </c>
      <c r="C29" s="1" t="s">
        <v>257</v>
      </c>
      <c r="D29" s="1" t="s">
        <v>294</v>
      </c>
      <c r="E29" s="8" t="s">
        <v>384</v>
      </c>
      <c r="F29" s="8"/>
      <c r="G29" s="65">
        <f>G30+G31</f>
        <v>2849.7999999999997</v>
      </c>
      <c r="H29" s="65"/>
    </row>
    <row r="30" spans="1:8" ht="14.25">
      <c r="A30" s="7" t="s">
        <v>410</v>
      </c>
      <c r="B30" s="1" t="s">
        <v>252</v>
      </c>
      <c r="C30" s="1" t="s">
        <v>257</v>
      </c>
      <c r="D30" s="1" t="s">
        <v>294</v>
      </c>
      <c r="E30" s="8" t="s">
        <v>409</v>
      </c>
      <c r="F30" s="8" t="s">
        <v>409</v>
      </c>
      <c r="G30" s="65">
        <f>'Прилож №3'!H602</f>
        <v>2523.1</v>
      </c>
      <c r="H30" s="65"/>
    </row>
    <row r="31" spans="1:8" ht="14.25">
      <c r="A31" s="7" t="s">
        <v>412</v>
      </c>
      <c r="B31" s="1" t="s">
        <v>252</v>
      </c>
      <c r="C31" s="1" t="s">
        <v>257</v>
      </c>
      <c r="D31" s="1" t="s">
        <v>294</v>
      </c>
      <c r="E31" s="8" t="s">
        <v>411</v>
      </c>
      <c r="F31" s="8" t="s">
        <v>411</v>
      </c>
      <c r="G31" s="65">
        <f>'Прилож №3'!H603</f>
        <v>326.7</v>
      </c>
      <c r="H31" s="65"/>
    </row>
    <row r="32" spans="1:8" ht="45">
      <c r="A32" s="5" t="s">
        <v>200</v>
      </c>
      <c r="B32" s="4" t="s">
        <v>252</v>
      </c>
      <c r="C32" s="4" t="s">
        <v>254</v>
      </c>
      <c r="D32" s="4"/>
      <c r="E32" s="4"/>
      <c r="F32" s="4"/>
      <c r="G32" s="68">
        <f>G33+G44+G52+G60</f>
        <v>98646.19999999998</v>
      </c>
      <c r="H32" s="68">
        <f>H33+H44+H52+H60</f>
        <v>10763</v>
      </c>
    </row>
    <row r="33" spans="1:8" ht="42.75">
      <c r="A33" s="6" t="s">
        <v>289</v>
      </c>
      <c r="B33" s="1" t="s">
        <v>252</v>
      </c>
      <c r="C33" s="1" t="s">
        <v>254</v>
      </c>
      <c r="D33" s="1" t="s">
        <v>286</v>
      </c>
      <c r="E33" s="1"/>
      <c r="F33" s="1"/>
      <c r="G33" s="65">
        <f>G34</f>
        <v>87475.99999999999</v>
      </c>
      <c r="H33" s="65">
        <f>H34</f>
        <v>0</v>
      </c>
    </row>
    <row r="34" spans="1:8" ht="14.25">
      <c r="A34" s="7" t="s">
        <v>172</v>
      </c>
      <c r="B34" s="1" t="s">
        <v>252</v>
      </c>
      <c r="C34" s="1" t="s">
        <v>254</v>
      </c>
      <c r="D34" s="1" t="s">
        <v>288</v>
      </c>
      <c r="E34" s="1"/>
      <c r="F34" s="1"/>
      <c r="G34" s="65">
        <f>G35+G38+G41</f>
        <v>87475.99999999999</v>
      </c>
      <c r="H34" s="65">
        <f>H35+H38+H41</f>
        <v>0</v>
      </c>
    </row>
    <row r="35" spans="1:8" ht="14.25">
      <c r="A35" s="6" t="s">
        <v>523</v>
      </c>
      <c r="B35" s="1" t="s">
        <v>252</v>
      </c>
      <c r="C35" s="1" t="s">
        <v>254</v>
      </c>
      <c r="D35" s="1" t="s">
        <v>288</v>
      </c>
      <c r="E35" s="1" t="s">
        <v>384</v>
      </c>
      <c r="F35" s="1"/>
      <c r="G35" s="65">
        <f>G36+G37</f>
        <v>83856.59999999999</v>
      </c>
      <c r="H35" s="65"/>
    </row>
    <row r="36" spans="1:8" ht="14.25">
      <c r="A36" s="7" t="s">
        <v>410</v>
      </c>
      <c r="B36" s="1" t="s">
        <v>252</v>
      </c>
      <c r="C36" s="1" t="s">
        <v>254</v>
      </c>
      <c r="D36" s="1" t="s">
        <v>288</v>
      </c>
      <c r="E36" s="1" t="s">
        <v>409</v>
      </c>
      <c r="F36" s="1"/>
      <c r="G36" s="65">
        <f>'Прилож №3'!H23</f>
        <v>83302.2</v>
      </c>
      <c r="H36" s="65"/>
    </row>
    <row r="37" spans="1:8" ht="14.25">
      <c r="A37" s="7" t="s">
        <v>412</v>
      </c>
      <c r="B37" s="1" t="s">
        <v>252</v>
      </c>
      <c r="C37" s="1" t="s">
        <v>254</v>
      </c>
      <c r="D37" s="1" t="s">
        <v>288</v>
      </c>
      <c r="E37" s="1" t="s">
        <v>411</v>
      </c>
      <c r="F37" s="1"/>
      <c r="G37" s="65">
        <f>'Прилож №3'!H24</f>
        <v>554.4</v>
      </c>
      <c r="H37" s="65"/>
    </row>
    <row r="38" spans="1:8" ht="14.25">
      <c r="A38" s="23" t="s">
        <v>577</v>
      </c>
      <c r="B38" s="1" t="s">
        <v>252</v>
      </c>
      <c r="C38" s="1" t="s">
        <v>254</v>
      </c>
      <c r="D38" s="1" t="s">
        <v>288</v>
      </c>
      <c r="E38" s="1" t="s">
        <v>524</v>
      </c>
      <c r="F38" s="1"/>
      <c r="G38" s="65">
        <f>G39+G40</f>
        <v>3441.4</v>
      </c>
      <c r="H38" s="65">
        <f>H39+H40</f>
        <v>0</v>
      </c>
    </row>
    <row r="39" spans="1:8" ht="28.5">
      <c r="A39" s="6" t="s">
        <v>435</v>
      </c>
      <c r="B39" s="1" t="s">
        <v>252</v>
      </c>
      <c r="C39" s="1" t="s">
        <v>254</v>
      </c>
      <c r="D39" s="1" t="s">
        <v>288</v>
      </c>
      <c r="E39" s="1" t="s">
        <v>432</v>
      </c>
      <c r="F39" s="1"/>
      <c r="G39" s="65">
        <f>'Прилож №3'!H26</f>
        <v>1317.5</v>
      </c>
      <c r="H39" s="65">
        <f>'Прилож №3'!I26</f>
        <v>0</v>
      </c>
    </row>
    <row r="40" spans="1:8" ht="28.5">
      <c r="A40" s="6" t="s">
        <v>426</v>
      </c>
      <c r="B40" s="1" t="s">
        <v>252</v>
      </c>
      <c r="C40" s="1" t="s">
        <v>254</v>
      </c>
      <c r="D40" s="1" t="s">
        <v>288</v>
      </c>
      <c r="E40" s="1" t="s">
        <v>416</v>
      </c>
      <c r="F40" s="1"/>
      <c r="G40" s="65">
        <f>'Прилож №3'!H27</f>
        <v>2123.9</v>
      </c>
      <c r="H40" s="65"/>
    </row>
    <row r="41" spans="1:8" ht="14.25">
      <c r="A41" s="19" t="s">
        <v>551</v>
      </c>
      <c r="B41" s="1" t="s">
        <v>252</v>
      </c>
      <c r="C41" s="1" t="s">
        <v>254</v>
      </c>
      <c r="D41" s="1" t="s">
        <v>288</v>
      </c>
      <c r="E41" s="1" t="s">
        <v>525</v>
      </c>
      <c r="F41" s="1"/>
      <c r="G41" s="65">
        <f>G42+G43</f>
        <v>178</v>
      </c>
      <c r="H41" s="65"/>
    </row>
    <row r="42" spans="1:8" ht="14.25">
      <c r="A42" s="19" t="s">
        <v>356</v>
      </c>
      <c r="B42" s="1" t="s">
        <v>252</v>
      </c>
      <c r="C42" s="1" t="s">
        <v>254</v>
      </c>
      <c r="D42" s="1" t="s">
        <v>288</v>
      </c>
      <c r="E42" s="1" t="s">
        <v>413</v>
      </c>
      <c r="F42" s="1"/>
      <c r="G42" s="65">
        <f>'Прилож №3'!H29</f>
        <v>68</v>
      </c>
      <c r="H42" s="65"/>
    </row>
    <row r="43" spans="1:8" ht="14.25">
      <c r="A43" s="19" t="s">
        <v>437</v>
      </c>
      <c r="B43" s="1" t="s">
        <v>252</v>
      </c>
      <c r="C43" s="1" t="s">
        <v>254</v>
      </c>
      <c r="D43" s="1" t="s">
        <v>288</v>
      </c>
      <c r="E43" s="1" t="s">
        <v>436</v>
      </c>
      <c r="F43" s="1"/>
      <c r="G43" s="65">
        <f>'Прилож №3'!H30</f>
        <v>110</v>
      </c>
      <c r="H43" s="65"/>
    </row>
    <row r="44" spans="1:8" ht="14.25">
      <c r="A44" s="19" t="s">
        <v>528</v>
      </c>
      <c r="B44" s="1" t="s">
        <v>252</v>
      </c>
      <c r="C44" s="1" t="s">
        <v>254</v>
      </c>
      <c r="D44" s="1" t="s">
        <v>526</v>
      </c>
      <c r="E44" s="34"/>
      <c r="F44" s="1"/>
      <c r="G44" s="65">
        <f>G45</f>
        <v>2324.2</v>
      </c>
      <c r="H44" s="65">
        <f>H45</f>
        <v>1917</v>
      </c>
    </row>
    <row r="45" spans="1:8" ht="42.75">
      <c r="A45" s="19" t="s">
        <v>591</v>
      </c>
      <c r="B45" s="1" t="s">
        <v>252</v>
      </c>
      <c r="C45" s="1" t="s">
        <v>254</v>
      </c>
      <c r="D45" s="1" t="s">
        <v>590</v>
      </c>
      <c r="E45" s="34"/>
      <c r="F45" s="1"/>
      <c r="G45" s="65">
        <f>G46</f>
        <v>2324.2</v>
      </c>
      <c r="H45" s="65">
        <f>H46</f>
        <v>1917</v>
      </c>
    </row>
    <row r="46" spans="1:8" ht="57">
      <c r="A46" s="6" t="str">
        <f>'Прилож №3'!A33</f>
        <v>Осуществление переданных 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v>
      </c>
      <c r="B46" s="1" t="s">
        <v>252</v>
      </c>
      <c r="C46" s="1" t="s">
        <v>254</v>
      </c>
      <c r="D46" s="1" t="s">
        <v>527</v>
      </c>
      <c r="E46" s="34"/>
      <c r="F46" s="1"/>
      <c r="G46" s="65">
        <f>G47+G49</f>
        <v>2324.2</v>
      </c>
      <c r="H46" s="65">
        <f>H47+H49</f>
        <v>1917</v>
      </c>
    </row>
    <row r="47" spans="1:8" ht="14.25">
      <c r="A47" s="6" t="s">
        <v>523</v>
      </c>
      <c r="B47" s="1" t="s">
        <v>252</v>
      </c>
      <c r="C47" s="1" t="s">
        <v>254</v>
      </c>
      <c r="D47" s="1" t="s">
        <v>527</v>
      </c>
      <c r="E47" s="34" t="s">
        <v>384</v>
      </c>
      <c r="F47" s="1"/>
      <c r="G47" s="65">
        <f>'Прилож №3'!H34</f>
        <v>1457.7</v>
      </c>
      <c r="H47" s="65">
        <f>'Прилож №3'!I34</f>
        <v>1457.7</v>
      </c>
    </row>
    <row r="48" spans="1:8" ht="14.25">
      <c r="A48" s="7" t="s">
        <v>410</v>
      </c>
      <c r="B48" s="1" t="s">
        <v>252</v>
      </c>
      <c r="C48" s="1" t="s">
        <v>254</v>
      </c>
      <c r="D48" s="1" t="s">
        <v>527</v>
      </c>
      <c r="E48" s="34" t="s">
        <v>409</v>
      </c>
      <c r="F48" s="1"/>
      <c r="G48" s="65">
        <f>'Прилож №3'!H35</f>
        <v>1457.7</v>
      </c>
      <c r="H48" s="65">
        <f>'Прилож №3'!I35</f>
        <v>1457.7</v>
      </c>
    </row>
    <row r="49" spans="1:8" ht="14.25">
      <c r="A49" s="23" t="s">
        <v>577</v>
      </c>
      <c r="B49" s="1" t="s">
        <v>252</v>
      </c>
      <c r="C49" s="1" t="s">
        <v>254</v>
      </c>
      <c r="D49" s="1" t="s">
        <v>527</v>
      </c>
      <c r="E49" s="34" t="s">
        <v>524</v>
      </c>
      <c r="F49" s="1"/>
      <c r="G49" s="65">
        <f>G51+G50</f>
        <v>866.5</v>
      </c>
      <c r="H49" s="65">
        <f>H51+H50</f>
        <v>459.3</v>
      </c>
    </row>
    <row r="50" spans="1:8" ht="28.5">
      <c r="A50" s="6" t="s">
        <v>435</v>
      </c>
      <c r="B50" s="1" t="s">
        <v>252</v>
      </c>
      <c r="C50" s="1" t="s">
        <v>254</v>
      </c>
      <c r="D50" s="1" t="s">
        <v>527</v>
      </c>
      <c r="E50" s="34" t="s">
        <v>432</v>
      </c>
      <c r="F50" s="1"/>
      <c r="G50" s="65">
        <f>'Прилож №3'!H37</f>
        <v>266.3</v>
      </c>
      <c r="H50" s="65">
        <f>'Прилож №3'!I37</f>
        <v>266.3</v>
      </c>
    </row>
    <row r="51" spans="1:8" ht="28.5">
      <c r="A51" s="6" t="s">
        <v>426</v>
      </c>
      <c r="B51" s="1" t="s">
        <v>252</v>
      </c>
      <c r="C51" s="1" t="s">
        <v>254</v>
      </c>
      <c r="D51" s="1" t="s">
        <v>527</v>
      </c>
      <c r="E51" s="34" t="s">
        <v>416</v>
      </c>
      <c r="F51" s="1"/>
      <c r="G51" s="65">
        <f>'Прилож №3'!H38</f>
        <v>600.2</v>
      </c>
      <c r="H51" s="65">
        <f>'Прилож №3'!I38</f>
        <v>193</v>
      </c>
    </row>
    <row r="52" spans="1:8" ht="42.75">
      <c r="A52" s="19" t="s">
        <v>552</v>
      </c>
      <c r="B52" s="1" t="s">
        <v>252</v>
      </c>
      <c r="C52" s="1" t="s">
        <v>254</v>
      </c>
      <c r="D52" s="1" t="s">
        <v>529</v>
      </c>
      <c r="E52" s="34"/>
      <c r="F52" s="1"/>
      <c r="G52" s="65">
        <f>G53</f>
        <v>6061</v>
      </c>
      <c r="H52" s="65">
        <f>H53</f>
        <v>6061</v>
      </c>
    </row>
    <row r="53" spans="1:8" ht="28.5">
      <c r="A53" s="19" t="s">
        <v>593</v>
      </c>
      <c r="B53" s="1" t="s">
        <v>252</v>
      </c>
      <c r="C53" s="1" t="s">
        <v>254</v>
      </c>
      <c r="D53" s="1" t="s">
        <v>592</v>
      </c>
      <c r="E53" s="34"/>
      <c r="F53" s="1"/>
      <c r="G53" s="65">
        <f>G54</f>
        <v>6061</v>
      </c>
      <c r="H53" s="65">
        <f>H54</f>
        <v>6061</v>
      </c>
    </row>
    <row r="54" spans="1:8" ht="28.5">
      <c r="A54" s="16" t="s">
        <v>594</v>
      </c>
      <c r="B54" s="1" t="s">
        <v>252</v>
      </c>
      <c r="C54" s="1" t="s">
        <v>254</v>
      </c>
      <c r="D54" s="1" t="s">
        <v>530</v>
      </c>
      <c r="E54" s="34"/>
      <c r="F54" s="1"/>
      <c r="G54" s="65">
        <f>G55+G57</f>
        <v>6061</v>
      </c>
      <c r="H54" s="65">
        <f>H55+H57</f>
        <v>6061</v>
      </c>
    </row>
    <row r="55" spans="1:8" ht="14.25">
      <c r="A55" s="6" t="s">
        <v>523</v>
      </c>
      <c r="B55" s="1" t="s">
        <v>252</v>
      </c>
      <c r="C55" s="1" t="s">
        <v>254</v>
      </c>
      <c r="D55" s="1" t="s">
        <v>530</v>
      </c>
      <c r="E55" s="34" t="s">
        <v>384</v>
      </c>
      <c r="F55" s="1"/>
      <c r="G55" s="65">
        <f>G56</f>
        <v>4972.8</v>
      </c>
      <c r="H55" s="65">
        <f>H56</f>
        <v>4972.8</v>
      </c>
    </row>
    <row r="56" spans="1:8" ht="14.25">
      <c r="A56" s="7" t="s">
        <v>410</v>
      </c>
      <c r="B56" s="1" t="s">
        <v>252</v>
      </c>
      <c r="C56" s="1" t="s">
        <v>254</v>
      </c>
      <c r="D56" s="1" t="s">
        <v>530</v>
      </c>
      <c r="E56" s="34" t="s">
        <v>409</v>
      </c>
      <c r="F56" s="1"/>
      <c r="G56" s="65">
        <f>'Прилож №3'!H43</f>
        <v>4972.8</v>
      </c>
      <c r="H56" s="65">
        <f>'Прилож №3'!I43</f>
        <v>4972.8</v>
      </c>
    </row>
    <row r="57" spans="1:8" ht="14.25">
      <c r="A57" s="23" t="s">
        <v>577</v>
      </c>
      <c r="B57" s="1" t="s">
        <v>252</v>
      </c>
      <c r="C57" s="1" t="s">
        <v>254</v>
      </c>
      <c r="D57" s="1" t="s">
        <v>530</v>
      </c>
      <c r="E57" s="34" t="s">
        <v>524</v>
      </c>
      <c r="F57" s="1"/>
      <c r="G57" s="65">
        <f>G58+G59</f>
        <v>1088.2</v>
      </c>
      <c r="H57" s="65">
        <f>H58+H59</f>
        <v>1088.2</v>
      </c>
    </row>
    <row r="58" spans="1:8" ht="28.5">
      <c r="A58" s="6" t="s">
        <v>435</v>
      </c>
      <c r="B58" s="1" t="s">
        <v>252</v>
      </c>
      <c r="C58" s="1" t="s">
        <v>254</v>
      </c>
      <c r="D58" s="1" t="s">
        <v>530</v>
      </c>
      <c r="E58" s="34" t="s">
        <v>432</v>
      </c>
      <c r="F58" s="1"/>
      <c r="G58" s="65">
        <f>'Прилож №3'!H45</f>
        <v>449</v>
      </c>
      <c r="H58" s="65">
        <f>'Прилож №3'!I45</f>
        <v>449</v>
      </c>
    </row>
    <row r="59" spans="1:8" ht="28.5">
      <c r="A59" s="6" t="s">
        <v>426</v>
      </c>
      <c r="B59" s="1" t="s">
        <v>252</v>
      </c>
      <c r="C59" s="1" t="s">
        <v>254</v>
      </c>
      <c r="D59" s="1" t="s">
        <v>530</v>
      </c>
      <c r="E59" s="34" t="s">
        <v>416</v>
      </c>
      <c r="F59" s="1"/>
      <c r="G59" s="65">
        <f>'Прилож №3'!H46</f>
        <v>639.2</v>
      </c>
      <c r="H59" s="65">
        <f>'Прилож №3'!I46</f>
        <v>639.2</v>
      </c>
    </row>
    <row r="60" spans="1:8" ht="42.75">
      <c r="A60" s="19" t="s">
        <v>510</v>
      </c>
      <c r="B60" s="1" t="s">
        <v>252</v>
      </c>
      <c r="C60" s="1" t="s">
        <v>254</v>
      </c>
      <c r="D60" s="1" t="s">
        <v>507</v>
      </c>
      <c r="E60" s="34"/>
      <c r="F60" s="1"/>
      <c r="G60" s="65">
        <f>G61</f>
        <v>2785</v>
      </c>
      <c r="H60" s="65">
        <f>H61</f>
        <v>2785</v>
      </c>
    </row>
    <row r="61" spans="1:8" ht="57">
      <c r="A61" s="6" t="s">
        <v>595</v>
      </c>
      <c r="B61" s="1" t="s">
        <v>252</v>
      </c>
      <c r="C61" s="1" t="s">
        <v>254</v>
      </c>
      <c r="D61" s="1" t="s">
        <v>531</v>
      </c>
      <c r="E61" s="34"/>
      <c r="F61" s="1"/>
      <c r="G61" s="65">
        <f>G62</f>
        <v>2785</v>
      </c>
      <c r="H61" s="65">
        <f>H62</f>
        <v>2785</v>
      </c>
    </row>
    <row r="62" spans="1:8" ht="14.25">
      <c r="A62" s="6" t="s">
        <v>523</v>
      </c>
      <c r="B62" s="1" t="s">
        <v>252</v>
      </c>
      <c r="C62" s="1" t="s">
        <v>254</v>
      </c>
      <c r="D62" s="1" t="s">
        <v>531</v>
      </c>
      <c r="E62" s="34" t="s">
        <v>384</v>
      </c>
      <c r="F62" s="1"/>
      <c r="G62" s="65">
        <f>'Прилож №3'!H49</f>
        <v>2785</v>
      </c>
      <c r="H62" s="65">
        <f>'Прилож №3'!I49</f>
        <v>2785</v>
      </c>
    </row>
    <row r="63" spans="1:8" ht="14.25">
      <c r="A63" s="7" t="s">
        <v>410</v>
      </c>
      <c r="B63" s="1" t="s">
        <v>252</v>
      </c>
      <c r="C63" s="1" t="s">
        <v>254</v>
      </c>
      <c r="D63" s="1" t="s">
        <v>531</v>
      </c>
      <c r="E63" s="34" t="s">
        <v>409</v>
      </c>
      <c r="F63" s="1"/>
      <c r="G63" s="65">
        <f>'Прилож №3'!H50</f>
        <v>2785</v>
      </c>
      <c r="H63" s="65">
        <f>'Прилож №3'!I50</f>
        <v>2785</v>
      </c>
    </row>
    <row r="64" spans="1:8" ht="45">
      <c r="A64" s="5" t="s">
        <v>309</v>
      </c>
      <c r="B64" s="4" t="s">
        <v>252</v>
      </c>
      <c r="C64" s="4" t="s">
        <v>265</v>
      </c>
      <c r="D64" s="4"/>
      <c r="E64" s="4"/>
      <c r="F64" s="4"/>
      <c r="G64" s="68">
        <f>G65</f>
        <v>19044</v>
      </c>
      <c r="H64" s="68"/>
    </row>
    <row r="65" spans="1:8" ht="43.5">
      <c r="A65" s="6" t="s">
        <v>289</v>
      </c>
      <c r="B65" s="1" t="s">
        <v>252</v>
      </c>
      <c r="C65" s="1" t="s">
        <v>265</v>
      </c>
      <c r="D65" s="1" t="s">
        <v>286</v>
      </c>
      <c r="E65" s="4"/>
      <c r="F65" s="4"/>
      <c r="G65" s="68">
        <f>G66+G74+G76</f>
        <v>19044</v>
      </c>
      <c r="H65" s="68"/>
    </row>
    <row r="66" spans="1:8" ht="14.25">
      <c r="A66" s="7" t="s">
        <v>172</v>
      </c>
      <c r="B66" s="1" t="s">
        <v>252</v>
      </c>
      <c r="C66" s="1" t="s">
        <v>265</v>
      </c>
      <c r="D66" s="1" t="s">
        <v>288</v>
      </c>
      <c r="E66" s="1"/>
      <c r="F66" s="1"/>
      <c r="G66" s="65">
        <f>G67+G70+G73</f>
        <v>15294</v>
      </c>
      <c r="H66" s="65"/>
    </row>
    <row r="67" spans="1:8" ht="14.25">
      <c r="A67" s="6" t="s">
        <v>523</v>
      </c>
      <c r="B67" s="1" t="s">
        <v>252</v>
      </c>
      <c r="C67" s="1" t="s">
        <v>265</v>
      </c>
      <c r="D67" s="1" t="s">
        <v>288</v>
      </c>
      <c r="E67" s="1" t="s">
        <v>384</v>
      </c>
      <c r="F67" s="1"/>
      <c r="G67" s="65">
        <f>G68+G69</f>
        <v>14514</v>
      </c>
      <c r="H67" s="65"/>
    </row>
    <row r="68" spans="1:8" ht="14.25">
      <c r="A68" s="7" t="s">
        <v>410</v>
      </c>
      <c r="B68" s="1" t="s">
        <v>252</v>
      </c>
      <c r="C68" s="1" t="s">
        <v>265</v>
      </c>
      <c r="D68" s="1" t="s">
        <v>288</v>
      </c>
      <c r="E68" s="1" t="s">
        <v>409</v>
      </c>
      <c r="F68" s="1"/>
      <c r="G68" s="65">
        <f>'Прилож №3'!H647</f>
        <v>14481.6</v>
      </c>
      <c r="H68" s="65"/>
    </row>
    <row r="69" spans="1:8" ht="14.25">
      <c r="A69" s="7" t="s">
        <v>412</v>
      </c>
      <c r="B69" s="1" t="s">
        <v>252</v>
      </c>
      <c r="C69" s="1" t="s">
        <v>265</v>
      </c>
      <c r="D69" s="1" t="s">
        <v>288</v>
      </c>
      <c r="E69" s="1" t="s">
        <v>411</v>
      </c>
      <c r="F69" s="1"/>
      <c r="G69" s="65">
        <f>'Прилож №3'!H648</f>
        <v>32.4</v>
      </c>
      <c r="H69" s="65"/>
    </row>
    <row r="70" spans="1:8" ht="14.25">
      <c r="A70" s="23" t="s">
        <v>577</v>
      </c>
      <c r="B70" s="1" t="s">
        <v>252</v>
      </c>
      <c r="C70" s="1" t="s">
        <v>265</v>
      </c>
      <c r="D70" s="1" t="s">
        <v>288</v>
      </c>
      <c r="E70" s="1" t="s">
        <v>524</v>
      </c>
      <c r="F70" s="1"/>
      <c r="G70" s="65">
        <f>G71+G72</f>
        <v>730</v>
      </c>
      <c r="H70" s="65"/>
    </row>
    <row r="71" spans="1:8" ht="28.5">
      <c r="A71" s="6" t="s">
        <v>435</v>
      </c>
      <c r="B71" s="1" t="s">
        <v>252</v>
      </c>
      <c r="C71" s="1" t="s">
        <v>265</v>
      </c>
      <c r="D71" s="1" t="s">
        <v>288</v>
      </c>
      <c r="E71" s="8" t="s">
        <v>432</v>
      </c>
      <c r="F71" s="1"/>
      <c r="G71" s="65">
        <f>'Прилож №3'!H650</f>
        <v>120</v>
      </c>
      <c r="H71" s="65"/>
    </row>
    <row r="72" spans="1:8" ht="28.5">
      <c r="A72" s="6" t="s">
        <v>426</v>
      </c>
      <c r="B72" s="1" t="s">
        <v>252</v>
      </c>
      <c r="C72" s="1" t="s">
        <v>265</v>
      </c>
      <c r="D72" s="1" t="s">
        <v>288</v>
      </c>
      <c r="E72" s="8" t="s">
        <v>416</v>
      </c>
      <c r="F72" s="1"/>
      <c r="G72" s="65">
        <f>'Прилож №3'!H651</f>
        <v>610</v>
      </c>
      <c r="H72" s="65"/>
    </row>
    <row r="73" spans="1:8" ht="14.25">
      <c r="A73" s="19" t="s">
        <v>356</v>
      </c>
      <c r="B73" s="1" t="s">
        <v>252</v>
      </c>
      <c r="C73" s="1" t="s">
        <v>265</v>
      </c>
      <c r="D73" s="1" t="s">
        <v>288</v>
      </c>
      <c r="E73" s="1" t="s">
        <v>413</v>
      </c>
      <c r="F73" s="1"/>
      <c r="G73" s="65">
        <f>'Прилож №3'!H652</f>
        <v>50</v>
      </c>
      <c r="H73" s="65"/>
    </row>
    <row r="74" spans="1:8" ht="28.5">
      <c r="A74" s="6" t="s">
        <v>15</v>
      </c>
      <c r="B74" s="1" t="s">
        <v>252</v>
      </c>
      <c r="C74" s="1" t="s">
        <v>265</v>
      </c>
      <c r="D74" s="1" t="s">
        <v>14</v>
      </c>
      <c r="E74" s="1"/>
      <c r="F74" s="8"/>
      <c r="G74" s="65">
        <f>G75</f>
        <v>1185</v>
      </c>
      <c r="H74" s="65"/>
    </row>
    <row r="75" spans="1:8" ht="14.25">
      <c r="A75" s="7" t="s">
        <v>410</v>
      </c>
      <c r="B75" s="1" t="s">
        <v>252</v>
      </c>
      <c r="C75" s="1" t="s">
        <v>265</v>
      </c>
      <c r="D75" s="1" t="s">
        <v>14</v>
      </c>
      <c r="E75" s="8" t="s">
        <v>409</v>
      </c>
      <c r="F75" s="8" t="s">
        <v>409</v>
      </c>
      <c r="G75" s="65">
        <f>'Прилож №3'!H750</f>
        <v>1185</v>
      </c>
      <c r="H75" s="65"/>
    </row>
    <row r="76" spans="1:8" ht="14.25">
      <c r="A76" s="7" t="s">
        <v>17</v>
      </c>
      <c r="B76" s="1" t="s">
        <v>252</v>
      </c>
      <c r="C76" s="1" t="s">
        <v>265</v>
      </c>
      <c r="D76" s="1" t="s">
        <v>16</v>
      </c>
      <c r="E76" s="8"/>
      <c r="F76" s="8"/>
      <c r="G76" s="65">
        <f>G77+G78</f>
        <v>2565</v>
      </c>
      <c r="H76" s="65"/>
    </row>
    <row r="77" spans="1:8" ht="14.25">
      <c r="A77" s="7" t="s">
        <v>410</v>
      </c>
      <c r="B77" s="1" t="s">
        <v>252</v>
      </c>
      <c r="C77" s="1" t="s">
        <v>265</v>
      </c>
      <c r="D77" s="1" t="s">
        <v>16</v>
      </c>
      <c r="E77" s="8" t="s">
        <v>409</v>
      </c>
      <c r="F77" s="8" t="s">
        <v>409</v>
      </c>
      <c r="G77" s="65">
        <f>'Прилож №3'!H752</f>
        <v>1750</v>
      </c>
      <c r="H77" s="65"/>
    </row>
    <row r="78" spans="1:8" ht="14.25">
      <c r="A78" s="23" t="s">
        <v>577</v>
      </c>
      <c r="B78" s="1" t="s">
        <v>252</v>
      </c>
      <c r="C78" s="1" t="s">
        <v>265</v>
      </c>
      <c r="D78" s="1" t="s">
        <v>16</v>
      </c>
      <c r="E78" s="8" t="s">
        <v>524</v>
      </c>
      <c r="F78" s="8" t="s">
        <v>524</v>
      </c>
      <c r="G78" s="65">
        <f>G79+G80</f>
        <v>815</v>
      </c>
      <c r="H78" s="65"/>
    </row>
    <row r="79" spans="1:8" ht="28.5">
      <c r="A79" s="6" t="s">
        <v>435</v>
      </c>
      <c r="B79" s="1" t="s">
        <v>252</v>
      </c>
      <c r="C79" s="1" t="s">
        <v>265</v>
      </c>
      <c r="D79" s="1" t="s">
        <v>16</v>
      </c>
      <c r="E79" s="8" t="s">
        <v>432</v>
      </c>
      <c r="F79" s="8" t="s">
        <v>432</v>
      </c>
      <c r="G79" s="65">
        <f>'Прилож №3'!H754</f>
        <v>48</v>
      </c>
      <c r="H79" s="65"/>
    </row>
    <row r="80" spans="1:8" ht="28.5">
      <c r="A80" s="6" t="s">
        <v>426</v>
      </c>
      <c r="B80" s="1" t="s">
        <v>252</v>
      </c>
      <c r="C80" s="1" t="s">
        <v>265</v>
      </c>
      <c r="D80" s="1" t="s">
        <v>16</v>
      </c>
      <c r="E80" s="8" t="s">
        <v>416</v>
      </c>
      <c r="F80" s="8" t="s">
        <v>416</v>
      </c>
      <c r="G80" s="65">
        <f>'Прилож №3'!H755</f>
        <v>767</v>
      </c>
      <c r="H80" s="65"/>
    </row>
    <row r="81" spans="1:8" ht="15">
      <c r="A81" s="3" t="s">
        <v>148</v>
      </c>
      <c r="B81" s="4" t="s">
        <v>252</v>
      </c>
      <c r="C81" s="4" t="s">
        <v>320</v>
      </c>
      <c r="D81" s="4"/>
      <c r="E81" s="4"/>
      <c r="F81" s="4" t="s">
        <v>138</v>
      </c>
      <c r="G81" s="68">
        <f>G82</f>
        <v>5000</v>
      </c>
      <c r="H81" s="68"/>
    </row>
    <row r="82" spans="1:8" ht="14.25">
      <c r="A82" s="7" t="s">
        <v>148</v>
      </c>
      <c r="B82" s="1" t="s">
        <v>252</v>
      </c>
      <c r="C82" s="1" t="s">
        <v>320</v>
      </c>
      <c r="D82" s="1" t="s">
        <v>150</v>
      </c>
      <c r="E82" s="1"/>
      <c r="F82" s="1"/>
      <c r="G82" s="65">
        <f>G83</f>
        <v>5000</v>
      </c>
      <c r="H82" s="65"/>
    </row>
    <row r="83" spans="1:8" ht="28.5">
      <c r="A83" s="6" t="s">
        <v>237</v>
      </c>
      <c r="B83" s="1" t="s">
        <v>252</v>
      </c>
      <c r="C83" s="1" t="s">
        <v>320</v>
      </c>
      <c r="D83" s="1" t="s">
        <v>238</v>
      </c>
      <c r="E83" s="1"/>
      <c r="F83" s="1"/>
      <c r="G83" s="65">
        <f>G84</f>
        <v>5000</v>
      </c>
      <c r="H83" s="65"/>
    </row>
    <row r="84" spans="1:8" ht="14.25">
      <c r="A84" s="7" t="s">
        <v>415</v>
      </c>
      <c r="B84" s="1" t="s">
        <v>252</v>
      </c>
      <c r="C84" s="1" t="s">
        <v>320</v>
      </c>
      <c r="D84" s="1" t="s">
        <v>238</v>
      </c>
      <c r="E84" s="8" t="s">
        <v>414</v>
      </c>
      <c r="F84" s="1"/>
      <c r="G84" s="65">
        <f>'Прилож №3'!H54</f>
        <v>5000</v>
      </c>
      <c r="H84" s="65"/>
    </row>
    <row r="85" spans="1:8" ht="15">
      <c r="A85" s="3" t="s">
        <v>186</v>
      </c>
      <c r="B85" s="4" t="s">
        <v>252</v>
      </c>
      <c r="C85" s="4" t="s">
        <v>319</v>
      </c>
      <c r="D85" s="4"/>
      <c r="E85" s="4"/>
      <c r="F85" s="4"/>
      <c r="G85" s="68">
        <f>G86+G95+G108+G101</f>
        <v>87024.29999999999</v>
      </c>
      <c r="H85" s="68">
        <f>H86+H95+H108+H101</f>
        <v>5809.599999999999</v>
      </c>
    </row>
    <row r="86" spans="1:8" ht="42.75">
      <c r="A86" s="6" t="s">
        <v>289</v>
      </c>
      <c r="B86" s="1" t="s">
        <v>252</v>
      </c>
      <c r="C86" s="1" t="s">
        <v>319</v>
      </c>
      <c r="D86" s="1" t="s">
        <v>286</v>
      </c>
      <c r="E86" s="1"/>
      <c r="F86" s="1"/>
      <c r="G86" s="65">
        <f>G87</f>
        <v>30727.1</v>
      </c>
      <c r="H86" s="65"/>
    </row>
    <row r="87" spans="1:8" ht="14.25">
      <c r="A87" s="6" t="s">
        <v>172</v>
      </c>
      <c r="B87" s="1" t="s">
        <v>252</v>
      </c>
      <c r="C87" s="1" t="s">
        <v>319</v>
      </c>
      <c r="D87" s="1" t="s">
        <v>288</v>
      </c>
      <c r="E87" s="1"/>
      <c r="F87" s="1"/>
      <c r="G87" s="65">
        <f>G88+G91+G94</f>
        <v>30727.1</v>
      </c>
      <c r="H87" s="65"/>
    </row>
    <row r="88" spans="1:8" ht="14.25">
      <c r="A88" s="6" t="s">
        <v>523</v>
      </c>
      <c r="B88" s="1" t="s">
        <v>252</v>
      </c>
      <c r="C88" s="1" t="s">
        <v>319</v>
      </c>
      <c r="D88" s="1" t="s">
        <v>288</v>
      </c>
      <c r="E88" s="1" t="s">
        <v>384</v>
      </c>
      <c r="F88" s="1"/>
      <c r="G88" s="65">
        <f>G89+G90</f>
        <v>29220.199999999997</v>
      </c>
      <c r="H88" s="65"/>
    </row>
    <row r="89" spans="1:8" ht="14.25">
      <c r="A89" s="7" t="s">
        <v>410</v>
      </c>
      <c r="B89" s="1" t="s">
        <v>252</v>
      </c>
      <c r="C89" s="1" t="s">
        <v>319</v>
      </c>
      <c r="D89" s="1" t="s">
        <v>288</v>
      </c>
      <c r="E89" s="1" t="s">
        <v>409</v>
      </c>
      <c r="F89" s="1"/>
      <c r="G89" s="65">
        <f>'Прилож №3'!H617+'Прилож №3'!H675</f>
        <v>29020.6</v>
      </c>
      <c r="H89" s="65"/>
    </row>
    <row r="90" spans="1:8" ht="14.25">
      <c r="A90" s="7" t="s">
        <v>412</v>
      </c>
      <c r="B90" s="1" t="s">
        <v>252</v>
      </c>
      <c r="C90" s="1" t="s">
        <v>319</v>
      </c>
      <c r="D90" s="1" t="s">
        <v>288</v>
      </c>
      <c r="E90" s="1" t="s">
        <v>411</v>
      </c>
      <c r="F90" s="1"/>
      <c r="G90" s="65">
        <f>'Прилож №3'!H676+'Прилож №3'!H618</f>
        <v>199.6</v>
      </c>
      <c r="H90" s="65"/>
    </row>
    <row r="91" spans="1:8" ht="14.25">
      <c r="A91" s="23" t="s">
        <v>577</v>
      </c>
      <c r="B91" s="1" t="s">
        <v>252</v>
      </c>
      <c r="C91" s="1" t="s">
        <v>319</v>
      </c>
      <c r="D91" s="1" t="s">
        <v>288</v>
      </c>
      <c r="E91" s="1" t="s">
        <v>524</v>
      </c>
      <c r="F91" s="1"/>
      <c r="G91" s="65">
        <f>G92+G93</f>
        <v>1431.9</v>
      </c>
      <c r="H91" s="65"/>
    </row>
    <row r="92" spans="1:8" ht="28.5">
      <c r="A92" s="6" t="s">
        <v>435</v>
      </c>
      <c r="B92" s="1" t="s">
        <v>252</v>
      </c>
      <c r="C92" s="1" t="s">
        <v>319</v>
      </c>
      <c r="D92" s="1" t="s">
        <v>288</v>
      </c>
      <c r="E92" s="1" t="s">
        <v>432</v>
      </c>
      <c r="F92" s="1"/>
      <c r="G92" s="65">
        <f>'Прилож №3'!H678+'Прилож №3'!H620</f>
        <v>536.9</v>
      </c>
      <c r="H92" s="65"/>
    </row>
    <row r="93" spans="1:8" ht="28.5">
      <c r="A93" s="6" t="s">
        <v>426</v>
      </c>
      <c r="B93" s="1" t="s">
        <v>252</v>
      </c>
      <c r="C93" s="1" t="s">
        <v>319</v>
      </c>
      <c r="D93" s="1" t="s">
        <v>288</v>
      </c>
      <c r="E93" s="1" t="s">
        <v>416</v>
      </c>
      <c r="F93" s="1"/>
      <c r="G93" s="65">
        <f>'Прилож №3'!H679+'Прилож №3'!H621</f>
        <v>895</v>
      </c>
      <c r="H93" s="65"/>
    </row>
    <row r="94" spans="1:8" ht="14.25">
      <c r="A94" s="19" t="s">
        <v>356</v>
      </c>
      <c r="B94" s="1" t="s">
        <v>252</v>
      </c>
      <c r="C94" s="1" t="s">
        <v>319</v>
      </c>
      <c r="D94" s="1" t="s">
        <v>288</v>
      </c>
      <c r="E94" s="1" t="s">
        <v>413</v>
      </c>
      <c r="F94" s="1"/>
      <c r="G94" s="65">
        <f>'Прилож №3'!H622+'Прилож №3'!H680</f>
        <v>75</v>
      </c>
      <c r="H94" s="65"/>
    </row>
    <row r="95" spans="1:8" ht="28.5">
      <c r="A95" s="6" t="s">
        <v>264</v>
      </c>
      <c r="B95" s="1" t="s">
        <v>252</v>
      </c>
      <c r="C95" s="1" t="s">
        <v>319</v>
      </c>
      <c r="D95" s="1" t="s">
        <v>230</v>
      </c>
      <c r="E95" s="1"/>
      <c r="F95" s="8"/>
      <c r="G95" s="65">
        <f>G96+G99</f>
        <v>5451.199999999997</v>
      </c>
      <c r="H95" s="65"/>
    </row>
    <row r="96" spans="1:8" ht="14.25">
      <c r="A96" s="7" t="s">
        <v>183</v>
      </c>
      <c r="B96" s="1" t="s">
        <v>252</v>
      </c>
      <c r="C96" s="1" t="s">
        <v>319</v>
      </c>
      <c r="D96" s="1" t="s">
        <v>263</v>
      </c>
      <c r="E96" s="1"/>
      <c r="F96" s="8"/>
      <c r="G96" s="65">
        <f>G97+G98</f>
        <v>4451.199999999997</v>
      </c>
      <c r="H96" s="65"/>
    </row>
    <row r="97" spans="1:8" ht="28.5">
      <c r="A97" s="6" t="s">
        <v>426</v>
      </c>
      <c r="B97" s="1" t="s">
        <v>252</v>
      </c>
      <c r="C97" s="1" t="s">
        <v>319</v>
      </c>
      <c r="D97" s="1" t="s">
        <v>263</v>
      </c>
      <c r="E97" s="8" t="s">
        <v>416</v>
      </c>
      <c r="F97" s="8"/>
      <c r="G97" s="65">
        <f>'Прилож №3'!H683+'Прилож №3'!H57</f>
        <v>4069.199999999997</v>
      </c>
      <c r="H97" s="65"/>
    </row>
    <row r="98" spans="1:8" ht="14.25">
      <c r="A98" s="6" t="s">
        <v>437</v>
      </c>
      <c r="B98" s="1" t="s">
        <v>252</v>
      </c>
      <c r="C98" s="1" t="s">
        <v>319</v>
      </c>
      <c r="D98" s="1" t="s">
        <v>263</v>
      </c>
      <c r="E98" s="1" t="s">
        <v>436</v>
      </c>
      <c r="F98" s="8" t="s">
        <v>287</v>
      </c>
      <c r="G98" s="65">
        <f>'Прилож №3'!H58</f>
        <v>382</v>
      </c>
      <c r="H98" s="65"/>
    </row>
    <row r="99" spans="1:8" ht="14.25">
      <c r="A99" s="19" t="s">
        <v>153</v>
      </c>
      <c r="B99" s="1" t="s">
        <v>252</v>
      </c>
      <c r="C99" s="1" t="s">
        <v>319</v>
      </c>
      <c r="D99" s="1" t="s">
        <v>346</v>
      </c>
      <c r="E99" s="1"/>
      <c r="F99" s="8"/>
      <c r="G99" s="65">
        <f>G100</f>
        <v>1000</v>
      </c>
      <c r="H99" s="65"/>
    </row>
    <row r="100" spans="1:8" ht="42.75">
      <c r="A100" s="19" t="s">
        <v>424</v>
      </c>
      <c r="B100" s="1" t="s">
        <v>252</v>
      </c>
      <c r="C100" s="1" t="s">
        <v>319</v>
      </c>
      <c r="D100" s="1" t="s">
        <v>346</v>
      </c>
      <c r="E100" s="1" t="s">
        <v>398</v>
      </c>
      <c r="F100" s="8"/>
      <c r="G100" s="65">
        <f>'Прилож №3'!H60</f>
        <v>1000</v>
      </c>
      <c r="H100" s="65"/>
    </row>
    <row r="101" spans="1:8" ht="14.25">
      <c r="A101" s="19" t="s">
        <v>528</v>
      </c>
      <c r="B101" s="1" t="s">
        <v>252</v>
      </c>
      <c r="C101" s="1" t="s">
        <v>319</v>
      </c>
      <c r="D101" s="1" t="s">
        <v>78</v>
      </c>
      <c r="E101" s="8"/>
      <c r="F101" s="8"/>
      <c r="G101" s="65">
        <f>G102</f>
        <v>5809.599999999999</v>
      </c>
      <c r="H101" s="65">
        <f>H102</f>
        <v>5809.599999999999</v>
      </c>
    </row>
    <row r="102" spans="1:8" ht="71.25">
      <c r="A102" s="19" t="s">
        <v>124</v>
      </c>
      <c r="B102" s="20" t="s">
        <v>252</v>
      </c>
      <c r="C102" s="20" t="s">
        <v>319</v>
      </c>
      <c r="D102" s="20" t="s">
        <v>78</v>
      </c>
      <c r="E102" s="21" t="s">
        <v>524</v>
      </c>
      <c r="F102" s="21" t="s">
        <v>524</v>
      </c>
      <c r="G102" s="67">
        <f>G103+G105</f>
        <v>5809.599999999999</v>
      </c>
      <c r="H102" s="67">
        <f>H103+H105</f>
        <v>5809.599999999999</v>
      </c>
    </row>
    <row r="103" spans="1:8" ht="14.25">
      <c r="A103" s="19" t="s">
        <v>577</v>
      </c>
      <c r="B103" s="20" t="s">
        <v>252</v>
      </c>
      <c r="C103" s="20" t="s">
        <v>319</v>
      </c>
      <c r="D103" s="20" t="s">
        <v>83</v>
      </c>
      <c r="E103" s="21"/>
      <c r="F103" s="21"/>
      <c r="G103" s="67">
        <f>G104</f>
        <v>5021.9</v>
      </c>
      <c r="H103" s="67">
        <f>H104</f>
        <v>5021.9</v>
      </c>
    </row>
    <row r="104" spans="1:8" ht="42.75">
      <c r="A104" s="19" t="s">
        <v>125</v>
      </c>
      <c r="B104" s="20" t="s">
        <v>252</v>
      </c>
      <c r="C104" s="20" t="s">
        <v>319</v>
      </c>
      <c r="D104" s="20" t="s">
        <v>83</v>
      </c>
      <c r="E104" s="21" t="s">
        <v>419</v>
      </c>
      <c r="F104" s="21" t="s">
        <v>419</v>
      </c>
      <c r="G104" s="67">
        <f>'Прилож №3'!H64</f>
        <v>5021.9</v>
      </c>
      <c r="H104" s="67">
        <f>'Прилож №3'!I64</f>
        <v>5021.9</v>
      </c>
    </row>
    <row r="105" spans="1:8" ht="28.5">
      <c r="A105" s="15" t="s">
        <v>427</v>
      </c>
      <c r="B105" s="20" t="s">
        <v>252</v>
      </c>
      <c r="C105" s="20" t="s">
        <v>319</v>
      </c>
      <c r="D105" s="20" t="s">
        <v>82</v>
      </c>
      <c r="E105" s="21"/>
      <c r="F105" s="21"/>
      <c r="G105" s="67">
        <f>G106</f>
        <v>787.7</v>
      </c>
      <c r="H105" s="67">
        <f>H106</f>
        <v>787.7</v>
      </c>
    </row>
    <row r="106" spans="1:8" ht="28.5">
      <c r="A106" s="15" t="s">
        <v>85</v>
      </c>
      <c r="B106" s="20" t="s">
        <v>252</v>
      </c>
      <c r="C106" s="20" t="s">
        <v>319</v>
      </c>
      <c r="D106" s="20" t="s">
        <v>82</v>
      </c>
      <c r="E106" s="21" t="s">
        <v>416</v>
      </c>
      <c r="F106" s="21" t="s">
        <v>416</v>
      </c>
      <c r="G106" s="67">
        <f>'Прилож №3'!H66</f>
        <v>787.7</v>
      </c>
      <c r="H106" s="67">
        <f>'Прилож №3'!I66</f>
        <v>787.7</v>
      </c>
    </row>
    <row r="107" spans="1:8" ht="28.5">
      <c r="A107" s="19" t="s">
        <v>426</v>
      </c>
      <c r="B107" s="1" t="s">
        <v>252</v>
      </c>
      <c r="C107" s="1" t="s">
        <v>319</v>
      </c>
      <c r="D107" s="1"/>
      <c r="E107" s="1"/>
      <c r="F107" s="8"/>
      <c r="G107" s="65"/>
      <c r="H107" s="65"/>
    </row>
    <row r="108" spans="1:8" ht="14.25">
      <c r="A108" s="7" t="s">
        <v>216</v>
      </c>
      <c r="B108" s="1" t="s">
        <v>252</v>
      </c>
      <c r="C108" s="1" t="s">
        <v>319</v>
      </c>
      <c r="D108" s="1" t="s">
        <v>217</v>
      </c>
      <c r="E108" s="1"/>
      <c r="F108" s="8"/>
      <c r="G108" s="65">
        <f>G109+G115</f>
        <v>45036.399999999994</v>
      </c>
      <c r="H108" s="65"/>
    </row>
    <row r="109" spans="1:8" ht="42.75">
      <c r="A109" s="6" t="s">
        <v>338</v>
      </c>
      <c r="B109" s="1" t="s">
        <v>252</v>
      </c>
      <c r="C109" s="1" t="s">
        <v>319</v>
      </c>
      <c r="D109" s="1" t="s">
        <v>270</v>
      </c>
      <c r="E109" s="1"/>
      <c r="F109" s="8"/>
      <c r="G109" s="65">
        <f>G110+G112</f>
        <v>38124.899999999994</v>
      </c>
      <c r="H109" s="65"/>
    </row>
    <row r="110" spans="1:8" ht="14.25">
      <c r="A110" s="6" t="s">
        <v>523</v>
      </c>
      <c r="B110" s="1" t="s">
        <v>252</v>
      </c>
      <c r="C110" s="1" t="s">
        <v>319</v>
      </c>
      <c r="D110" s="1" t="s">
        <v>270</v>
      </c>
      <c r="E110" s="1" t="s">
        <v>384</v>
      </c>
      <c r="F110" s="8"/>
      <c r="G110" s="65">
        <f>G111</f>
        <v>27779.499999999996</v>
      </c>
      <c r="H110" s="65"/>
    </row>
    <row r="111" spans="1:8" ht="14.25">
      <c r="A111" s="7" t="s">
        <v>412</v>
      </c>
      <c r="B111" s="1" t="s">
        <v>252</v>
      </c>
      <c r="C111" s="1" t="s">
        <v>319</v>
      </c>
      <c r="D111" s="1" t="s">
        <v>270</v>
      </c>
      <c r="E111" s="1" t="s">
        <v>411</v>
      </c>
      <c r="F111" s="8"/>
      <c r="G111" s="65">
        <f>'Прилож №3'!H70+'Прилож №3'!H607+'Прилож №3'!H625+'Прилож №3'!H656+'Прилож №3'!H686+'Прилож №3'!H759</f>
        <v>27779.499999999996</v>
      </c>
      <c r="H111" s="65"/>
    </row>
    <row r="112" spans="1:8" ht="14.25">
      <c r="A112" s="23" t="s">
        <v>577</v>
      </c>
      <c r="B112" s="1" t="s">
        <v>252</v>
      </c>
      <c r="C112" s="1" t="s">
        <v>319</v>
      </c>
      <c r="D112" s="1" t="s">
        <v>270</v>
      </c>
      <c r="E112" s="1" t="s">
        <v>524</v>
      </c>
      <c r="F112" s="8"/>
      <c r="G112" s="65">
        <f>G113+G114</f>
        <v>10345.4</v>
      </c>
      <c r="H112" s="65"/>
    </row>
    <row r="113" spans="1:8" ht="28.5">
      <c r="A113" s="6" t="s">
        <v>435</v>
      </c>
      <c r="B113" s="1" t="s">
        <v>252</v>
      </c>
      <c r="C113" s="1" t="s">
        <v>319</v>
      </c>
      <c r="D113" s="1" t="s">
        <v>270</v>
      </c>
      <c r="E113" s="1" t="s">
        <v>432</v>
      </c>
      <c r="F113" s="8"/>
      <c r="G113" s="65">
        <f>'Прилож №3'!H658+'Прилож №3'!H72+'Прилож №3'!H609+'Прилож №3'!H627+'Прилож №3'!H687+'Прилож №3'!H760</f>
        <v>6396.4</v>
      </c>
      <c r="H113" s="65"/>
    </row>
    <row r="114" spans="1:8" ht="28.5">
      <c r="A114" s="6" t="s">
        <v>426</v>
      </c>
      <c r="B114" s="1" t="s">
        <v>252</v>
      </c>
      <c r="C114" s="1" t="s">
        <v>319</v>
      </c>
      <c r="D114" s="1" t="s">
        <v>270</v>
      </c>
      <c r="E114" s="1" t="s">
        <v>416</v>
      </c>
      <c r="F114" s="8" t="s">
        <v>287</v>
      </c>
      <c r="G114" s="65">
        <f>'Прилож №3'!H761+'Прилож №3'!H688+'Прилож №3'!H659+'Прилож №3'!H628+'Прилож №3'!H610+'Прилож №3'!H73</f>
        <v>3948.9999999999995</v>
      </c>
      <c r="H114" s="65"/>
    </row>
    <row r="115" spans="1:8" ht="85.5">
      <c r="A115" s="9" t="s">
        <v>449</v>
      </c>
      <c r="B115" s="1" t="s">
        <v>252</v>
      </c>
      <c r="C115" s="1" t="s">
        <v>319</v>
      </c>
      <c r="D115" s="1" t="s">
        <v>339</v>
      </c>
      <c r="E115" s="1"/>
      <c r="F115" s="8"/>
      <c r="G115" s="65">
        <f>G116</f>
        <v>6911.5</v>
      </c>
      <c r="H115" s="65"/>
    </row>
    <row r="116" spans="1:8" ht="28.5">
      <c r="A116" s="6" t="s">
        <v>426</v>
      </c>
      <c r="B116" s="1" t="s">
        <v>252</v>
      </c>
      <c r="C116" s="1" t="s">
        <v>319</v>
      </c>
      <c r="D116" s="1" t="s">
        <v>339</v>
      </c>
      <c r="E116" s="1" t="s">
        <v>416</v>
      </c>
      <c r="F116" s="8"/>
      <c r="G116" s="65">
        <f>'Прилож №3'!H630+'Прилож №3'!H75</f>
        <v>6911.5</v>
      </c>
      <c r="H116" s="65"/>
    </row>
    <row r="117" spans="1:8" ht="15">
      <c r="A117" s="3" t="s">
        <v>187</v>
      </c>
      <c r="B117" s="4" t="s">
        <v>253</v>
      </c>
      <c r="C117" s="4"/>
      <c r="D117" s="4"/>
      <c r="E117" s="4"/>
      <c r="F117" s="4"/>
      <c r="G117" s="68">
        <f>G126+G118</f>
        <v>5171.000000000001</v>
      </c>
      <c r="H117" s="68">
        <f>H126+H118</f>
        <v>4948.000000000001</v>
      </c>
    </row>
    <row r="118" spans="1:8" ht="15">
      <c r="A118" s="7" t="s">
        <v>395</v>
      </c>
      <c r="B118" s="1" t="s">
        <v>253</v>
      </c>
      <c r="C118" s="1" t="s">
        <v>257</v>
      </c>
      <c r="D118" s="1"/>
      <c r="E118" s="4"/>
      <c r="F118" s="4"/>
      <c r="G118" s="65">
        <f aca="true" t="shared" si="0" ref="G118:H121">G119</f>
        <v>4948.000000000001</v>
      </c>
      <c r="H118" s="65">
        <f t="shared" si="0"/>
        <v>4948.000000000001</v>
      </c>
    </row>
    <row r="119" spans="1:8" ht="15">
      <c r="A119" s="6" t="s">
        <v>351</v>
      </c>
      <c r="B119" s="1" t="s">
        <v>253</v>
      </c>
      <c r="C119" s="1" t="s">
        <v>257</v>
      </c>
      <c r="D119" s="1" t="s">
        <v>352</v>
      </c>
      <c r="E119" s="4"/>
      <c r="F119" s="4"/>
      <c r="G119" s="65">
        <f t="shared" si="0"/>
        <v>4948.000000000001</v>
      </c>
      <c r="H119" s="65">
        <f t="shared" si="0"/>
        <v>4948.000000000001</v>
      </c>
    </row>
    <row r="120" spans="1:8" ht="29.25">
      <c r="A120" s="6" t="s">
        <v>355</v>
      </c>
      <c r="B120" s="1" t="s">
        <v>253</v>
      </c>
      <c r="C120" s="1" t="s">
        <v>257</v>
      </c>
      <c r="D120" s="1" t="s">
        <v>354</v>
      </c>
      <c r="E120" s="4"/>
      <c r="F120" s="4"/>
      <c r="G120" s="65">
        <f>G121+G123</f>
        <v>4948.000000000001</v>
      </c>
      <c r="H120" s="65">
        <f>H121+H123</f>
        <v>4948.000000000001</v>
      </c>
    </row>
    <row r="121" spans="1:8" ht="15">
      <c r="A121" s="6" t="s">
        <v>523</v>
      </c>
      <c r="B121" s="1" t="s">
        <v>253</v>
      </c>
      <c r="C121" s="1" t="s">
        <v>257</v>
      </c>
      <c r="D121" s="1" t="s">
        <v>354</v>
      </c>
      <c r="E121" s="1" t="s">
        <v>384</v>
      </c>
      <c r="F121" s="4"/>
      <c r="G121" s="65">
        <f t="shared" si="0"/>
        <v>4579.900000000001</v>
      </c>
      <c r="H121" s="65">
        <f t="shared" si="0"/>
        <v>4579.900000000001</v>
      </c>
    </row>
    <row r="122" spans="1:8" ht="15">
      <c r="A122" s="7" t="s">
        <v>410</v>
      </c>
      <c r="B122" s="1" t="s">
        <v>253</v>
      </c>
      <c r="C122" s="1" t="s">
        <v>257</v>
      </c>
      <c r="D122" s="1" t="s">
        <v>354</v>
      </c>
      <c r="E122" s="1" t="s">
        <v>409</v>
      </c>
      <c r="F122" s="4"/>
      <c r="G122" s="65">
        <f>'Прилож №3'!H81</f>
        <v>4579.900000000001</v>
      </c>
      <c r="H122" s="65">
        <f>'Прилож №3'!I81</f>
        <v>4579.900000000001</v>
      </c>
    </row>
    <row r="123" spans="1:8" ht="15">
      <c r="A123" s="23" t="s">
        <v>577</v>
      </c>
      <c r="B123" s="1" t="s">
        <v>253</v>
      </c>
      <c r="C123" s="1" t="s">
        <v>257</v>
      </c>
      <c r="D123" s="1" t="s">
        <v>354</v>
      </c>
      <c r="E123" s="1" t="s">
        <v>524</v>
      </c>
      <c r="F123" s="4"/>
      <c r="G123" s="65">
        <f>G124+G125</f>
        <v>368.09999999999997</v>
      </c>
      <c r="H123" s="65">
        <f>H124+H125</f>
        <v>368.09999999999997</v>
      </c>
    </row>
    <row r="124" spans="1:8" ht="29.25">
      <c r="A124" s="6" t="s">
        <v>435</v>
      </c>
      <c r="B124" s="1" t="s">
        <v>253</v>
      </c>
      <c r="C124" s="1" t="s">
        <v>257</v>
      </c>
      <c r="D124" s="1" t="s">
        <v>354</v>
      </c>
      <c r="E124" s="1" t="s">
        <v>432</v>
      </c>
      <c r="F124" s="4"/>
      <c r="G124" s="65">
        <f>'Прилож №3'!H83</f>
        <v>62.2</v>
      </c>
      <c r="H124" s="65">
        <f>'Прилож №3'!I83</f>
        <v>62.2</v>
      </c>
    </row>
    <row r="125" spans="1:8" ht="29.25">
      <c r="A125" s="6" t="s">
        <v>426</v>
      </c>
      <c r="B125" s="1" t="s">
        <v>253</v>
      </c>
      <c r="C125" s="1" t="s">
        <v>257</v>
      </c>
      <c r="D125" s="1" t="s">
        <v>354</v>
      </c>
      <c r="E125" s="1" t="s">
        <v>416</v>
      </c>
      <c r="F125" s="4"/>
      <c r="G125" s="65">
        <f>'Прилож №3'!H84</f>
        <v>305.9</v>
      </c>
      <c r="H125" s="65">
        <f>'Прилож №3'!I84</f>
        <v>305.9</v>
      </c>
    </row>
    <row r="126" spans="1:8" ht="15">
      <c r="A126" s="3" t="s">
        <v>188</v>
      </c>
      <c r="B126" s="4" t="s">
        <v>253</v>
      </c>
      <c r="C126" s="4" t="s">
        <v>254</v>
      </c>
      <c r="D126" s="4"/>
      <c r="E126" s="4"/>
      <c r="F126" s="4"/>
      <c r="G126" s="68">
        <f>G127</f>
        <v>223</v>
      </c>
      <c r="H126" s="68"/>
    </row>
    <row r="127" spans="1:8" ht="28.5">
      <c r="A127" s="6" t="s">
        <v>201</v>
      </c>
      <c r="B127" s="1" t="s">
        <v>253</v>
      </c>
      <c r="C127" s="1" t="s">
        <v>254</v>
      </c>
      <c r="D127" s="1" t="s">
        <v>189</v>
      </c>
      <c r="E127" s="1"/>
      <c r="F127" s="1"/>
      <c r="G127" s="65">
        <f>G128</f>
        <v>223</v>
      </c>
      <c r="H127" s="65"/>
    </row>
    <row r="128" spans="1:8" ht="28.5">
      <c r="A128" s="6" t="s">
        <v>204</v>
      </c>
      <c r="B128" s="1" t="s">
        <v>253</v>
      </c>
      <c r="C128" s="1" t="s">
        <v>254</v>
      </c>
      <c r="D128" s="1" t="s">
        <v>239</v>
      </c>
      <c r="E128" s="1"/>
      <c r="F128" s="1"/>
      <c r="G128" s="65">
        <f>G130+G129</f>
        <v>223</v>
      </c>
      <c r="H128" s="65"/>
    </row>
    <row r="129" spans="1:8" ht="28.5">
      <c r="A129" s="6" t="s">
        <v>435</v>
      </c>
      <c r="B129" s="1" t="s">
        <v>253</v>
      </c>
      <c r="C129" s="1" t="s">
        <v>254</v>
      </c>
      <c r="D129" s="1" t="s">
        <v>239</v>
      </c>
      <c r="E129" s="1" t="s">
        <v>432</v>
      </c>
      <c r="F129" s="1"/>
      <c r="G129" s="65">
        <f>'Прилож №3'!H89</f>
        <v>19.9</v>
      </c>
      <c r="H129" s="65"/>
    </row>
    <row r="130" spans="1:8" ht="28.5">
      <c r="A130" s="6" t="s">
        <v>426</v>
      </c>
      <c r="B130" s="1" t="s">
        <v>253</v>
      </c>
      <c r="C130" s="1" t="s">
        <v>254</v>
      </c>
      <c r="D130" s="1" t="s">
        <v>239</v>
      </c>
      <c r="E130" s="1" t="s">
        <v>416</v>
      </c>
      <c r="F130" s="1"/>
      <c r="G130" s="65">
        <f>'Прилож №3'!H90</f>
        <v>203.1</v>
      </c>
      <c r="H130" s="65"/>
    </row>
    <row r="131" spans="1:8" s="51" customFormat="1" ht="43.5">
      <c r="A131" s="5" t="s">
        <v>210</v>
      </c>
      <c r="B131" s="10" t="s">
        <v>257</v>
      </c>
      <c r="C131" s="10"/>
      <c r="D131" s="10"/>
      <c r="E131" s="4"/>
      <c r="F131" s="11" t="s">
        <v>139</v>
      </c>
      <c r="G131" s="75">
        <f>G132+G143</f>
        <v>16097.599999999999</v>
      </c>
      <c r="H131" s="75"/>
    </row>
    <row r="132" spans="1:8" s="51" customFormat="1" ht="29.25">
      <c r="A132" s="6" t="s">
        <v>240</v>
      </c>
      <c r="B132" s="11" t="s">
        <v>257</v>
      </c>
      <c r="C132" s="11" t="s">
        <v>258</v>
      </c>
      <c r="D132" s="10"/>
      <c r="E132" s="4"/>
      <c r="F132" s="11"/>
      <c r="G132" s="75">
        <f>G133+G136</f>
        <v>12537.8</v>
      </c>
      <c r="H132" s="75"/>
    </row>
    <row r="133" spans="1:8" s="51" customFormat="1" ht="28.5">
      <c r="A133" s="6" t="s">
        <v>231</v>
      </c>
      <c r="B133" s="1" t="s">
        <v>257</v>
      </c>
      <c r="C133" s="1" t="s">
        <v>258</v>
      </c>
      <c r="D133" s="1" t="s">
        <v>232</v>
      </c>
      <c r="E133" s="1"/>
      <c r="F133" s="1"/>
      <c r="G133" s="65">
        <f>G134</f>
        <v>5987.2</v>
      </c>
      <c r="H133" s="65"/>
    </row>
    <row r="134" spans="1:8" s="51" customFormat="1" ht="42.75">
      <c r="A134" s="6" t="s">
        <v>233</v>
      </c>
      <c r="B134" s="1" t="s">
        <v>257</v>
      </c>
      <c r="C134" s="1" t="s">
        <v>258</v>
      </c>
      <c r="D134" s="1" t="s">
        <v>241</v>
      </c>
      <c r="E134" s="1"/>
      <c r="F134" s="1"/>
      <c r="G134" s="65">
        <f>G135</f>
        <v>5987.2</v>
      </c>
      <c r="H134" s="65"/>
    </row>
    <row r="135" spans="1:8" s="51" customFormat="1" ht="28.5">
      <c r="A135" s="6" t="s">
        <v>426</v>
      </c>
      <c r="B135" s="1" t="s">
        <v>257</v>
      </c>
      <c r="C135" s="1" t="s">
        <v>258</v>
      </c>
      <c r="D135" s="1" t="s">
        <v>241</v>
      </c>
      <c r="E135" s="1" t="s">
        <v>416</v>
      </c>
      <c r="F135" s="1"/>
      <c r="G135" s="65">
        <f>'Прилож №3'!H95</f>
        <v>5987.2</v>
      </c>
      <c r="H135" s="65"/>
    </row>
    <row r="136" spans="1:8" s="51" customFormat="1" ht="15">
      <c r="A136" s="47" t="s">
        <v>450</v>
      </c>
      <c r="B136" s="1" t="s">
        <v>257</v>
      </c>
      <c r="C136" s="1" t="s">
        <v>258</v>
      </c>
      <c r="D136" s="12" t="s">
        <v>439</v>
      </c>
      <c r="E136" s="8"/>
      <c r="F136" s="8"/>
      <c r="G136" s="76">
        <f>G137</f>
        <v>6550.6</v>
      </c>
      <c r="H136" s="75"/>
    </row>
    <row r="137" spans="1:8" s="51" customFormat="1" ht="15">
      <c r="A137" s="7" t="s">
        <v>153</v>
      </c>
      <c r="B137" s="1" t="s">
        <v>257</v>
      </c>
      <c r="C137" s="1" t="s">
        <v>258</v>
      </c>
      <c r="D137" s="12" t="s">
        <v>440</v>
      </c>
      <c r="E137" s="8"/>
      <c r="F137" s="8"/>
      <c r="G137" s="76">
        <f>G138+G140</f>
        <v>6550.6</v>
      </c>
      <c r="H137" s="75"/>
    </row>
    <row r="138" spans="1:8" s="51" customFormat="1" ht="15">
      <c r="A138" s="23" t="s">
        <v>553</v>
      </c>
      <c r="B138" s="1" t="s">
        <v>257</v>
      </c>
      <c r="C138" s="1" t="s">
        <v>258</v>
      </c>
      <c r="D138" s="12" t="s">
        <v>440</v>
      </c>
      <c r="E138" s="8" t="s">
        <v>532</v>
      </c>
      <c r="F138" s="8" t="s">
        <v>532</v>
      </c>
      <c r="G138" s="76">
        <f>G139</f>
        <v>5361</v>
      </c>
      <c r="H138" s="75"/>
    </row>
    <row r="139" spans="1:8" s="51" customFormat="1" ht="15">
      <c r="A139" s="7" t="s">
        <v>410</v>
      </c>
      <c r="B139" s="1" t="s">
        <v>257</v>
      </c>
      <c r="C139" s="1" t="s">
        <v>258</v>
      </c>
      <c r="D139" s="12" t="s">
        <v>440</v>
      </c>
      <c r="E139" s="8" t="s">
        <v>438</v>
      </c>
      <c r="F139" s="8" t="s">
        <v>438</v>
      </c>
      <c r="G139" s="76">
        <f>'Прилож №3'!H99</f>
        <v>5361</v>
      </c>
      <c r="H139" s="75"/>
    </row>
    <row r="140" spans="1:8" s="51" customFormat="1" ht="15">
      <c r="A140" s="23" t="s">
        <v>577</v>
      </c>
      <c r="B140" s="1" t="s">
        <v>257</v>
      </c>
      <c r="C140" s="1" t="s">
        <v>258</v>
      </c>
      <c r="D140" s="12" t="s">
        <v>440</v>
      </c>
      <c r="E140" s="8" t="s">
        <v>524</v>
      </c>
      <c r="F140" s="8" t="s">
        <v>524</v>
      </c>
      <c r="G140" s="76">
        <f>G141+G142</f>
        <v>1189.6</v>
      </c>
      <c r="H140" s="75"/>
    </row>
    <row r="141" spans="1:8" s="51" customFormat="1" ht="29.25">
      <c r="A141" s="6" t="s">
        <v>435</v>
      </c>
      <c r="B141" s="1" t="s">
        <v>257</v>
      </c>
      <c r="C141" s="1" t="s">
        <v>258</v>
      </c>
      <c r="D141" s="12" t="s">
        <v>440</v>
      </c>
      <c r="E141" s="8" t="s">
        <v>432</v>
      </c>
      <c r="F141" s="8" t="s">
        <v>432</v>
      </c>
      <c r="G141" s="76">
        <f>'Прилож №3'!H101</f>
        <v>316</v>
      </c>
      <c r="H141" s="75"/>
    </row>
    <row r="142" spans="1:8" s="51" customFormat="1" ht="29.25">
      <c r="A142" s="6" t="s">
        <v>426</v>
      </c>
      <c r="B142" s="1" t="s">
        <v>257</v>
      </c>
      <c r="C142" s="1" t="s">
        <v>258</v>
      </c>
      <c r="D142" s="12" t="s">
        <v>440</v>
      </c>
      <c r="E142" s="8" t="s">
        <v>416</v>
      </c>
      <c r="F142" s="8" t="s">
        <v>416</v>
      </c>
      <c r="G142" s="76">
        <f>'Прилож №3'!H102</f>
        <v>873.6</v>
      </c>
      <c r="H142" s="75"/>
    </row>
    <row r="143" spans="1:8" ht="30">
      <c r="A143" s="5" t="s">
        <v>205</v>
      </c>
      <c r="B143" s="4" t="s">
        <v>257</v>
      </c>
      <c r="C143" s="4" t="s">
        <v>256</v>
      </c>
      <c r="D143" s="4"/>
      <c r="E143" s="4"/>
      <c r="F143" s="4"/>
      <c r="G143" s="68">
        <f>G145+G147</f>
        <v>3559.8</v>
      </c>
      <c r="H143" s="68"/>
    </row>
    <row r="144" spans="1:8" ht="14.25">
      <c r="A144" s="7" t="s">
        <v>216</v>
      </c>
      <c r="B144" s="1" t="s">
        <v>257</v>
      </c>
      <c r="C144" s="1" t="s">
        <v>256</v>
      </c>
      <c r="D144" s="1" t="s">
        <v>217</v>
      </c>
      <c r="E144" s="1"/>
      <c r="F144" s="1"/>
      <c r="G144" s="65">
        <f>G146+G148</f>
        <v>3559.8</v>
      </c>
      <c r="H144" s="65"/>
    </row>
    <row r="145" spans="1:8" ht="42.75">
      <c r="A145" s="13" t="s">
        <v>359</v>
      </c>
      <c r="B145" s="1" t="s">
        <v>257</v>
      </c>
      <c r="C145" s="1" t="s">
        <v>256</v>
      </c>
      <c r="D145" s="1" t="s">
        <v>283</v>
      </c>
      <c r="E145" s="1"/>
      <c r="F145" s="1"/>
      <c r="G145" s="65">
        <f>G146</f>
        <v>1146</v>
      </c>
      <c r="H145" s="65"/>
    </row>
    <row r="146" spans="1:8" ht="28.5">
      <c r="A146" s="6" t="s">
        <v>426</v>
      </c>
      <c r="B146" s="1" t="s">
        <v>257</v>
      </c>
      <c r="C146" s="1" t="s">
        <v>256</v>
      </c>
      <c r="D146" s="1" t="s">
        <v>283</v>
      </c>
      <c r="E146" s="1" t="s">
        <v>416</v>
      </c>
      <c r="F146" s="1"/>
      <c r="G146" s="65">
        <f>'Прилож №3'!H106</f>
        <v>1146</v>
      </c>
      <c r="H146" s="65"/>
    </row>
    <row r="147" spans="1:8" ht="42.75">
      <c r="A147" s="6" t="s">
        <v>366</v>
      </c>
      <c r="B147" s="1" t="s">
        <v>257</v>
      </c>
      <c r="C147" s="1" t="s">
        <v>256</v>
      </c>
      <c r="D147" s="1" t="s">
        <v>337</v>
      </c>
      <c r="E147" s="1"/>
      <c r="F147" s="1"/>
      <c r="G147" s="65">
        <f>G148</f>
        <v>2413.8</v>
      </c>
      <c r="H147" s="65"/>
    </row>
    <row r="148" spans="1:8" ht="28.5">
      <c r="A148" s="6" t="s">
        <v>426</v>
      </c>
      <c r="B148" s="1" t="s">
        <v>257</v>
      </c>
      <c r="C148" s="1" t="s">
        <v>256</v>
      </c>
      <c r="D148" s="1" t="s">
        <v>337</v>
      </c>
      <c r="E148" s="1" t="s">
        <v>416</v>
      </c>
      <c r="F148" s="1"/>
      <c r="G148" s="65">
        <f>'Прилож №3'!H108</f>
        <v>2413.8</v>
      </c>
      <c r="H148" s="65"/>
    </row>
    <row r="149" spans="1:8" ht="15">
      <c r="A149" s="3" t="s">
        <v>176</v>
      </c>
      <c r="B149" s="4" t="s">
        <v>254</v>
      </c>
      <c r="C149" s="4"/>
      <c r="D149" s="4"/>
      <c r="E149" s="4"/>
      <c r="F149" s="1"/>
      <c r="G149" s="68">
        <f>G150+G155+G181+G165</f>
        <v>184310.19999999998</v>
      </c>
      <c r="H149" s="68">
        <f>H150+H155+H181+H165</f>
        <v>51825.4</v>
      </c>
    </row>
    <row r="150" spans="1:8" s="41" customFormat="1" ht="15">
      <c r="A150" s="3" t="s">
        <v>198</v>
      </c>
      <c r="B150" s="4" t="s">
        <v>254</v>
      </c>
      <c r="C150" s="4" t="s">
        <v>261</v>
      </c>
      <c r="D150" s="4"/>
      <c r="E150" s="4"/>
      <c r="F150" s="4"/>
      <c r="G150" s="68">
        <f>G151</f>
        <v>13354</v>
      </c>
      <c r="H150" s="68"/>
    </row>
    <row r="151" spans="1:8" ht="14.25">
      <c r="A151" s="7" t="s">
        <v>242</v>
      </c>
      <c r="B151" s="1" t="s">
        <v>254</v>
      </c>
      <c r="C151" s="1" t="s">
        <v>261</v>
      </c>
      <c r="D151" s="1" t="s">
        <v>243</v>
      </c>
      <c r="E151" s="1"/>
      <c r="F151" s="1"/>
      <c r="G151" s="65">
        <f>G152</f>
        <v>13354</v>
      </c>
      <c r="H151" s="65"/>
    </row>
    <row r="152" spans="1:8" ht="14.25">
      <c r="A152" s="7" t="s">
        <v>244</v>
      </c>
      <c r="B152" s="1" t="s">
        <v>254</v>
      </c>
      <c r="C152" s="1" t="s">
        <v>261</v>
      </c>
      <c r="D152" s="1" t="s">
        <v>245</v>
      </c>
      <c r="E152" s="1"/>
      <c r="F152" s="1"/>
      <c r="G152" s="65">
        <f>G153</f>
        <v>13354</v>
      </c>
      <c r="H152" s="65"/>
    </row>
    <row r="153" spans="1:8" ht="42.75">
      <c r="A153" s="6" t="s">
        <v>246</v>
      </c>
      <c r="B153" s="1" t="s">
        <v>254</v>
      </c>
      <c r="C153" s="1" t="s">
        <v>261</v>
      </c>
      <c r="D153" s="1" t="s">
        <v>247</v>
      </c>
      <c r="E153" s="1"/>
      <c r="F153" s="1"/>
      <c r="G153" s="65">
        <f>G154</f>
        <v>13354</v>
      </c>
      <c r="H153" s="65"/>
    </row>
    <row r="154" spans="1:8" ht="28.5">
      <c r="A154" s="6" t="s">
        <v>426</v>
      </c>
      <c r="B154" s="1" t="s">
        <v>254</v>
      </c>
      <c r="C154" s="1" t="s">
        <v>261</v>
      </c>
      <c r="D154" s="1" t="s">
        <v>247</v>
      </c>
      <c r="E154" s="1" t="s">
        <v>416</v>
      </c>
      <c r="F154" s="1"/>
      <c r="G154" s="65">
        <f>'Прилож №3'!H114</f>
        <v>13354</v>
      </c>
      <c r="H154" s="65"/>
    </row>
    <row r="155" spans="1:8" s="41" customFormat="1" ht="15">
      <c r="A155" s="3" t="str">
        <f>'Прилож №3'!A115</f>
        <v>Дорожное хозяйство (дорожные фонды)</v>
      </c>
      <c r="B155" s="4" t="s">
        <v>254</v>
      </c>
      <c r="C155" s="4" t="s">
        <v>258</v>
      </c>
      <c r="D155" s="4"/>
      <c r="E155" s="4"/>
      <c r="F155" s="4"/>
      <c r="G155" s="68">
        <f>G162+G156</f>
        <v>81206.3</v>
      </c>
      <c r="H155" s="68">
        <f>H162+H156</f>
        <v>40000</v>
      </c>
    </row>
    <row r="156" spans="1:8" s="41" customFormat="1" ht="15">
      <c r="A156" s="23" t="s">
        <v>528</v>
      </c>
      <c r="B156" s="1" t="s">
        <v>254</v>
      </c>
      <c r="C156" s="1" t="s">
        <v>258</v>
      </c>
      <c r="D156" s="1" t="s">
        <v>526</v>
      </c>
      <c r="E156" s="14"/>
      <c r="F156" s="14"/>
      <c r="G156" s="65">
        <f>G157</f>
        <v>40000</v>
      </c>
      <c r="H156" s="65">
        <f>H157</f>
        <v>40000</v>
      </c>
    </row>
    <row r="157" spans="1:8" s="41" customFormat="1" ht="29.25">
      <c r="A157" s="19" t="s">
        <v>122</v>
      </c>
      <c r="B157" s="1" t="s">
        <v>254</v>
      </c>
      <c r="C157" s="1" t="s">
        <v>258</v>
      </c>
      <c r="D157" s="1" t="s">
        <v>120</v>
      </c>
      <c r="E157" s="8"/>
      <c r="F157" s="8"/>
      <c r="G157" s="65">
        <f>G160+G158</f>
        <v>40000</v>
      </c>
      <c r="H157" s="65">
        <f>H160+H158</f>
        <v>40000</v>
      </c>
    </row>
    <row r="158" spans="1:8" s="41" customFormat="1" ht="43.5">
      <c r="A158" s="19" t="s">
        <v>129</v>
      </c>
      <c r="B158" s="1" t="s">
        <v>254</v>
      </c>
      <c r="C158" s="1" t="s">
        <v>258</v>
      </c>
      <c r="D158" s="1" t="s">
        <v>128</v>
      </c>
      <c r="E158" s="8"/>
      <c r="F158" s="8"/>
      <c r="G158" s="65">
        <f>G159</f>
        <v>20000</v>
      </c>
      <c r="H158" s="65">
        <f>H159</f>
        <v>20000</v>
      </c>
    </row>
    <row r="159" spans="1:8" s="41" customFormat="1" ht="29.25">
      <c r="A159" s="19" t="s">
        <v>426</v>
      </c>
      <c r="B159" s="1" t="s">
        <v>254</v>
      </c>
      <c r="C159" s="1" t="s">
        <v>258</v>
      </c>
      <c r="D159" s="1" t="s">
        <v>128</v>
      </c>
      <c r="E159" s="8" t="s">
        <v>416</v>
      </c>
      <c r="F159" s="8"/>
      <c r="G159" s="65">
        <f>'Прилож №3'!H119</f>
        <v>20000</v>
      </c>
      <c r="H159" s="65">
        <f>'Прилож №3'!I119</f>
        <v>20000</v>
      </c>
    </row>
    <row r="160" spans="1:8" s="41" customFormat="1" ht="57.75">
      <c r="A160" s="19" t="s">
        <v>123</v>
      </c>
      <c r="B160" s="1" t="s">
        <v>254</v>
      </c>
      <c r="C160" s="1" t="s">
        <v>258</v>
      </c>
      <c r="D160" s="1" t="s">
        <v>121</v>
      </c>
      <c r="E160" s="8"/>
      <c r="F160" s="8"/>
      <c r="G160" s="65">
        <f>G161</f>
        <v>20000</v>
      </c>
      <c r="H160" s="65">
        <f>H161</f>
        <v>20000</v>
      </c>
    </row>
    <row r="161" spans="1:8" s="41" customFormat="1" ht="29.25">
      <c r="A161" s="6" t="s">
        <v>426</v>
      </c>
      <c r="B161" s="1" t="s">
        <v>254</v>
      </c>
      <c r="C161" s="1" t="s">
        <v>258</v>
      </c>
      <c r="D161" s="1" t="s">
        <v>121</v>
      </c>
      <c r="E161" s="8" t="s">
        <v>416</v>
      </c>
      <c r="F161" s="8" t="s">
        <v>419</v>
      </c>
      <c r="G161" s="65">
        <f>'Прилож №3'!H121</f>
        <v>20000</v>
      </c>
      <c r="H161" s="65">
        <f>'Прилож №3'!I121</f>
        <v>20000</v>
      </c>
    </row>
    <row r="162" spans="1:8" ht="14.25">
      <c r="A162" s="7" t="s">
        <v>216</v>
      </c>
      <c r="B162" s="1" t="s">
        <v>254</v>
      </c>
      <c r="C162" s="1" t="s">
        <v>258</v>
      </c>
      <c r="D162" s="1" t="s">
        <v>217</v>
      </c>
      <c r="E162" s="1"/>
      <c r="F162" s="1"/>
      <c r="G162" s="65">
        <f>G163</f>
        <v>41206.3</v>
      </c>
      <c r="H162" s="65"/>
    </row>
    <row r="163" spans="1:8" ht="71.25">
      <c r="A163" s="16" t="s">
        <v>459</v>
      </c>
      <c r="B163" s="1" t="s">
        <v>254</v>
      </c>
      <c r="C163" s="1" t="s">
        <v>258</v>
      </c>
      <c r="D163" s="1" t="s">
        <v>458</v>
      </c>
      <c r="E163" s="1"/>
      <c r="F163" s="1"/>
      <c r="G163" s="65">
        <f>G164</f>
        <v>41206.3</v>
      </c>
      <c r="H163" s="65"/>
    </row>
    <row r="164" spans="1:8" ht="28.5">
      <c r="A164" s="6" t="s">
        <v>426</v>
      </c>
      <c r="B164" s="1" t="s">
        <v>254</v>
      </c>
      <c r="C164" s="1" t="s">
        <v>258</v>
      </c>
      <c r="D164" s="1" t="s">
        <v>458</v>
      </c>
      <c r="E164" s="1" t="s">
        <v>416</v>
      </c>
      <c r="F164" s="1"/>
      <c r="G164" s="65">
        <f>'Прилож №3'!H124</f>
        <v>41206.3</v>
      </c>
      <c r="H164" s="65"/>
    </row>
    <row r="165" spans="1:8" ht="15">
      <c r="A165" s="5" t="s">
        <v>47</v>
      </c>
      <c r="B165" s="4" t="s">
        <v>254</v>
      </c>
      <c r="C165" s="4" t="s">
        <v>259</v>
      </c>
      <c r="D165" s="1"/>
      <c r="E165" s="1"/>
      <c r="F165" s="8"/>
      <c r="G165" s="65">
        <f>G166+G176</f>
        <v>14405.3</v>
      </c>
      <c r="H165" s="65">
        <f>H166+H176</f>
        <v>9575.4</v>
      </c>
    </row>
    <row r="166" spans="1:8" ht="14.25">
      <c r="A166" s="6" t="s">
        <v>528</v>
      </c>
      <c r="B166" s="1" t="s">
        <v>254</v>
      </c>
      <c r="C166" s="1" t="s">
        <v>259</v>
      </c>
      <c r="D166" s="1" t="s">
        <v>526</v>
      </c>
      <c r="E166" s="1"/>
      <c r="F166" s="8"/>
      <c r="G166" s="65">
        <f>G167+G170</f>
        <v>9575.4</v>
      </c>
      <c r="H166" s="65">
        <f>H167+H170</f>
        <v>9575.4</v>
      </c>
    </row>
    <row r="167" spans="1:8" ht="42.75">
      <c r="A167" s="6" t="s">
        <v>49</v>
      </c>
      <c r="B167" s="1" t="s">
        <v>254</v>
      </c>
      <c r="C167" s="1" t="s">
        <v>259</v>
      </c>
      <c r="D167" s="1" t="s">
        <v>48</v>
      </c>
      <c r="E167" s="1"/>
      <c r="F167" s="8"/>
      <c r="G167" s="65">
        <f>G168</f>
        <v>1269</v>
      </c>
      <c r="H167" s="65">
        <f>H168</f>
        <v>1269</v>
      </c>
    </row>
    <row r="168" spans="1:8" ht="28.5">
      <c r="A168" s="6" t="s">
        <v>51</v>
      </c>
      <c r="B168" s="1" t="s">
        <v>254</v>
      </c>
      <c r="C168" s="1" t="s">
        <v>259</v>
      </c>
      <c r="D168" s="1" t="s">
        <v>50</v>
      </c>
      <c r="E168" s="1"/>
      <c r="F168" s="8"/>
      <c r="G168" s="65">
        <f>G169</f>
        <v>1269</v>
      </c>
      <c r="H168" s="65">
        <f>H169</f>
        <v>1269</v>
      </c>
    </row>
    <row r="169" spans="1:8" ht="28.5">
      <c r="A169" s="6" t="s">
        <v>435</v>
      </c>
      <c r="B169" s="1" t="s">
        <v>254</v>
      </c>
      <c r="C169" s="1" t="s">
        <v>259</v>
      </c>
      <c r="D169" s="1" t="s">
        <v>50</v>
      </c>
      <c r="E169" s="1" t="s">
        <v>432</v>
      </c>
      <c r="F169" s="8" t="s">
        <v>432</v>
      </c>
      <c r="G169" s="65">
        <f>'Прилож №3'!H665</f>
        <v>1269</v>
      </c>
      <c r="H169" s="65">
        <f>'Прилож №3'!I665</f>
        <v>1269</v>
      </c>
    </row>
    <row r="170" spans="1:8" ht="71.25">
      <c r="A170" s="19" t="s">
        <v>124</v>
      </c>
      <c r="B170" s="20" t="s">
        <v>254</v>
      </c>
      <c r="C170" s="20" t="s">
        <v>259</v>
      </c>
      <c r="D170" s="20" t="s">
        <v>78</v>
      </c>
      <c r="E170" s="21"/>
      <c r="F170" s="21"/>
      <c r="G170" s="67">
        <f>G171</f>
        <v>8306.4</v>
      </c>
      <c r="H170" s="67">
        <f>H171</f>
        <v>8306.4</v>
      </c>
    </row>
    <row r="171" spans="1:8" ht="14.25">
      <c r="A171" s="23" t="s">
        <v>577</v>
      </c>
      <c r="B171" s="20" t="s">
        <v>254</v>
      </c>
      <c r="C171" s="20" t="s">
        <v>259</v>
      </c>
      <c r="D171" s="20" t="s">
        <v>78</v>
      </c>
      <c r="E171" s="21" t="s">
        <v>524</v>
      </c>
      <c r="F171" s="21" t="s">
        <v>524</v>
      </c>
      <c r="G171" s="67">
        <f>G172+G174</f>
        <v>8306.4</v>
      </c>
      <c r="H171" s="67">
        <f>H172+H174</f>
        <v>8306.4</v>
      </c>
    </row>
    <row r="172" spans="1:8" ht="28.5">
      <c r="A172" s="19" t="s">
        <v>51</v>
      </c>
      <c r="B172" s="20" t="s">
        <v>254</v>
      </c>
      <c r="C172" s="20" t="s">
        <v>259</v>
      </c>
      <c r="D172" s="20" t="s">
        <v>79</v>
      </c>
      <c r="E172" s="21"/>
      <c r="F172" s="21"/>
      <c r="G172" s="67">
        <f>G173</f>
        <v>7294.2</v>
      </c>
      <c r="H172" s="67">
        <f>H173</f>
        <v>7294.2</v>
      </c>
    </row>
    <row r="173" spans="1:8" ht="28.5">
      <c r="A173" s="19" t="s">
        <v>435</v>
      </c>
      <c r="B173" s="20" t="s">
        <v>254</v>
      </c>
      <c r="C173" s="20" t="s">
        <v>259</v>
      </c>
      <c r="D173" s="20" t="s">
        <v>79</v>
      </c>
      <c r="E173" s="21" t="s">
        <v>432</v>
      </c>
      <c r="F173" s="21" t="s">
        <v>432</v>
      </c>
      <c r="G173" s="67">
        <f>'Прилож №3'!H129</f>
        <v>7294.2</v>
      </c>
      <c r="H173" s="67">
        <f>'Прилож №3'!I129</f>
        <v>7294.2</v>
      </c>
    </row>
    <row r="174" spans="1:8" ht="57">
      <c r="A174" s="19" t="s">
        <v>115</v>
      </c>
      <c r="B174" s="20" t="s">
        <v>254</v>
      </c>
      <c r="C174" s="20" t="s">
        <v>259</v>
      </c>
      <c r="D174" s="20" t="s">
        <v>80</v>
      </c>
      <c r="E174" s="21"/>
      <c r="F174" s="21"/>
      <c r="G174" s="67">
        <f>G175</f>
        <v>1012.2</v>
      </c>
      <c r="H174" s="67">
        <f>H175</f>
        <v>1012.2</v>
      </c>
    </row>
    <row r="175" spans="1:8" ht="28.5">
      <c r="A175" s="19" t="s">
        <v>435</v>
      </c>
      <c r="B175" s="20" t="s">
        <v>254</v>
      </c>
      <c r="C175" s="20" t="s">
        <v>259</v>
      </c>
      <c r="D175" s="20" t="s">
        <v>80</v>
      </c>
      <c r="E175" s="21" t="s">
        <v>432</v>
      </c>
      <c r="F175" s="21" t="s">
        <v>432</v>
      </c>
      <c r="G175" s="67">
        <f>'Прилож №3'!H131</f>
        <v>1012.2</v>
      </c>
      <c r="H175" s="67">
        <f>'Прилож №3'!I131</f>
        <v>1012.2</v>
      </c>
    </row>
    <row r="176" spans="1:8" ht="14.25">
      <c r="A176" s="23" t="s">
        <v>216</v>
      </c>
      <c r="B176" s="20" t="s">
        <v>254</v>
      </c>
      <c r="C176" s="20" t="s">
        <v>259</v>
      </c>
      <c r="D176" s="20" t="s">
        <v>217</v>
      </c>
      <c r="E176" s="21"/>
      <c r="F176" s="21"/>
      <c r="G176" s="67">
        <f>G177+G179</f>
        <v>4829.9</v>
      </c>
      <c r="H176" s="67"/>
    </row>
    <row r="177" spans="1:8" ht="71.25">
      <c r="A177" s="15" t="s">
        <v>496</v>
      </c>
      <c r="B177" s="20" t="s">
        <v>254</v>
      </c>
      <c r="C177" s="20" t="s">
        <v>259</v>
      </c>
      <c r="D177" s="20" t="s">
        <v>497</v>
      </c>
      <c r="E177" s="21"/>
      <c r="F177" s="21"/>
      <c r="G177" s="67">
        <f>G178</f>
        <v>3983.8999999999996</v>
      </c>
      <c r="H177" s="67"/>
    </row>
    <row r="178" spans="1:8" ht="28.5">
      <c r="A178" s="19" t="s">
        <v>435</v>
      </c>
      <c r="B178" s="20" t="s">
        <v>254</v>
      </c>
      <c r="C178" s="20" t="s">
        <v>259</v>
      </c>
      <c r="D178" s="20" t="s">
        <v>497</v>
      </c>
      <c r="E178" s="21" t="s">
        <v>432</v>
      </c>
      <c r="F178" s="21"/>
      <c r="G178" s="67">
        <f>'Прилож №3'!H134</f>
        <v>3983.8999999999996</v>
      </c>
      <c r="H178" s="67"/>
    </row>
    <row r="179" spans="1:8" ht="42.75">
      <c r="A179" s="16" t="s">
        <v>202</v>
      </c>
      <c r="B179" s="1" t="s">
        <v>254</v>
      </c>
      <c r="C179" s="1" t="s">
        <v>259</v>
      </c>
      <c r="D179" s="1" t="s">
        <v>203</v>
      </c>
      <c r="E179" s="8"/>
      <c r="F179" s="8"/>
      <c r="G179" s="65">
        <f>G180</f>
        <v>846</v>
      </c>
      <c r="H179" s="65"/>
    </row>
    <row r="180" spans="1:8" ht="28.5">
      <c r="A180" s="19" t="s">
        <v>435</v>
      </c>
      <c r="B180" s="1" t="s">
        <v>254</v>
      </c>
      <c r="C180" s="1" t="s">
        <v>259</v>
      </c>
      <c r="D180" s="1" t="s">
        <v>203</v>
      </c>
      <c r="E180" s="8" t="s">
        <v>432</v>
      </c>
      <c r="F180" s="8"/>
      <c r="G180" s="65">
        <f>'Прилож №3'!H668</f>
        <v>846</v>
      </c>
      <c r="H180" s="65"/>
    </row>
    <row r="181" spans="1:8" s="41" customFormat="1" ht="15">
      <c r="A181" s="3" t="s">
        <v>177</v>
      </c>
      <c r="B181" s="4" t="s">
        <v>254</v>
      </c>
      <c r="C181" s="4" t="s">
        <v>255</v>
      </c>
      <c r="D181" s="4"/>
      <c r="E181" s="4"/>
      <c r="F181" s="4"/>
      <c r="G181" s="68">
        <f>G182+G187+G193+G194+G190</f>
        <v>75344.59999999999</v>
      </c>
      <c r="H181" s="68">
        <f>H182+H187+H193+H194+H190</f>
        <v>2250</v>
      </c>
    </row>
    <row r="182" spans="1:8" s="41" customFormat="1" ht="29.25">
      <c r="A182" s="6" t="s">
        <v>201</v>
      </c>
      <c r="B182" s="1" t="s">
        <v>254</v>
      </c>
      <c r="C182" s="1" t="s">
        <v>255</v>
      </c>
      <c r="D182" s="1" t="s">
        <v>230</v>
      </c>
      <c r="E182" s="1"/>
      <c r="F182" s="14"/>
      <c r="G182" s="65">
        <f>G183</f>
        <v>66881.4</v>
      </c>
      <c r="H182" s="65"/>
    </row>
    <row r="183" spans="1:8" s="41" customFormat="1" ht="15">
      <c r="A183" s="7" t="s">
        <v>153</v>
      </c>
      <c r="B183" s="1" t="s">
        <v>254</v>
      </c>
      <c r="C183" s="1" t="s">
        <v>255</v>
      </c>
      <c r="D183" s="1" t="s">
        <v>346</v>
      </c>
      <c r="E183" s="1"/>
      <c r="F183" s="8"/>
      <c r="G183" s="65">
        <f>G185+G184+G186</f>
        <v>66881.4</v>
      </c>
      <c r="H183" s="65"/>
    </row>
    <row r="184" spans="1:8" s="41" customFormat="1" ht="15">
      <c r="A184" s="23" t="s">
        <v>553</v>
      </c>
      <c r="B184" s="1" t="s">
        <v>254</v>
      </c>
      <c r="C184" s="1" t="s">
        <v>255</v>
      </c>
      <c r="D184" s="1" t="s">
        <v>346</v>
      </c>
      <c r="E184" s="1" t="s">
        <v>416</v>
      </c>
      <c r="F184" s="8"/>
      <c r="G184" s="65">
        <f>'Прилож №3'!H139</f>
        <v>1000</v>
      </c>
      <c r="H184" s="65"/>
    </row>
    <row r="185" spans="1:8" s="41" customFormat="1" ht="43.5">
      <c r="A185" s="6" t="s">
        <v>424</v>
      </c>
      <c r="B185" s="1" t="s">
        <v>254</v>
      </c>
      <c r="C185" s="1" t="s">
        <v>255</v>
      </c>
      <c r="D185" s="1" t="s">
        <v>346</v>
      </c>
      <c r="E185" s="1" t="s">
        <v>398</v>
      </c>
      <c r="F185" s="8" t="s">
        <v>191</v>
      </c>
      <c r="G185" s="65">
        <f>'Прилож №3'!H140</f>
        <v>57671.4</v>
      </c>
      <c r="H185" s="65"/>
    </row>
    <row r="186" spans="1:8" s="41" customFormat="1" ht="15">
      <c r="A186" s="16" t="s">
        <v>394</v>
      </c>
      <c r="B186" s="1" t="s">
        <v>254</v>
      </c>
      <c r="C186" s="1" t="s">
        <v>255</v>
      </c>
      <c r="D186" s="1" t="s">
        <v>346</v>
      </c>
      <c r="E186" s="1" t="s">
        <v>393</v>
      </c>
      <c r="F186" s="8"/>
      <c r="G186" s="65">
        <f>'Прилож №3'!H141</f>
        <v>8210</v>
      </c>
      <c r="H186" s="65"/>
    </row>
    <row r="187" spans="1:8" s="41" customFormat="1" ht="29.25">
      <c r="A187" s="6" t="s">
        <v>206</v>
      </c>
      <c r="B187" s="1" t="s">
        <v>254</v>
      </c>
      <c r="C187" s="1" t="s">
        <v>255</v>
      </c>
      <c r="D187" s="1" t="s">
        <v>182</v>
      </c>
      <c r="E187" s="1"/>
      <c r="F187" s="8"/>
      <c r="G187" s="65">
        <f>G188</f>
        <v>1801</v>
      </c>
      <c r="H187" s="65"/>
    </row>
    <row r="188" spans="1:8" s="41" customFormat="1" ht="15">
      <c r="A188" s="6" t="s">
        <v>307</v>
      </c>
      <c r="B188" s="1" t="s">
        <v>254</v>
      </c>
      <c r="C188" s="1" t="s">
        <v>255</v>
      </c>
      <c r="D188" s="1" t="s">
        <v>308</v>
      </c>
      <c r="E188" s="1"/>
      <c r="F188" s="8"/>
      <c r="G188" s="65">
        <f>G189</f>
        <v>1801</v>
      </c>
      <c r="H188" s="65"/>
    </row>
    <row r="189" spans="1:8" s="41" customFormat="1" ht="29.25">
      <c r="A189" s="6" t="s">
        <v>426</v>
      </c>
      <c r="B189" s="1" t="s">
        <v>254</v>
      </c>
      <c r="C189" s="1" t="s">
        <v>255</v>
      </c>
      <c r="D189" s="1" t="s">
        <v>308</v>
      </c>
      <c r="E189" s="1" t="s">
        <v>416</v>
      </c>
      <c r="F189" s="8" t="s">
        <v>287</v>
      </c>
      <c r="G189" s="65">
        <f>'Прилож №3'!H693+'Прилож №3'!H144</f>
        <v>1801</v>
      </c>
      <c r="H189" s="65"/>
    </row>
    <row r="190" spans="1:8" s="41" customFormat="1" ht="15">
      <c r="A190" s="19" t="s">
        <v>484</v>
      </c>
      <c r="B190" s="1" t="s">
        <v>254</v>
      </c>
      <c r="C190" s="1" t="s">
        <v>255</v>
      </c>
      <c r="D190" s="1" t="s">
        <v>482</v>
      </c>
      <c r="E190" s="1"/>
      <c r="F190" s="8"/>
      <c r="G190" s="65">
        <f>G191</f>
        <v>1552.5</v>
      </c>
      <c r="H190" s="65">
        <f>H191</f>
        <v>1552.5</v>
      </c>
    </row>
    <row r="191" spans="1:8" s="41" customFormat="1" ht="43.5">
      <c r="A191" s="19" t="s">
        <v>485</v>
      </c>
      <c r="B191" s="1" t="s">
        <v>254</v>
      </c>
      <c r="C191" s="1" t="s">
        <v>255</v>
      </c>
      <c r="D191" s="1" t="s">
        <v>483</v>
      </c>
      <c r="E191" s="1"/>
      <c r="F191" s="8"/>
      <c r="G191" s="65">
        <f>G192</f>
        <v>1552.5</v>
      </c>
      <c r="H191" s="65">
        <f>H192</f>
        <v>1552.5</v>
      </c>
    </row>
    <row r="192" spans="1:8" s="41" customFormat="1" ht="29.25">
      <c r="A192" s="19" t="s">
        <v>426</v>
      </c>
      <c r="B192" s="1" t="s">
        <v>254</v>
      </c>
      <c r="C192" s="1" t="s">
        <v>255</v>
      </c>
      <c r="D192" s="1" t="s">
        <v>483</v>
      </c>
      <c r="E192" s="1" t="s">
        <v>416</v>
      </c>
      <c r="F192" s="8" t="s">
        <v>416</v>
      </c>
      <c r="G192" s="65">
        <f>'Прилож №3'!H147</f>
        <v>1552.5</v>
      </c>
      <c r="H192" s="65">
        <f>'Прилож №3'!I147</f>
        <v>1552.5</v>
      </c>
    </row>
    <row r="193" spans="1:8" s="41" customFormat="1" ht="15">
      <c r="A193" s="7" t="s">
        <v>216</v>
      </c>
      <c r="B193" s="1" t="s">
        <v>254</v>
      </c>
      <c r="C193" s="1" t="s">
        <v>255</v>
      </c>
      <c r="D193" s="1" t="s">
        <v>217</v>
      </c>
      <c r="E193" s="1"/>
      <c r="F193" s="8"/>
      <c r="G193" s="65">
        <f>G199+G197+G201</f>
        <v>4412.200000000001</v>
      </c>
      <c r="H193" s="65"/>
    </row>
    <row r="194" spans="1:8" s="41" customFormat="1" ht="15">
      <c r="A194" s="19" t="s">
        <v>528</v>
      </c>
      <c r="B194" s="1" t="s">
        <v>254</v>
      </c>
      <c r="C194" s="1" t="s">
        <v>255</v>
      </c>
      <c r="D194" s="1" t="s">
        <v>526</v>
      </c>
      <c r="E194" s="1"/>
      <c r="F194" s="8"/>
      <c r="G194" s="65">
        <f>G195</f>
        <v>697.5</v>
      </c>
      <c r="H194" s="65">
        <f>H195</f>
        <v>697.5</v>
      </c>
    </row>
    <row r="195" spans="1:8" s="41" customFormat="1" ht="46.5" customHeight="1">
      <c r="A195" s="19" t="str">
        <f>А140</f>
        <v>Долгосрочная целевая программа Московской области "Развитие субъектов малого и среднего предпринимательства в Московской области на 2013-2016 годы"</v>
      </c>
      <c r="B195" s="1" t="s">
        <v>254</v>
      </c>
      <c r="C195" s="1" t="s">
        <v>255</v>
      </c>
      <c r="D195" s="1" t="s">
        <v>94</v>
      </c>
      <c r="E195" s="1"/>
      <c r="F195" s="8"/>
      <c r="G195" s="65">
        <f>G196</f>
        <v>697.5</v>
      </c>
      <c r="H195" s="65">
        <f>H196</f>
        <v>697.5</v>
      </c>
    </row>
    <row r="196" spans="1:8" s="41" customFormat="1" ht="29.25">
      <c r="A196" s="19" t="s">
        <v>426</v>
      </c>
      <c r="B196" s="1" t="s">
        <v>254</v>
      </c>
      <c r="C196" s="1" t="s">
        <v>255</v>
      </c>
      <c r="D196" s="1" t="s">
        <v>94</v>
      </c>
      <c r="E196" s="1" t="s">
        <v>416</v>
      </c>
      <c r="F196" s="8" t="s">
        <v>416</v>
      </c>
      <c r="G196" s="65">
        <f>'Прилож №3'!H150</f>
        <v>697.5</v>
      </c>
      <c r="H196" s="65">
        <f>'Прилож №3'!I150</f>
        <v>697.5</v>
      </c>
    </row>
    <row r="197" spans="1:8" s="41" customFormat="1" ht="43.5">
      <c r="A197" s="19" t="s">
        <v>564</v>
      </c>
      <c r="B197" s="1" t="s">
        <v>254</v>
      </c>
      <c r="C197" s="1" t="s">
        <v>255</v>
      </c>
      <c r="D197" s="1" t="s">
        <v>493</v>
      </c>
      <c r="E197" s="1"/>
      <c r="F197" s="8"/>
      <c r="G197" s="65">
        <f>G198</f>
        <v>1000</v>
      </c>
      <c r="H197" s="65"/>
    </row>
    <row r="198" spans="1:8" s="41" customFormat="1" ht="29.25">
      <c r="A198" s="6" t="s">
        <v>426</v>
      </c>
      <c r="B198" s="1" t="s">
        <v>254</v>
      </c>
      <c r="C198" s="1" t="s">
        <v>255</v>
      </c>
      <c r="D198" s="1" t="s">
        <v>493</v>
      </c>
      <c r="E198" s="1" t="s">
        <v>416</v>
      </c>
      <c r="F198" s="8"/>
      <c r="G198" s="65">
        <f>'Прилож №3'!H153</f>
        <v>1000</v>
      </c>
      <c r="H198" s="65"/>
    </row>
    <row r="199" spans="1:8" ht="42.75">
      <c r="A199" s="15" t="s">
        <v>357</v>
      </c>
      <c r="B199" s="1" t="s">
        <v>254</v>
      </c>
      <c r="C199" s="1" t="s">
        <v>255</v>
      </c>
      <c r="D199" s="1" t="s">
        <v>284</v>
      </c>
      <c r="E199" s="1"/>
      <c r="F199" s="1"/>
      <c r="G199" s="65">
        <f>G200</f>
        <v>394</v>
      </c>
      <c r="H199" s="65"/>
    </row>
    <row r="200" spans="1:8" ht="28.5">
      <c r="A200" s="6" t="s">
        <v>426</v>
      </c>
      <c r="B200" s="1" t="s">
        <v>254</v>
      </c>
      <c r="C200" s="1" t="s">
        <v>255</v>
      </c>
      <c r="D200" s="1" t="s">
        <v>284</v>
      </c>
      <c r="E200" s="1" t="s">
        <v>416</v>
      </c>
      <c r="F200" s="1"/>
      <c r="G200" s="65">
        <f>'Прилож №3'!H155</f>
        <v>394</v>
      </c>
      <c r="H200" s="65"/>
    </row>
    <row r="201" spans="1:8" ht="71.25">
      <c r="A201" s="15" t="s">
        <v>496</v>
      </c>
      <c r="B201" s="20" t="s">
        <v>254</v>
      </c>
      <c r="C201" s="20" t="s">
        <v>255</v>
      </c>
      <c r="D201" s="20" t="s">
        <v>497</v>
      </c>
      <c r="E201" s="20"/>
      <c r="F201" s="21"/>
      <c r="G201" s="67">
        <f>G202</f>
        <v>3018.2000000000003</v>
      </c>
      <c r="H201" s="67"/>
    </row>
    <row r="202" spans="1:8" ht="28.5">
      <c r="A202" s="19" t="s">
        <v>426</v>
      </c>
      <c r="B202" s="20" t="s">
        <v>254</v>
      </c>
      <c r="C202" s="20" t="s">
        <v>255</v>
      </c>
      <c r="D202" s="20" t="s">
        <v>497</v>
      </c>
      <c r="E202" s="20" t="s">
        <v>416</v>
      </c>
      <c r="F202" s="21" t="s">
        <v>416</v>
      </c>
      <c r="G202" s="67">
        <f>'Прилож №3'!H157</f>
        <v>3018.2000000000003</v>
      </c>
      <c r="H202" s="67"/>
    </row>
    <row r="203" spans="1:8" ht="15">
      <c r="A203" s="49" t="s">
        <v>151</v>
      </c>
      <c r="B203" s="31" t="s">
        <v>262</v>
      </c>
      <c r="C203" s="31"/>
      <c r="D203" s="31"/>
      <c r="E203" s="31"/>
      <c r="F203" s="20"/>
      <c r="G203" s="143">
        <f>G204+G247+G228</f>
        <v>433453.4</v>
      </c>
      <c r="H203" s="143">
        <f>H204+H247+H228+H241</f>
        <v>65419.4</v>
      </c>
    </row>
    <row r="204" spans="1:8" ht="15">
      <c r="A204" s="49" t="s">
        <v>179</v>
      </c>
      <c r="B204" s="31" t="s">
        <v>262</v>
      </c>
      <c r="C204" s="31" t="s">
        <v>252</v>
      </c>
      <c r="D204" s="31"/>
      <c r="E204" s="31"/>
      <c r="F204" s="31"/>
      <c r="G204" s="143">
        <f>G219+G212+G207+G205+G216</f>
        <v>171961</v>
      </c>
      <c r="H204" s="143">
        <f>H219+H212+H207+H205+H216</f>
        <v>52890.4</v>
      </c>
    </row>
    <row r="205" spans="1:8" ht="33.75" customHeight="1">
      <c r="A205" s="142" t="s">
        <v>603</v>
      </c>
      <c r="B205" s="20" t="s">
        <v>262</v>
      </c>
      <c r="C205" s="20" t="s">
        <v>252</v>
      </c>
      <c r="D205" s="20" t="s">
        <v>602</v>
      </c>
      <c r="E205" s="20"/>
      <c r="F205" s="20"/>
      <c r="G205" s="67">
        <f>G206</f>
        <v>106.9</v>
      </c>
      <c r="H205" s="67">
        <f>H206</f>
        <v>106.9</v>
      </c>
    </row>
    <row r="206" spans="1:8" ht="77.25" customHeight="1">
      <c r="A206" s="19" t="s">
        <v>604</v>
      </c>
      <c r="B206" s="20" t="s">
        <v>262</v>
      </c>
      <c r="C206" s="20" t="s">
        <v>252</v>
      </c>
      <c r="D206" s="20" t="s">
        <v>602</v>
      </c>
      <c r="E206" s="20" t="s">
        <v>416</v>
      </c>
      <c r="F206" s="20"/>
      <c r="G206" s="67">
        <v>106.9</v>
      </c>
      <c r="H206" s="67">
        <f>G206</f>
        <v>106.9</v>
      </c>
    </row>
    <row r="207" spans="1:8" ht="28.5">
      <c r="A207" s="6" t="s">
        <v>126</v>
      </c>
      <c r="B207" s="1" t="s">
        <v>262</v>
      </c>
      <c r="C207" s="1" t="s">
        <v>252</v>
      </c>
      <c r="D207" s="1" t="s">
        <v>130</v>
      </c>
      <c r="E207" s="1"/>
      <c r="F207" s="8"/>
      <c r="G207" s="65">
        <f>G208+G210</f>
        <v>121329.2</v>
      </c>
      <c r="H207" s="65">
        <f>H208+H210</f>
        <v>52455.6</v>
      </c>
    </row>
    <row r="208" spans="1:8" ht="57">
      <c r="A208" s="6" t="s">
        <v>136</v>
      </c>
      <c r="B208" s="1" t="s">
        <v>262</v>
      </c>
      <c r="C208" s="1" t="s">
        <v>252</v>
      </c>
      <c r="D208" s="1" t="s">
        <v>131</v>
      </c>
      <c r="E208" s="1"/>
      <c r="F208" s="8"/>
      <c r="G208" s="65">
        <f>G209</f>
        <v>43678.5</v>
      </c>
      <c r="H208" s="65">
        <f>H209</f>
        <v>29052.3</v>
      </c>
    </row>
    <row r="209" spans="1:8" ht="42.75">
      <c r="A209" s="6" t="s">
        <v>478</v>
      </c>
      <c r="B209" s="1" t="s">
        <v>262</v>
      </c>
      <c r="C209" s="1" t="s">
        <v>252</v>
      </c>
      <c r="D209" s="1" t="s">
        <v>132</v>
      </c>
      <c r="E209" s="1" t="s">
        <v>455</v>
      </c>
      <c r="F209" s="8" t="s">
        <v>455</v>
      </c>
      <c r="G209" s="65">
        <f>'Прилож №3'!H162</f>
        <v>43678.5</v>
      </c>
      <c r="H209" s="65">
        <f>'Прилож №3'!I162</f>
        <v>29052.3</v>
      </c>
    </row>
    <row r="210" spans="1:8" ht="28.5">
      <c r="A210" s="6" t="s">
        <v>133</v>
      </c>
      <c r="B210" s="1" t="s">
        <v>262</v>
      </c>
      <c r="C210" s="1" t="s">
        <v>252</v>
      </c>
      <c r="D210" s="1" t="s">
        <v>134</v>
      </c>
      <c r="E210" s="1"/>
      <c r="F210" s="8"/>
      <c r="G210" s="65">
        <f>G211</f>
        <v>77650.7</v>
      </c>
      <c r="H210" s="65">
        <f>H211</f>
        <v>23403.3</v>
      </c>
    </row>
    <row r="211" spans="1:8" ht="42.75">
      <c r="A211" s="6" t="s">
        <v>478</v>
      </c>
      <c r="B211" s="1" t="s">
        <v>262</v>
      </c>
      <c r="C211" s="1" t="s">
        <v>252</v>
      </c>
      <c r="D211" s="1" t="s">
        <v>135</v>
      </c>
      <c r="E211" s="1" t="s">
        <v>455</v>
      </c>
      <c r="F211" s="8" t="s">
        <v>455</v>
      </c>
      <c r="G211" s="65">
        <f>'Прилож №3'!H165</f>
        <v>77650.7</v>
      </c>
      <c r="H211" s="65">
        <f>'Прилож №3'!I165</f>
        <v>23403.3</v>
      </c>
    </row>
    <row r="212" spans="1:8" ht="15">
      <c r="A212" s="7" t="s">
        <v>380</v>
      </c>
      <c r="B212" s="1" t="s">
        <v>262</v>
      </c>
      <c r="C212" s="1" t="s">
        <v>252</v>
      </c>
      <c r="D212" s="1" t="s">
        <v>377</v>
      </c>
      <c r="E212" s="1"/>
      <c r="F212" s="8"/>
      <c r="G212" s="65">
        <f>G213</f>
        <v>12979.2</v>
      </c>
      <c r="H212" s="68"/>
    </row>
    <row r="213" spans="1:8" ht="15">
      <c r="A213" s="7" t="s">
        <v>381</v>
      </c>
      <c r="B213" s="1" t="s">
        <v>262</v>
      </c>
      <c r="C213" s="1" t="s">
        <v>252</v>
      </c>
      <c r="D213" s="1" t="s">
        <v>382</v>
      </c>
      <c r="E213" s="1"/>
      <c r="F213" s="8"/>
      <c r="G213" s="65">
        <f>G215+G214</f>
        <v>12979.2</v>
      </c>
      <c r="H213" s="68"/>
    </row>
    <row r="214" spans="1:8" ht="29.25">
      <c r="A214" s="16" t="s">
        <v>427</v>
      </c>
      <c r="B214" s="1" t="s">
        <v>262</v>
      </c>
      <c r="C214" s="1" t="s">
        <v>252</v>
      </c>
      <c r="D214" s="1" t="s">
        <v>382</v>
      </c>
      <c r="E214" s="1" t="s">
        <v>419</v>
      </c>
      <c r="F214" s="8"/>
      <c r="G214" s="65">
        <f>'Прилож №3'!H169</f>
        <v>8755.800000000001</v>
      </c>
      <c r="H214" s="68"/>
    </row>
    <row r="215" spans="1:8" ht="29.25">
      <c r="A215" s="6" t="s">
        <v>426</v>
      </c>
      <c r="B215" s="1" t="s">
        <v>262</v>
      </c>
      <c r="C215" s="1" t="s">
        <v>252</v>
      </c>
      <c r="D215" s="1" t="s">
        <v>382</v>
      </c>
      <c r="E215" s="1" t="s">
        <v>416</v>
      </c>
      <c r="F215" s="8"/>
      <c r="G215" s="65">
        <f>'Прилож №3'!H700+'Прилож №3'!H170</f>
        <v>4223.4</v>
      </c>
      <c r="H215" s="68"/>
    </row>
    <row r="216" spans="1:8" ht="14.25">
      <c r="A216" s="19" t="s">
        <v>528</v>
      </c>
      <c r="B216" s="1" t="s">
        <v>1</v>
      </c>
      <c r="C216" s="1" t="s">
        <v>252</v>
      </c>
      <c r="D216" s="1" t="s">
        <v>526</v>
      </c>
      <c r="E216" s="1"/>
      <c r="F216" s="8"/>
      <c r="G216" s="65">
        <f>G217</f>
        <v>327.9</v>
      </c>
      <c r="H216" s="65">
        <f>H217</f>
        <v>327.9</v>
      </c>
    </row>
    <row r="217" spans="1:8" ht="42.75">
      <c r="A217" s="19" t="s">
        <v>605</v>
      </c>
      <c r="B217" s="1" t="s">
        <v>262</v>
      </c>
      <c r="C217" s="1" t="s">
        <v>252</v>
      </c>
      <c r="D217" s="1" t="s">
        <v>606</v>
      </c>
      <c r="E217" s="1"/>
      <c r="F217" s="8"/>
      <c r="G217" s="65">
        <f>G218</f>
        <v>327.9</v>
      </c>
      <c r="H217" s="65">
        <f>H218</f>
        <v>327.9</v>
      </c>
    </row>
    <row r="218" spans="1:8" ht="99.75">
      <c r="A218" s="142" t="s">
        <v>0</v>
      </c>
      <c r="B218" s="1" t="s">
        <v>262</v>
      </c>
      <c r="C218" s="1" t="s">
        <v>252</v>
      </c>
      <c r="D218" s="1" t="s">
        <v>606</v>
      </c>
      <c r="E218" s="1" t="s">
        <v>416</v>
      </c>
      <c r="F218" s="8"/>
      <c r="G218" s="65">
        <v>327.9</v>
      </c>
      <c r="H218" s="65">
        <v>327.9</v>
      </c>
    </row>
    <row r="219" spans="1:8" ht="15">
      <c r="A219" s="7" t="s">
        <v>216</v>
      </c>
      <c r="B219" s="1" t="s">
        <v>262</v>
      </c>
      <c r="C219" s="1" t="s">
        <v>252</v>
      </c>
      <c r="D219" s="1" t="s">
        <v>217</v>
      </c>
      <c r="E219" s="1"/>
      <c r="F219" s="4"/>
      <c r="G219" s="65">
        <f>G221+G225+G222</f>
        <v>37217.8</v>
      </c>
      <c r="H219" s="68"/>
    </row>
    <row r="220" spans="1:8" ht="57" customHeight="1">
      <c r="A220" s="17" t="s">
        <v>340</v>
      </c>
      <c r="B220" s="1" t="s">
        <v>262</v>
      </c>
      <c r="C220" s="1" t="s">
        <v>252</v>
      </c>
      <c r="D220" s="1" t="s">
        <v>363</v>
      </c>
      <c r="E220" s="1"/>
      <c r="F220" s="4"/>
      <c r="G220" s="65">
        <f>G221</f>
        <v>250</v>
      </c>
      <c r="H220" s="68"/>
    </row>
    <row r="221" spans="1:8" ht="29.25">
      <c r="A221" s="16" t="s">
        <v>427</v>
      </c>
      <c r="B221" s="1" t="s">
        <v>262</v>
      </c>
      <c r="C221" s="1" t="s">
        <v>252</v>
      </c>
      <c r="D221" s="1" t="s">
        <v>363</v>
      </c>
      <c r="E221" s="1" t="s">
        <v>419</v>
      </c>
      <c r="F221" s="4"/>
      <c r="G221" s="65">
        <f>'Прилож №3'!H174</f>
        <v>250</v>
      </c>
      <c r="H221" s="68"/>
    </row>
    <row r="222" spans="1:8" ht="42.75">
      <c r="A222" s="18" t="s">
        <v>362</v>
      </c>
      <c r="B222" s="1" t="s">
        <v>262</v>
      </c>
      <c r="C222" s="1" t="s">
        <v>252</v>
      </c>
      <c r="D222" s="1" t="s">
        <v>343</v>
      </c>
      <c r="E222" s="1"/>
      <c r="F222" s="4"/>
      <c r="G222" s="65">
        <f>G224+G223</f>
        <v>6523.1</v>
      </c>
      <c r="H222" s="68"/>
    </row>
    <row r="223" spans="1:8" ht="29.25">
      <c r="A223" s="16" t="s">
        <v>425</v>
      </c>
      <c r="B223" s="1" t="s">
        <v>262</v>
      </c>
      <c r="C223" s="1" t="s">
        <v>252</v>
      </c>
      <c r="D223" s="20" t="s">
        <v>343</v>
      </c>
      <c r="E223" s="1" t="s">
        <v>419</v>
      </c>
      <c r="F223" s="8" t="s">
        <v>419</v>
      </c>
      <c r="G223" s="65">
        <f>'Прилож №3'!H176</f>
        <v>6.2</v>
      </c>
      <c r="H223" s="68"/>
    </row>
    <row r="224" spans="1:8" ht="42.75">
      <c r="A224" s="48" t="s">
        <v>456</v>
      </c>
      <c r="B224" s="1" t="s">
        <v>262</v>
      </c>
      <c r="C224" s="1" t="s">
        <v>252</v>
      </c>
      <c r="D224" s="1" t="s">
        <v>343</v>
      </c>
      <c r="E224" s="1" t="s">
        <v>455</v>
      </c>
      <c r="F224" s="1"/>
      <c r="G224" s="65">
        <f>'Прилож №3'!H177</f>
        <v>6516.900000000001</v>
      </c>
      <c r="H224" s="65"/>
    </row>
    <row r="225" spans="1:8" ht="57">
      <c r="A225" s="19" t="s">
        <v>506</v>
      </c>
      <c r="B225" s="1" t="s">
        <v>262</v>
      </c>
      <c r="C225" s="1" t="s">
        <v>252</v>
      </c>
      <c r="D225" s="1" t="s">
        <v>457</v>
      </c>
      <c r="E225" s="1"/>
      <c r="F225" s="8"/>
      <c r="G225" s="65">
        <f>G226+G227</f>
        <v>30444.7</v>
      </c>
      <c r="H225" s="65"/>
    </row>
    <row r="226" spans="1:8" ht="28.5">
      <c r="A226" s="16" t="s">
        <v>427</v>
      </c>
      <c r="B226" s="1" t="s">
        <v>262</v>
      </c>
      <c r="C226" s="1" t="s">
        <v>252</v>
      </c>
      <c r="D226" s="1" t="s">
        <v>457</v>
      </c>
      <c r="E226" s="1" t="s">
        <v>419</v>
      </c>
      <c r="F226" s="8" t="s">
        <v>287</v>
      </c>
      <c r="G226" s="65">
        <f>'Прилож №3'!H179</f>
        <v>30319.7</v>
      </c>
      <c r="H226" s="65"/>
    </row>
    <row r="227" spans="1:8" ht="43.5">
      <c r="A227" s="50" t="s">
        <v>221</v>
      </c>
      <c r="B227" s="1" t="s">
        <v>262</v>
      </c>
      <c r="C227" s="1" t="s">
        <v>252</v>
      </c>
      <c r="D227" s="1" t="s">
        <v>588</v>
      </c>
      <c r="E227" s="1" t="s">
        <v>220</v>
      </c>
      <c r="F227" s="8"/>
      <c r="G227" s="65">
        <f>'Прилож №3'!H180</f>
        <v>125</v>
      </c>
      <c r="H227" s="65"/>
    </row>
    <row r="228" spans="1:8" ht="15">
      <c r="A228" s="3" t="s">
        <v>349</v>
      </c>
      <c r="B228" s="4" t="s">
        <v>262</v>
      </c>
      <c r="C228" s="4" t="s">
        <v>253</v>
      </c>
      <c r="D228" s="4"/>
      <c r="E228" s="4"/>
      <c r="F228" s="14" t="s">
        <v>171</v>
      </c>
      <c r="G228" s="68">
        <f>G244+G235+G229</f>
        <v>184295.7</v>
      </c>
      <c r="H228" s="68"/>
    </row>
    <row r="229" spans="1:8" ht="15">
      <c r="A229" s="7" t="s">
        <v>583</v>
      </c>
      <c r="B229" s="1" t="s">
        <v>262</v>
      </c>
      <c r="C229" s="1" t="s">
        <v>253</v>
      </c>
      <c r="D229" s="1" t="s">
        <v>581</v>
      </c>
      <c r="E229" s="4"/>
      <c r="F229" s="4"/>
      <c r="G229" s="65">
        <f>G230</f>
        <v>100244.6</v>
      </c>
      <c r="H229" s="68"/>
    </row>
    <row r="230" spans="1:8" ht="15">
      <c r="A230" s="7" t="s">
        <v>584</v>
      </c>
      <c r="B230" s="1" t="s">
        <v>262</v>
      </c>
      <c r="C230" s="1" t="s">
        <v>253</v>
      </c>
      <c r="D230" s="1" t="s">
        <v>582</v>
      </c>
      <c r="E230" s="4"/>
      <c r="F230" s="4"/>
      <c r="G230" s="65">
        <f>G231+G232+G233</f>
        <v>100244.6</v>
      </c>
      <c r="H230" s="68"/>
    </row>
    <row r="231" spans="1:8" ht="29.25">
      <c r="A231" s="6" t="s">
        <v>426</v>
      </c>
      <c r="B231" s="1" t="s">
        <v>262</v>
      </c>
      <c r="C231" s="1" t="s">
        <v>253</v>
      </c>
      <c r="D231" s="1" t="s">
        <v>582</v>
      </c>
      <c r="E231" s="1" t="s">
        <v>416</v>
      </c>
      <c r="F231" s="1" t="s">
        <v>416</v>
      </c>
      <c r="G231" s="65">
        <f>'Прилож №3'!H184</f>
        <v>27.5</v>
      </c>
      <c r="H231" s="68"/>
    </row>
    <row r="232" spans="1:8" ht="43.5">
      <c r="A232" s="48" t="s">
        <v>456</v>
      </c>
      <c r="B232" s="1" t="s">
        <v>262</v>
      </c>
      <c r="C232" s="1" t="s">
        <v>253</v>
      </c>
      <c r="D232" s="1" t="s">
        <v>582</v>
      </c>
      <c r="E232" s="1" t="s">
        <v>455</v>
      </c>
      <c r="F232" s="1"/>
      <c r="G232" s="65">
        <f>'Прилож №3'!H185</f>
        <v>40217.1</v>
      </c>
      <c r="H232" s="68"/>
    </row>
    <row r="233" spans="1:8" ht="29.25">
      <c r="A233" s="19" t="s">
        <v>434</v>
      </c>
      <c r="B233" s="1" t="s">
        <v>262</v>
      </c>
      <c r="C233" s="1" t="s">
        <v>253</v>
      </c>
      <c r="D233" s="1" t="s">
        <v>433</v>
      </c>
      <c r="E233" s="1"/>
      <c r="F233" s="1"/>
      <c r="G233" s="65">
        <f>G234</f>
        <v>60000</v>
      </c>
      <c r="H233" s="68"/>
    </row>
    <row r="234" spans="1:8" ht="15">
      <c r="A234" s="19" t="s">
        <v>421</v>
      </c>
      <c r="B234" s="1" t="s">
        <v>262</v>
      </c>
      <c r="C234" s="1" t="s">
        <v>253</v>
      </c>
      <c r="D234" s="1" t="s">
        <v>433</v>
      </c>
      <c r="E234" s="1" t="s">
        <v>420</v>
      </c>
      <c r="F234" s="1"/>
      <c r="G234" s="65">
        <f>'Прилож №3'!H707</f>
        <v>60000</v>
      </c>
      <c r="H234" s="68"/>
    </row>
    <row r="235" spans="1:8" ht="15">
      <c r="A235" s="7" t="s">
        <v>528</v>
      </c>
      <c r="B235" s="1" t="s">
        <v>262</v>
      </c>
      <c r="C235" s="1" t="s">
        <v>253</v>
      </c>
      <c r="D235" s="1" t="s">
        <v>526</v>
      </c>
      <c r="E235" s="4"/>
      <c r="F235" s="14"/>
      <c r="G235" s="65">
        <f>G236+G241</f>
        <v>53915.5</v>
      </c>
      <c r="H235" s="68"/>
    </row>
    <row r="236" spans="1:8" ht="29.25">
      <c r="A236" s="6" t="s">
        <v>554</v>
      </c>
      <c r="B236" s="1" t="s">
        <v>262</v>
      </c>
      <c r="C236" s="1" t="s">
        <v>253</v>
      </c>
      <c r="D236" s="1" t="s">
        <v>535</v>
      </c>
      <c r="E236" s="4"/>
      <c r="F236" s="14"/>
      <c r="G236" s="65">
        <f>G237+G239</f>
        <v>41526.5</v>
      </c>
      <c r="H236" s="68"/>
    </row>
    <row r="237" spans="1:8" ht="29.25">
      <c r="A237" s="6" t="s">
        <v>555</v>
      </c>
      <c r="B237" s="1" t="s">
        <v>262</v>
      </c>
      <c r="C237" s="1" t="s">
        <v>253</v>
      </c>
      <c r="D237" s="1" t="s">
        <v>533</v>
      </c>
      <c r="E237" s="4"/>
      <c r="F237" s="14"/>
      <c r="G237" s="65">
        <f>G238</f>
        <v>720.2</v>
      </c>
      <c r="H237" s="68"/>
    </row>
    <row r="238" spans="1:8" ht="72.75">
      <c r="A238" s="50" t="s">
        <v>222</v>
      </c>
      <c r="B238" s="1" t="s">
        <v>262</v>
      </c>
      <c r="C238" s="1" t="s">
        <v>253</v>
      </c>
      <c r="D238" s="1" t="s">
        <v>533</v>
      </c>
      <c r="E238" s="1" t="s">
        <v>220</v>
      </c>
      <c r="F238" s="14"/>
      <c r="G238" s="65">
        <f>'Прилож №3'!H189</f>
        <v>720.2</v>
      </c>
      <c r="H238" s="68"/>
    </row>
    <row r="239" spans="1:8" ht="29.25">
      <c r="A239" s="19" t="str">
        <f>'Прилож №3'!A190</f>
        <v> Мероприятия по комплексному развитию коммунальной инфраструктуры с целью организации теплоснабжения </v>
      </c>
      <c r="B239" s="1" t="s">
        <v>262</v>
      </c>
      <c r="C239" s="1" t="s">
        <v>253</v>
      </c>
      <c r="D239" s="1" t="s">
        <v>534</v>
      </c>
      <c r="E239" s="1"/>
      <c r="F239" s="14"/>
      <c r="G239" s="65">
        <f>G240</f>
        <v>40806.3</v>
      </c>
      <c r="H239" s="68"/>
    </row>
    <row r="240" spans="1:8" ht="29.25">
      <c r="A240" s="15" t="s">
        <v>427</v>
      </c>
      <c r="B240" s="1" t="s">
        <v>262</v>
      </c>
      <c r="C240" s="1" t="s">
        <v>253</v>
      </c>
      <c r="D240" s="1" t="s">
        <v>534</v>
      </c>
      <c r="E240" s="1" t="s">
        <v>419</v>
      </c>
      <c r="F240" s="14"/>
      <c r="G240" s="65">
        <f>'Прилож №3'!H191</f>
        <v>40806.3</v>
      </c>
      <c r="H240" s="68"/>
    </row>
    <row r="241" spans="1:8" ht="42.75">
      <c r="A241" s="15" t="s">
        <v>562</v>
      </c>
      <c r="B241" s="1" t="s">
        <v>262</v>
      </c>
      <c r="C241" s="1" t="s">
        <v>253</v>
      </c>
      <c r="D241" s="1" t="s">
        <v>556</v>
      </c>
      <c r="E241" s="1"/>
      <c r="F241" s="136"/>
      <c r="G241" s="65">
        <f>G242</f>
        <v>12389</v>
      </c>
      <c r="H241" s="65">
        <f>H242</f>
        <v>12389</v>
      </c>
    </row>
    <row r="242" spans="1:8" ht="42.75">
      <c r="A242" s="15" t="s">
        <v>509</v>
      </c>
      <c r="B242" s="1" t="s">
        <v>262</v>
      </c>
      <c r="C242" s="1" t="s">
        <v>253</v>
      </c>
      <c r="D242" s="1" t="s">
        <v>508</v>
      </c>
      <c r="E242" s="1"/>
      <c r="F242" s="136"/>
      <c r="G242" s="65">
        <f>G243</f>
        <v>12389</v>
      </c>
      <c r="H242" s="65">
        <f>H243</f>
        <v>12389</v>
      </c>
    </row>
    <row r="243" spans="1:8" ht="28.5">
      <c r="A243" s="15" t="s">
        <v>427</v>
      </c>
      <c r="B243" s="1" t="s">
        <v>262</v>
      </c>
      <c r="C243" s="1" t="s">
        <v>253</v>
      </c>
      <c r="D243" s="1" t="s">
        <v>508</v>
      </c>
      <c r="E243" s="1" t="s">
        <v>419</v>
      </c>
      <c r="F243" s="136" t="s">
        <v>419</v>
      </c>
      <c r="G243" s="65">
        <f>'Прилож №3'!H194</f>
        <v>12389</v>
      </c>
      <c r="H243" s="65">
        <f>G243</f>
        <v>12389</v>
      </c>
    </row>
    <row r="244" spans="1:8" ht="14.25">
      <c r="A244" s="7" t="s">
        <v>216</v>
      </c>
      <c r="B244" s="1" t="s">
        <v>262</v>
      </c>
      <c r="C244" s="1" t="s">
        <v>253</v>
      </c>
      <c r="D244" s="1" t="s">
        <v>217</v>
      </c>
      <c r="E244" s="1"/>
      <c r="F244" s="8"/>
      <c r="G244" s="65">
        <f>G245</f>
        <v>30135.6</v>
      </c>
      <c r="H244" s="65"/>
    </row>
    <row r="245" spans="1:8" ht="42.75">
      <c r="A245" s="16" t="s">
        <v>360</v>
      </c>
      <c r="B245" s="1" t="s">
        <v>262</v>
      </c>
      <c r="C245" s="1" t="s">
        <v>253</v>
      </c>
      <c r="D245" s="1" t="s">
        <v>341</v>
      </c>
      <c r="E245" s="1"/>
      <c r="F245" s="8"/>
      <c r="G245" s="65">
        <f>G246</f>
        <v>30135.6</v>
      </c>
      <c r="H245" s="65"/>
    </row>
    <row r="246" spans="1:8" ht="28.5">
      <c r="A246" s="15" t="s">
        <v>427</v>
      </c>
      <c r="B246" s="1" t="s">
        <v>262</v>
      </c>
      <c r="C246" s="1" t="s">
        <v>253</v>
      </c>
      <c r="D246" s="1" t="s">
        <v>341</v>
      </c>
      <c r="E246" s="1" t="s">
        <v>419</v>
      </c>
      <c r="F246" s="8"/>
      <c r="G246" s="65">
        <f>'Прилож №3'!H197</f>
        <v>30135.6</v>
      </c>
      <c r="H246" s="65"/>
    </row>
    <row r="247" spans="1:8" s="41" customFormat="1" ht="15">
      <c r="A247" s="3" t="s">
        <v>219</v>
      </c>
      <c r="B247" s="4" t="s">
        <v>262</v>
      </c>
      <c r="C247" s="4" t="s">
        <v>257</v>
      </c>
      <c r="D247" s="4"/>
      <c r="E247" s="4"/>
      <c r="F247" s="4"/>
      <c r="G247" s="68">
        <f>G263+G248+G256+G260</f>
        <v>77196.7</v>
      </c>
      <c r="H247" s="68">
        <f>H263+H248+H256</f>
        <v>140</v>
      </c>
    </row>
    <row r="248" spans="1:8" s="41" customFormat="1" ht="43.5">
      <c r="A248" s="6" t="s">
        <v>289</v>
      </c>
      <c r="B248" s="1" t="s">
        <v>262</v>
      </c>
      <c r="C248" s="1" t="s">
        <v>257</v>
      </c>
      <c r="D248" s="1" t="s">
        <v>286</v>
      </c>
      <c r="E248" s="4"/>
      <c r="F248" s="8"/>
      <c r="G248" s="65">
        <f>G249+G255</f>
        <v>1499.9999999999998</v>
      </c>
      <c r="H248" s="68"/>
    </row>
    <row r="249" spans="1:8" s="41" customFormat="1" ht="15">
      <c r="A249" s="7" t="s">
        <v>153</v>
      </c>
      <c r="B249" s="1" t="s">
        <v>262</v>
      </c>
      <c r="C249" s="1" t="s">
        <v>257</v>
      </c>
      <c r="D249" s="1" t="s">
        <v>52</v>
      </c>
      <c r="E249" s="4"/>
      <c r="F249" s="8"/>
      <c r="G249" s="65">
        <f>G250+G252</f>
        <v>1499.1999999999998</v>
      </c>
      <c r="H249" s="68"/>
    </row>
    <row r="250" spans="1:8" s="41" customFormat="1" ht="15">
      <c r="A250" s="23" t="s">
        <v>553</v>
      </c>
      <c r="B250" s="1" t="s">
        <v>262</v>
      </c>
      <c r="C250" s="1" t="s">
        <v>257</v>
      </c>
      <c r="D250" s="1" t="s">
        <v>52</v>
      </c>
      <c r="E250" s="8" t="s">
        <v>532</v>
      </c>
      <c r="F250" s="8" t="s">
        <v>532</v>
      </c>
      <c r="G250" s="65">
        <f>G251</f>
        <v>1084.6</v>
      </c>
      <c r="H250" s="68"/>
    </row>
    <row r="251" spans="1:8" s="41" customFormat="1" ht="15">
      <c r="A251" s="23" t="s">
        <v>410</v>
      </c>
      <c r="B251" s="1" t="s">
        <v>262</v>
      </c>
      <c r="C251" s="1" t="s">
        <v>257</v>
      </c>
      <c r="D251" s="1" t="s">
        <v>52</v>
      </c>
      <c r="E251" s="8" t="s">
        <v>438</v>
      </c>
      <c r="F251" s="8" t="s">
        <v>438</v>
      </c>
      <c r="G251" s="65">
        <f>'Прилож №3'!H202</f>
        <v>1084.6</v>
      </c>
      <c r="H251" s="68"/>
    </row>
    <row r="252" spans="1:8" s="41" customFormat="1" ht="15">
      <c r="A252" s="23" t="s">
        <v>577</v>
      </c>
      <c r="B252" s="1" t="s">
        <v>262</v>
      </c>
      <c r="C252" s="1" t="s">
        <v>257</v>
      </c>
      <c r="D252" s="1" t="s">
        <v>52</v>
      </c>
      <c r="E252" s="8" t="s">
        <v>524</v>
      </c>
      <c r="F252" s="8"/>
      <c r="G252" s="65">
        <f>G253+G254</f>
        <v>414.6</v>
      </c>
      <c r="H252" s="68"/>
    </row>
    <row r="253" spans="1:8" s="41" customFormat="1" ht="29.25">
      <c r="A253" s="19" t="s">
        <v>435</v>
      </c>
      <c r="B253" s="1" t="s">
        <v>262</v>
      </c>
      <c r="C253" s="1" t="s">
        <v>257</v>
      </c>
      <c r="D253" s="1" t="s">
        <v>52</v>
      </c>
      <c r="E253" s="8" t="s">
        <v>432</v>
      </c>
      <c r="F253" s="8"/>
      <c r="G253" s="65">
        <f>'Прилож №3'!H204</f>
        <v>225.9</v>
      </c>
      <c r="H253" s="68"/>
    </row>
    <row r="254" spans="1:8" s="41" customFormat="1" ht="15">
      <c r="A254" s="23" t="s">
        <v>577</v>
      </c>
      <c r="B254" s="1" t="s">
        <v>262</v>
      </c>
      <c r="C254" s="1" t="s">
        <v>257</v>
      </c>
      <c r="D254" s="1" t="s">
        <v>52</v>
      </c>
      <c r="E254" s="8" t="s">
        <v>416</v>
      </c>
      <c r="F254" s="8" t="s">
        <v>524</v>
      </c>
      <c r="G254" s="65">
        <f>'Прилож №3'!H205</f>
        <v>188.7</v>
      </c>
      <c r="H254" s="68"/>
    </row>
    <row r="255" spans="1:8" s="41" customFormat="1" ht="15">
      <c r="A255" s="23" t="str">
        <f>'Прилож №3'!A206</f>
        <v>Уплата  налога на имущество организаций и земельного налога</v>
      </c>
      <c r="B255" s="1" t="s">
        <v>262</v>
      </c>
      <c r="C255" s="1" t="s">
        <v>257</v>
      </c>
      <c r="D255" s="1" t="s">
        <v>52</v>
      </c>
      <c r="E255" s="8" t="s">
        <v>413</v>
      </c>
      <c r="F255" s="8"/>
      <c r="G255" s="65">
        <f>'Прилож №3'!H206</f>
        <v>0.8</v>
      </c>
      <c r="H255" s="68"/>
    </row>
    <row r="256" spans="1:8" s="41" customFormat="1" ht="15">
      <c r="A256" s="7" t="s">
        <v>213</v>
      </c>
      <c r="B256" s="1" t="s">
        <v>262</v>
      </c>
      <c r="C256" s="1" t="s">
        <v>257</v>
      </c>
      <c r="D256" s="1" t="s">
        <v>196</v>
      </c>
      <c r="E256" s="4"/>
      <c r="F256" s="8"/>
      <c r="G256" s="65">
        <f aca="true" t="shared" si="1" ref="G256:H258">G257</f>
        <v>140</v>
      </c>
      <c r="H256" s="65">
        <f t="shared" si="1"/>
        <v>140</v>
      </c>
    </row>
    <row r="257" spans="1:8" s="41" customFormat="1" ht="86.25">
      <c r="A257" s="19" t="s">
        <v>66</v>
      </c>
      <c r="B257" s="1" t="s">
        <v>262</v>
      </c>
      <c r="C257" s="1" t="s">
        <v>257</v>
      </c>
      <c r="D257" s="1" t="s">
        <v>65</v>
      </c>
      <c r="E257" s="4"/>
      <c r="F257" s="8"/>
      <c r="G257" s="65">
        <f t="shared" si="1"/>
        <v>140</v>
      </c>
      <c r="H257" s="65">
        <f t="shared" si="1"/>
        <v>140</v>
      </c>
    </row>
    <row r="258" spans="1:8" s="41" customFormat="1" ht="29.25">
      <c r="A258" s="19" t="s">
        <v>64</v>
      </c>
      <c r="B258" s="1" t="s">
        <v>262</v>
      </c>
      <c r="C258" s="1" t="s">
        <v>257</v>
      </c>
      <c r="D258" s="1" t="s">
        <v>63</v>
      </c>
      <c r="E258" s="4"/>
      <c r="F258" s="8"/>
      <c r="G258" s="65">
        <f t="shared" si="1"/>
        <v>140</v>
      </c>
      <c r="H258" s="65">
        <f t="shared" si="1"/>
        <v>140</v>
      </c>
    </row>
    <row r="259" spans="1:8" s="41" customFormat="1" ht="29.25">
      <c r="A259" s="19" t="s">
        <v>426</v>
      </c>
      <c r="B259" s="1" t="s">
        <v>262</v>
      </c>
      <c r="C259" s="1" t="s">
        <v>257</v>
      </c>
      <c r="D259" s="1" t="s">
        <v>63</v>
      </c>
      <c r="E259" s="1" t="s">
        <v>416</v>
      </c>
      <c r="F259" s="8" t="s">
        <v>416</v>
      </c>
      <c r="G259" s="65">
        <f>'Прилож №3'!H210</f>
        <v>140</v>
      </c>
      <c r="H259" s="65">
        <f>'Прилож №3'!I210</f>
        <v>140</v>
      </c>
    </row>
    <row r="260" spans="1:8" s="41" customFormat="1" ht="15">
      <c r="A260" s="49" t="s">
        <v>219</v>
      </c>
      <c r="B260" s="1" t="s">
        <v>262</v>
      </c>
      <c r="C260" s="1" t="s">
        <v>257</v>
      </c>
      <c r="D260" s="1"/>
      <c r="E260" s="1"/>
      <c r="F260" s="8"/>
      <c r="G260" s="65">
        <f>G261</f>
        <v>3000</v>
      </c>
      <c r="H260" s="65"/>
    </row>
    <row r="261" spans="1:8" s="41" customFormat="1" ht="29.25">
      <c r="A261" s="19" t="s">
        <v>379</v>
      </c>
      <c r="B261" s="1" t="s">
        <v>262</v>
      </c>
      <c r="C261" s="1" t="s">
        <v>257</v>
      </c>
      <c r="D261" s="1" t="s">
        <v>378</v>
      </c>
      <c r="E261" s="1"/>
      <c r="F261" s="8"/>
      <c r="G261" s="65">
        <f>G262</f>
        <v>3000</v>
      </c>
      <c r="H261" s="65"/>
    </row>
    <row r="262" spans="1:8" s="41" customFormat="1" ht="29.25">
      <c r="A262" s="19" t="s">
        <v>426</v>
      </c>
      <c r="B262" s="1" t="s">
        <v>262</v>
      </c>
      <c r="C262" s="1" t="s">
        <v>257</v>
      </c>
      <c r="D262" s="1" t="s">
        <v>378</v>
      </c>
      <c r="E262" s="1" t="s">
        <v>416</v>
      </c>
      <c r="F262" s="8"/>
      <c r="G262" s="65">
        <f>'Прилож №3'!H710</f>
        <v>3000</v>
      </c>
      <c r="H262" s="65"/>
    </row>
    <row r="263" spans="1:8" ht="14.25">
      <c r="A263" s="7" t="s">
        <v>216</v>
      </c>
      <c r="B263" s="1" t="s">
        <v>262</v>
      </c>
      <c r="C263" s="1" t="s">
        <v>257</v>
      </c>
      <c r="D263" s="1" t="s">
        <v>217</v>
      </c>
      <c r="E263" s="1"/>
      <c r="F263" s="1"/>
      <c r="G263" s="65">
        <f>G264+G266</f>
        <v>72556.7</v>
      </c>
      <c r="H263" s="65"/>
    </row>
    <row r="264" spans="1:8" ht="28.5">
      <c r="A264" s="6" t="s">
        <v>364</v>
      </c>
      <c r="B264" s="1" t="s">
        <v>262</v>
      </c>
      <c r="C264" s="1" t="s">
        <v>257</v>
      </c>
      <c r="D264" s="1" t="s">
        <v>367</v>
      </c>
      <c r="E264" s="1"/>
      <c r="F264" s="1"/>
      <c r="G264" s="65">
        <f>G265</f>
        <v>62356.7</v>
      </c>
      <c r="H264" s="65"/>
    </row>
    <row r="265" spans="1:8" ht="28.5">
      <c r="A265" s="6" t="s">
        <v>426</v>
      </c>
      <c r="B265" s="1" t="s">
        <v>262</v>
      </c>
      <c r="C265" s="1" t="s">
        <v>257</v>
      </c>
      <c r="D265" s="1" t="s">
        <v>367</v>
      </c>
      <c r="E265" s="1" t="s">
        <v>416</v>
      </c>
      <c r="F265" s="1"/>
      <c r="G265" s="65">
        <f>'Прилож №3'!H213+'Прилож №3'!H635</f>
        <v>62356.7</v>
      </c>
      <c r="H265" s="65"/>
    </row>
    <row r="266" spans="1:8" ht="85.5">
      <c r="A266" s="19" t="s">
        <v>505</v>
      </c>
      <c r="B266" s="1" t="s">
        <v>262</v>
      </c>
      <c r="C266" s="1" t="s">
        <v>257</v>
      </c>
      <c r="D266" s="1" t="s">
        <v>374</v>
      </c>
      <c r="E266" s="1"/>
      <c r="F266" s="1"/>
      <c r="G266" s="65">
        <f>G267</f>
        <v>10200</v>
      </c>
      <c r="H266" s="65"/>
    </row>
    <row r="267" spans="1:8" ht="28.5">
      <c r="A267" s="6" t="s">
        <v>426</v>
      </c>
      <c r="B267" s="1" t="s">
        <v>262</v>
      </c>
      <c r="C267" s="1" t="s">
        <v>257</v>
      </c>
      <c r="D267" s="1" t="s">
        <v>374</v>
      </c>
      <c r="E267" s="1" t="s">
        <v>416</v>
      </c>
      <c r="F267" s="1"/>
      <c r="G267" s="65">
        <f>'Прилож №3'!H215</f>
        <v>10200</v>
      </c>
      <c r="H267" s="65"/>
    </row>
    <row r="268" spans="1:8" ht="15">
      <c r="A268" s="3" t="s">
        <v>166</v>
      </c>
      <c r="B268" s="4" t="s">
        <v>265</v>
      </c>
      <c r="C268" s="4"/>
      <c r="D268" s="4"/>
      <c r="E268" s="4"/>
      <c r="F268" s="1"/>
      <c r="G268" s="68">
        <f>G269</f>
        <v>3900</v>
      </c>
      <c r="H268" s="68"/>
    </row>
    <row r="269" spans="1:8" ht="15">
      <c r="A269" s="3" t="s">
        <v>167</v>
      </c>
      <c r="B269" s="4" t="s">
        <v>265</v>
      </c>
      <c r="C269" s="4" t="s">
        <v>262</v>
      </c>
      <c r="D269" s="4"/>
      <c r="E269" s="4"/>
      <c r="F269" s="3"/>
      <c r="G269" s="68">
        <f>G270</f>
        <v>3900</v>
      </c>
      <c r="H269" s="68"/>
    </row>
    <row r="270" spans="1:8" ht="14.25">
      <c r="A270" s="7" t="s">
        <v>216</v>
      </c>
      <c r="B270" s="1" t="s">
        <v>265</v>
      </c>
      <c r="C270" s="1" t="s">
        <v>262</v>
      </c>
      <c r="D270" s="1" t="s">
        <v>217</v>
      </c>
      <c r="E270" s="1"/>
      <c r="F270" s="7"/>
      <c r="G270" s="65">
        <f>G271+G273</f>
        <v>3900</v>
      </c>
      <c r="H270" s="65"/>
    </row>
    <row r="271" spans="1:8" ht="57">
      <c r="A271" s="15" t="s">
        <v>383</v>
      </c>
      <c r="B271" s="1" t="s">
        <v>265</v>
      </c>
      <c r="C271" s="1" t="s">
        <v>262</v>
      </c>
      <c r="D271" s="1" t="s">
        <v>368</v>
      </c>
      <c r="E271" s="1"/>
      <c r="F271" s="7"/>
      <c r="G271" s="65">
        <f>G272</f>
        <v>1400</v>
      </c>
      <c r="H271" s="65"/>
    </row>
    <row r="272" spans="1:8" ht="28.5">
      <c r="A272" s="6" t="s">
        <v>426</v>
      </c>
      <c r="B272" s="1" t="s">
        <v>265</v>
      </c>
      <c r="C272" s="1" t="s">
        <v>262</v>
      </c>
      <c r="D272" s="1" t="s">
        <v>368</v>
      </c>
      <c r="E272" s="1" t="s">
        <v>416</v>
      </c>
      <c r="F272" s="7"/>
      <c r="G272" s="65">
        <f>'Прилож №3'!H220+'Прилож №3'!H640</f>
        <v>1400</v>
      </c>
      <c r="H272" s="65"/>
    </row>
    <row r="273" spans="1:8" ht="42.75">
      <c r="A273" s="48" t="s">
        <v>456</v>
      </c>
      <c r="B273" s="1" t="s">
        <v>265</v>
      </c>
      <c r="C273" s="1" t="s">
        <v>262</v>
      </c>
      <c r="D273" s="1" t="s">
        <v>368</v>
      </c>
      <c r="E273" s="1" t="s">
        <v>455</v>
      </c>
      <c r="F273" s="7"/>
      <c r="G273" s="65">
        <f>'Прилож №3'!H221</f>
        <v>2500</v>
      </c>
      <c r="H273" s="65"/>
    </row>
    <row r="274" spans="1:8" ht="15">
      <c r="A274" s="3" t="s">
        <v>141</v>
      </c>
      <c r="B274" s="4" t="s">
        <v>260</v>
      </c>
      <c r="C274" s="4"/>
      <c r="D274" s="4"/>
      <c r="E274" s="4"/>
      <c r="F274" s="1"/>
      <c r="G274" s="45">
        <f>G275+G313+G367+G392</f>
        <v>1745143.0000000002</v>
      </c>
      <c r="H274" s="45">
        <f>H275+H313+H367+H392</f>
        <v>672602.6</v>
      </c>
    </row>
    <row r="275" spans="1:8" ht="15">
      <c r="A275" s="3" t="s">
        <v>142</v>
      </c>
      <c r="B275" s="4" t="s">
        <v>260</v>
      </c>
      <c r="C275" s="4" t="s">
        <v>252</v>
      </c>
      <c r="D275" s="4"/>
      <c r="E275" s="4"/>
      <c r="F275" s="4"/>
      <c r="G275" s="45">
        <f>G276+G295+G304+G287+G282</f>
        <v>1003038.4</v>
      </c>
      <c r="H275" s="45">
        <f>H276+H295+H304+H287+H282</f>
        <v>199160</v>
      </c>
    </row>
    <row r="276" spans="1:8" ht="15">
      <c r="A276" s="7" t="s">
        <v>143</v>
      </c>
      <c r="B276" s="1" t="s">
        <v>260</v>
      </c>
      <c r="C276" s="1" t="s">
        <v>252</v>
      </c>
      <c r="D276" s="1" t="s">
        <v>152</v>
      </c>
      <c r="E276" s="4"/>
      <c r="F276" s="4"/>
      <c r="G276" s="45">
        <f>G279+G277</f>
        <v>409662.4</v>
      </c>
      <c r="H276" s="45">
        <f>H279+H277</f>
        <v>20875</v>
      </c>
    </row>
    <row r="277" spans="1:8" ht="43.5">
      <c r="A277" s="22" t="s">
        <v>443</v>
      </c>
      <c r="B277" s="1" t="s">
        <v>260</v>
      </c>
      <c r="C277" s="1" t="s">
        <v>252</v>
      </c>
      <c r="D277" s="1" t="s">
        <v>546</v>
      </c>
      <c r="E277" s="4"/>
      <c r="F277" s="4"/>
      <c r="G277" s="65">
        <f>G278</f>
        <v>20875</v>
      </c>
      <c r="H277" s="65">
        <f>H278</f>
        <v>20875</v>
      </c>
    </row>
    <row r="278" spans="1:8" ht="29.25">
      <c r="A278" s="19" t="s">
        <v>389</v>
      </c>
      <c r="B278" s="1" t="s">
        <v>260</v>
      </c>
      <c r="C278" s="1" t="s">
        <v>252</v>
      </c>
      <c r="D278" s="1" t="s">
        <v>546</v>
      </c>
      <c r="E278" s="1" t="s">
        <v>388</v>
      </c>
      <c r="F278" s="4"/>
      <c r="G278" s="65">
        <f>'Прилож №3'!H342</f>
        <v>20875</v>
      </c>
      <c r="H278" s="65">
        <f>'Прилож №3'!I342</f>
        <v>20875</v>
      </c>
    </row>
    <row r="279" spans="1:8" ht="14.25">
      <c r="A279" s="7" t="s">
        <v>153</v>
      </c>
      <c r="B279" s="1" t="s">
        <v>260</v>
      </c>
      <c r="C279" s="1" t="s">
        <v>252</v>
      </c>
      <c r="D279" s="1" t="s">
        <v>266</v>
      </c>
      <c r="E279" s="8"/>
      <c r="F279" s="8"/>
      <c r="G279" s="65">
        <f>G280+G281</f>
        <v>388787.4</v>
      </c>
      <c r="H279" s="65"/>
    </row>
    <row r="280" spans="1:8" ht="42.75">
      <c r="A280" s="6" t="s">
        <v>424</v>
      </c>
      <c r="B280" s="1" t="s">
        <v>260</v>
      </c>
      <c r="C280" s="1" t="s">
        <v>252</v>
      </c>
      <c r="D280" s="1" t="s">
        <v>266</v>
      </c>
      <c r="E280" s="8" t="s">
        <v>398</v>
      </c>
      <c r="F280" s="8" t="s">
        <v>398</v>
      </c>
      <c r="G280" s="65">
        <f>'Прилож №3'!H344</f>
        <v>164784.6</v>
      </c>
      <c r="H280" s="65"/>
    </row>
    <row r="281" spans="1:8" ht="42.75">
      <c r="A281" s="16" t="s">
        <v>429</v>
      </c>
      <c r="B281" s="20" t="s">
        <v>260</v>
      </c>
      <c r="C281" s="20" t="s">
        <v>252</v>
      </c>
      <c r="D281" s="20" t="s">
        <v>266</v>
      </c>
      <c r="E281" s="21" t="s">
        <v>428</v>
      </c>
      <c r="F281" s="21" t="s">
        <v>428</v>
      </c>
      <c r="G281" s="65">
        <f>'Прилож №3'!H345</f>
        <v>224002.8</v>
      </c>
      <c r="H281" s="65"/>
    </row>
    <row r="282" spans="1:8" ht="14.25">
      <c r="A282" s="7" t="s">
        <v>213</v>
      </c>
      <c r="B282" s="1" t="s">
        <v>260</v>
      </c>
      <c r="C282" s="1" t="s">
        <v>252</v>
      </c>
      <c r="D282" s="1" t="s">
        <v>196</v>
      </c>
      <c r="E282" s="1"/>
      <c r="F282" s="21"/>
      <c r="G282" s="65">
        <f>G283</f>
        <v>2200</v>
      </c>
      <c r="H282" s="65">
        <f>H283</f>
        <v>2200</v>
      </c>
    </row>
    <row r="283" spans="1:8" ht="85.5">
      <c r="A283" s="19" t="s">
        <v>66</v>
      </c>
      <c r="B283" s="1" t="s">
        <v>260</v>
      </c>
      <c r="C283" s="1" t="s">
        <v>252</v>
      </c>
      <c r="D283" s="1" t="s">
        <v>65</v>
      </c>
      <c r="E283" s="1"/>
      <c r="F283" s="21"/>
      <c r="G283" s="65">
        <f>G284</f>
        <v>2200</v>
      </c>
      <c r="H283" s="65">
        <f>H284</f>
        <v>2200</v>
      </c>
    </row>
    <row r="284" spans="1:8" ht="28.5">
      <c r="A284" s="19" t="s">
        <v>64</v>
      </c>
      <c r="B284" s="1" t="s">
        <v>260</v>
      </c>
      <c r="C284" s="1" t="s">
        <v>252</v>
      </c>
      <c r="D284" s="1" t="s">
        <v>63</v>
      </c>
      <c r="E284" s="1"/>
      <c r="F284" s="21"/>
      <c r="G284" s="65">
        <f>G285+G286</f>
        <v>2200</v>
      </c>
      <c r="H284" s="65">
        <f>H285+H286</f>
        <v>2200</v>
      </c>
    </row>
    <row r="285" spans="1:8" ht="14.25">
      <c r="A285" s="15" t="s">
        <v>394</v>
      </c>
      <c r="B285" s="1" t="s">
        <v>260</v>
      </c>
      <c r="C285" s="1" t="s">
        <v>252</v>
      </c>
      <c r="D285" s="1" t="s">
        <v>63</v>
      </c>
      <c r="E285" s="1" t="s">
        <v>393</v>
      </c>
      <c r="F285" s="21" t="s">
        <v>393</v>
      </c>
      <c r="G285" s="65">
        <f>'Прилож №3'!H349</f>
        <v>1250</v>
      </c>
      <c r="H285" s="65">
        <f>'Прилож №3'!I349</f>
        <v>1250</v>
      </c>
    </row>
    <row r="286" spans="1:8" ht="14.25">
      <c r="A286" s="15" t="s">
        <v>423</v>
      </c>
      <c r="B286" s="1" t="s">
        <v>260</v>
      </c>
      <c r="C286" s="1" t="s">
        <v>252</v>
      </c>
      <c r="D286" s="1" t="s">
        <v>63</v>
      </c>
      <c r="E286" s="1" t="s">
        <v>422</v>
      </c>
      <c r="F286" s="21" t="s">
        <v>422</v>
      </c>
      <c r="G286" s="65">
        <f>'Прилож №3'!H350</f>
        <v>950</v>
      </c>
      <c r="H286" s="65">
        <f>'Прилож №3'!I350</f>
        <v>950</v>
      </c>
    </row>
    <row r="287" spans="1:8" ht="14.25">
      <c r="A287" s="7" t="s">
        <v>528</v>
      </c>
      <c r="B287" s="20" t="s">
        <v>260</v>
      </c>
      <c r="C287" s="20" t="s">
        <v>252</v>
      </c>
      <c r="D287" s="20" t="s">
        <v>526</v>
      </c>
      <c r="E287" s="21"/>
      <c r="F287" s="21"/>
      <c r="G287" s="65">
        <f>G288+G291</f>
        <v>42901.4</v>
      </c>
      <c r="H287" s="65">
        <f>H288+H291</f>
        <v>12090.2</v>
      </c>
    </row>
    <row r="288" spans="1:8" ht="42.75">
      <c r="A288" s="6" t="s">
        <v>560</v>
      </c>
      <c r="B288" s="20" t="s">
        <v>260</v>
      </c>
      <c r="C288" s="20" t="s">
        <v>252</v>
      </c>
      <c r="D288" s="20" t="s">
        <v>558</v>
      </c>
      <c r="E288" s="21"/>
      <c r="F288" s="21"/>
      <c r="G288" s="65">
        <f>G289</f>
        <v>30811.2</v>
      </c>
      <c r="H288" s="65"/>
    </row>
    <row r="289" spans="1:8" ht="14.25">
      <c r="A289" s="6" t="s">
        <v>561</v>
      </c>
      <c r="B289" s="20" t="s">
        <v>397</v>
      </c>
      <c r="C289" s="20" t="s">
        <v>252</v>
      </c>
      <c r="D289" s="20" t="s">
        <v>559</v>
      </c>
      <c r="E289" s="21"/>
      <c r="F289" s="21"/>
      <c r="G289" s="65">
        <f>G290</f>
        <v>30811.2</v>
      </c>
      <c r="H289" s="65"/>
    </row>
    <row r="290" spans="1:8" ht="57.75">
      <c r="A290" s="5" t="s">
        <v>101</v>
      </c>
      <c r="B290" s="20" t="s">
        <v>397</v>
      </c>
      <c r="C290" s="20" t="s">
        <v>252</v>
      </c>
      <c r="D290" s="20" t="s">
        <v>559</v>
      </c>
      <c r="E290" s="21" t="s">
        <v>220</v>
      </c>
      <c r="F290" s="21"/>
      <c r="G290" s="65">
        <f>'Прилож №3'!H227</f>
        <v>30811.2</v>
      </c>
      <c r="H290" s="65"/>
    </row>
    <row r="291" spans="1:8" ht="42.75">
      <c r="A291" s="15" t="s">
        <v>119</v>
      </c>
      <c r="B291" s="20" t="s">
        <v>397</v>
      </c>
      <c r="C291" s="20" t="s">
        <v>252</v>
      </c>
      <c r="D291" s="1" t="s">
        <v>116</v>
      </c>
      <c r="E291" s="8"/>
      <c r="F291" s="8"/>
      <c r="G291" s="65">
        <f>G292</f>
        <v>12090.2</v>
      </c>
      <c r="H291" s="65">
        <f>H292</f>
        <v>12090.2</v>
      </c>
    </row>
    <row r="292" spans="1:8" ht="57">
      <c r="A292" s="15" t="s">
        <v>118</v>
      </c>
      <c r="B292" s="20" t="s">
        <v>397</v>
      </c>
      <c r="C292" s="20" t="s">
        <v>252</v>
      </c>
      <c r="D292" s="1" t="s">
        <v>117</v>
      </c>
      <c r="E292" s="8"/>
      <c r="F292" s="8"/>
      <c r="G292" s="65">
        <f>G293+G294</f>
        <v>12090.2</v>
      </c>
      <c r="H292" s="65">
        <f>H293+H294</f>
        <v>12090.2</v>
      </c>
    </row>
    <row r="293" spans="1:8" ht="42.75">
      <c r="A293" s="19" t="s">
        <v>424</v>
      </c>
      <c r="B293" s="20" t="s">
        <v>397</v>
      </c>
      <c r="C293" s="20" t="s">
        <v>252</v>
      </c>
      <c r="D293" s="1" t="s">
        <v>117</v>
      </c>
      <c r="E293" s="8" t="s">
        <v>398</v>
      </c>
      <c r="F293" s="8" t="s">
        <v>398</v>
      </c>
      <c r="G293" s="65">
        <f>'Прилож №3'!H354</f>
        <v>5332.2</v>
      </c>
      <c r="H293" s="65">
        <f>'Прилож №3'!I354</f>
        <v>5332.2</v>
      </c>
    </row>
    <row r="294" spans="1:8" ht="42.75">
      <c r="A294" s="15" t="s">
        <v>429</v>
      </c>
      <c r="B294" s="20" t="s">
        <v>397</v>
      </c>
      <c r="C294" s="20" t="s">
        <v>252</v>
      </c>
      <c r="D294" s="1" t="s">
        <v>117</v>
      </c>
      <c r="E294" s="8" t="s">
        <v>428</v>
      </c>
      <c r="F294" s="8" t="s">
        <v>428</v>
      </c>
      <c r="G294" s="65">
        <f>'Прилож №3'!H355</f>
        <v>6758</v>
      </c>
      <c r="H294" s="65">
        <f>'Прилож №3'!I355</f>
        <v>6758</v>
      </c>
    </row>
    <row r="295" spans="1:8" ht="42.75">
      <c r="A295" s="6" t="s">
        <v>510</v>
      </c>
      <c r="B295" s="20" t="s">
        <v>260</v>
      </c>
      <c r="C295" s="20" t="s">
        <v>252</v>
      </c>
      <c r="D295" s="20" t="s">
        <v>507</v>
      </c>
      <c r="E295" s="21"/>
      <c r="F295" s="21"/>
      <c r="G295" s="65">
        <f>G296+G299+G302</f>
        <v>163994.8</v>
      </c>
      <c r="H295" s="65">
        <f>H296+H299+H302</f>
        <v>163994.8</v>
      </c>
    </row>
    <row r="296" spans="1:8" ht="28.5">
      <c r="A296" s="6" t="s">
        <v>516</v>
      </c>
      <c r="B296" s="20" t="s">
        <v>260</v>
      </c>
      <c r="C296" s="20" t="s">
        <v>252</v>
      </c>
      <c r="D296" s="20" t="s">
        <v>515</v>
      </c>
      <c r="E296" s="1"/>
      <c r="F296" s="8"/>
      <c r="G296" s="65">
        <f>G297+G298</f>
        <v>134897.8</v>
      </c>
      <c r="H296" s="65">
        <f>H297+H298</f>
        <v>134897.8</v>
      </c>
    </row>
    <row r="297" spans="1:8" ht="58.5">
      <c r="A297" s="5" t="s">
        <v>227</v>
      </c>
      <c r="B297" s="20" t="s">
        <v>260</v>
      </c>
      <c r="C297" s="20" t="s">
        <v>252</v>
      </c>
      <c r="D297" s="20" t="s">
        <v>515</v>
      </c>
      <c r="E297" s="1" t="s">
        <v>220</v>
      </c>
      <c r="F297" s="8" t="s">
        <v>402</v>
      </c>
      <c r="G297" s="65">
        <f>'Прилож №3'!H230</f>
        <v>128378.8</v>
      </c>
      <c r="H297" s="65">
        <f>'Прилож №3'!I230</f>
        <v>128378.8</v>
      </c>
    </row>
    <row r="298" spans="1:8" ht="57.75">
      <c r="A298" s="5" t="s">
        <v>100</v>
      </c>
      <c r="B298" s="20" t="s">
        <v>260</v>
      </c>
      <c r="C298" s="20" t="s">
        <v>252</v>
      </c>
      <c r="D298" s="20" t="s">
        <v>515</v>
      </c>
      <c r="E298" s="1" t="s">
        <v>220</v>
      </c>
      <c r="F298" s="8"/>
      <c r="G298" s="65">
        <f>'Прилож №3'!H231</f>
        <v>6519</v>
      </c>
      <c r="H298" s="65">
        <f>'Прилож №3'!I231</f>
        <v>6519</v>
      </c>
    </row>
    <row r="299" spans="1:8" ht="28.5">
      <c r="A299" s="19" t="s">
        <v>513</v>
      </c>
      <c r="B299" s="20" t="s">
        <v>260</v>
      </c>
      <c r="C299" s="20" t="s">
        <v>252</v>
      </c>
      <c r="D299" s="20" t="s">
        <v>512</v>
      </c>
      <c r="E299" s="21"/>
      <c r="F299" s="21"/>
      <c r="G299" s="65">
        <f>G300+G301</f>
        <v>24972</v>
      </c>
      <c r="H299" s="65">
        <f>H300+H301</f>
        <v>24972</v>
      </c>
    </row>
    <row r="300" spans="1:8" ht="14.25">
      <c r="A300" s="16" t="s">
        <v>394</v>
      </c>
      <c r="B300" s="20" t="s">
        <v>260</v>
      </c>
      <c r="C300" s="20" t="s">
        <v>252</v>
      </c>
      <c r="D300" s="20" t="s">
        <v>512</v>
      </c>
      <c r="E300" s="21" t="s">
        <v>393</v>
      </c>
      <c r="F300" s="21"/>
      <c r="G300" s="65">
        <f>'Прилож №3'!H359</f>
        <v>16224</v>
      </c>
      <c r="H300" s="65">
        <f>'Прилож №3'!I359</f>
        <v>16224</v>
      </c>
    </row>
    <row r="301" spans="1:8" ht="14.25">
      <c r="A301" s="16" t="s">
        <v>423</v>
      </c>
      <c r="B301" s="20" t="s">
        <v>260</v>
      </c>
      <c r="C301" s="20" t="s">
        <v>252</v>
      </c>
      <c r="D301" s="20" t="s">
        <v>512</v>
      </c>
      <c r="E301" s="21" t="s">
        <v>422</v>
      </c>
      <c r="F301" s="21"/>
      <c r="G301" s="65">
        <f>'Прилож №3'!H360</f>
        <v>8748</v>
      </c>
      <c r="H301" s="65">
        <f>'Прилож №3'!I360</f>
        <v>8748</v>
      </c>
    </row>
    <row r="302" spans="1:8" ht="114">
      <c r="A302" s="16" t="s">
        <v>46</v>
      </c>
      <c r="B302" s="20" t="s">
        <v>260</v>
      </c>
      <c r="C302" s="20" t="s">
        <v>252</v>
      </c>
      <c r="D302" s="20" t="s">
        <v>517</v>
      </c>
      <c r="E302" s="20"/>
      <c r="F302" s="21"/>
      <c r="G302" s="65">
        <f>G303</f>
        <v>4125</v>
      </c>
      <c r="H302" s="65">
        <f>H303</f>
        <v>4125</v>
      </c>
    </row>
    <row r="303" spans="1:8" ht="28.5">
      <c r="A303" s="19" t="s">
        <v>389</v>
      </c>
      <c r="B303" s="20" t="s">
        <v>260</v>
      </c>
      <c r="C303" s="20" t="s">
        <v>252</v>
      </c>
      <c r="D303" s="20" t="s">
        <v>517</v>
      </c>
      <c r="E303" s="20" t="s">
        <v>388</v>
      </c>
      <c r="F303" s="21" t="s">
        <v>388</v>
      </c>
      <c r="G303" s="65">
        <f>'Прилож №3'!H362</f>
        <v>4125</v>
      </c>
      <c r="H303" s="65">
        <f>'Прилож №3'!I362</f>
        <v>4125</v>
      </c>
    </row>
    <row r="304" spans="1:8" ht="14.25">
      <c r="A304" s="7" t="s">
        <v>216</v>
      </c>
      <c r="B304" s="1" t="s">
        <v>260</v>
      </c>
      <c r="C304" s="1" t="s">
        <v>252</v>
      </c>
      <c r="D304" s="1" t="s">
        <v>217</v>
      </c>
      <c r="E304" s="1"/>
      <c r="F304" s="8"/>
      <c r="G304" s="65">
        <f>G305</f>
        <v>384279.8</v>
      </c>
      <c r="H304" s="65"/>
    </row>
    <row r="305" spans="1:8" ht="28.5">
      <c r="A305" s="19" t="s">
        <v>474</v>
      </c>
      <c r="B305" s="20" t="s">
        <v>260</v>
      </c>
      <c r="C305" s="20" t="s">
        <v>252</v>
      </c>
      <c r="D305" s="1" t="s">
        <v>370</v>
      </c>
      <c r="E305" s="1"/>
      <c r="F305" s="8"/>
      <c r="G305" s="65">
        <f>G306+G307+G308+G309+G310+G311+G312</f>
        <v>384279.8</v>
      </c>
      <c r="H305" s="65"/>
    </row>
    <row r="306" spans="1:8" ht="28.5">
      <c r="A306" s="6" t="s">
        <v>426</v>
      </c>
      <c r="B306" s="20" t="s">
        <v>260</v>
      </c>
      <c r="C306" s="20" t="s">
        <v>252</v>
      </c>
      <c r="D306" s="1" t="s">
        <v>370</v>
      </c>
      <c r="E306" s="1" t="s">
        <v>416</v>
      </c>
      <c r="F306" s="8"/>
      <c r="G306" s="65">
        <f>'Прилож №3'!H365</f>
        <v>17021.3</v>
      </c>
      <c r="H306" s="65"/>
    </row>
    <row r="307" spans="1:8" ht="57.75">
      <c r="A307" s="5" t="s">
        <v>226</v>
      </c>
      <c r="B307" s="20" t="s">
        <v>260</v>
      </c>
      <c r="C307" s="20" t="s">
        <v>252</v>
      </c>
      <c r="D307" s="1" t="s">
        <v>585</v>
      </c>
      <c r="E307" s="1" t="s">
        <v>220</v>
      </c>
      <c r="F307" s="21" t="s">
        <v>178</v>
      </c>
      <c r="G307" s="65">
        <f>'Прилож №3'!H234</f>
        <v>100359.5</v>
      </c>
      <c r="H307" s="65"/>
    </row>
    <row r="308" spans="1:8" ht="72.75">
      <c r="A308" s="50" t="s">
        <v>98</v>
      </c>
      <c r="B308" s="20" t="s">
        <v>260</v>
      </c>
      <c r="C308" s="20" t="s">
        <v>252</v>
      </c>
      <c r="D308" s="1" t="s">
        <v>585</v>
      </c>
      <c r="E308" s="1" t="s">
        <v>220</v>
      </c>
      <c r="F308" s="21"/>
      <c r="G308" s="65">
        <f>'Прилож №3'!H366</f>
        <v>1636.3</v>
      </c>
      <c r="H308" s="65"/>
    </row>
    <row r="309" spans="1:8" ht="72">
      <c r="A309" s="5" t="s">
        <v>99</v>
      </c>
      <c r="B309" s="20" t="s">
        <v>260</v>
      </c>
      <c r="C309" s="20" t="s">
        <v>252</v>
      </c>
      <c r="D309" s="1" t="s">
        <v>586</v>
      </c>
      <c r="E309" s="1" t="s">
        <v>220</v>
      </c>
      <c r="F309" s="21"/>
      <c r="G309" s="65">
        <f>'Прилож №3'!H235</f>
        <v>202481</v>
      </c>
      <c r="H309" s="65"/>
    </row>
    <row r="310" spans="1:8" ht="14.25">
      <c r="A310" s="16" t="s">
        <v>394</v>
      </c>
      <c r="B310" s="20" t="s">
        <v>260</v>
      </c>
      <c r="C310" s="20" t="s">
        <v>252</v>
      </c>
      <c r="D310" s="1" t="s">
        <v>441</v>
      </c>
      <c r="E310" s="1" t="s">
        <v>393</v>
      </c>
      <c r="F310" s="8"/>
      <c r="G310" s="65">
        <f>'Прилож №3'!H367</f>
        <v>5362.9</v>
      </c>
      <c r="H310" s="65"/>
    </row>
    <row r="311" spans="1:8" ht="14.25">
      <c r="A311" s="16" t="s">
        <v>423</v>
      </c>
      <c r="B311" s="20" t="s">
        <v>260</v>
      </c>
      <c r="C311" s="20" t="s">
        <v>252</v>
      </c>
      <c r="D311" s="1" t="s">
        <v>441</v>
      </c>
      <c r="E311" s="1" t="s">
        <v>422</v>
      </c>
      <c r="F311" s="8"/>
      <c r="G311" s="65">
        <f>'Прилож №3'!H368</f>
        <v>57154.799999999996</v>
      </c>
      <c r="H311" s="65"/>
    </row>
    <row r="312" spans="1:8" ht="28.5">
      <c r="A312" s="19" t="s">
        <v>389</v>
      </c>
      <c r="B312" s="20" t="s">
        <v>260</v>
      </c>
      <c r="C312" s="20" t="s">
        <v>252</v>
      </c>
      <c r="D312" s="1" t="s">
        <v>441</v>
      </c>
      <c r="E312" s="1" t="s">
        <v>388</v>
      </c>
      <c r="F312" s="8"/>
      <c r="G312" s="65">
        <f>'Прилож №3'!H369</f>
        <v>264</v>
      </c>
      <c r="H312" s="65"/>
    </row>
    <row r="313" spans="1:8" ht="15">
      <c r="A313" s="3" t="s">
        <v>144</v>
      </c>
      <c r="B313" s="4" t="s">
        <v>260</v>
      </c>
      <c r="C313" s="4" t="s">
        <v>253</v>
      </c>
      <c r="D313" s="4"/>
      <c r="E313" s="4"/>
      <c r="F313" s="4"/>
      <c r="G313" s="68">
        <f>G314+G327+G350+G364+G337+G345+G334</f>
        <v>648456.0000000001</v>
      </c>
      <c r="H313" s="68">
        <f>H314+H327+H350+H364+H337+H345+H334</f>
        <v>451662.00000000006</v>
      </c>
    </row>
    <row r="314" spans="1:8" ht="28.5">
      <c r="A314" s="6" t="s">
        <v>314</v>
      </c>
      <c r="B314" s="1" t="s">
        <v>260</v>
      </c>
      <c r="C314" s="1" t="s">
        <v>253</v>
      </c>
      <c r="D314" s="1" t="s">
        <v>154</v>
      </c>
      <c r="E314" s="8"/>
      <c r="F314" s="8"/>
      <c r="G314" s="65">
        <f>G315+G321+G324</f>
        <v>469560.5000000001</v>
      </c>
      <c r="H314" s="65">
        <f>H315+H321+H324</f>
        <v>402839.4000000001</v>
      </c>
    </row>
    <row r="315" spans="1:8" ht="142.5">
      <c r="A315" s="6" t="s">
        <v>391</v>
      </c>
      <c r="B315" s="1" t="s">
        <v>260</v>
      </c>
      <c r="C315" s="1" t="s">
        <v>253</v>
      </c>
      <c r="D315" s="1" t="s">
        <v>547</v>
      </c>
      <c r="E315" s="8"/>
      <c r="F315" s="8"/>
      <c r="G315" s="65">
        <f>G316+G317+G319+G318+G320</f>
        <v>382282.00000000006</v>
      </c>
      <c r="H315" s="65">
        <f>H316+H317+H319+H318+H320</f>
        <v>382282.00000000006</v>
      </c>
    </row>
    <row r="316" spans="1:8" ht="28.5">
      <c r="A316" s="6" t="s">
        <v>426</v>
      </c>
      <c r="B316" s="1" t="s">
        <v>260</v>
      </c>
      <c r="C316" s="1" t="s">
        <v>253</v>
      </c>
      <c r="D316" s="1" t="s">
        <v>547</v>
      </c>
      <c r="E316" s="8" t="s">
        <v>416</v>
      </c>
      <c r="F316" s="8" t="s">
        <v>416</v>
      </c>
      <c r="G316" s="65">
        <f>'Прилож №3'!H373</f>
        <v>12698.9</v>
      </c>
      <c r="H316" s="65">
        <f>'Прилож №3'!I373</f>
        <v>12698.9</v>
      </c>
    </row>
    <row r="317" spans="1:8" ht="42.75">
      <c r="A317" s="6" t="s">
        <v>424</v>
      </c>
      <c r="B317" s="1" t="s">
        <v>260</v>
      </c>
      <c r="C317" s="1" t="s">
        <v>253</v>
      </c>
      <c r="D317" s="1" t="s">
        <v>547</v>
      </c>
      <c r="E317" s="8" t="s">
        <v>398</v>
      </c>
      <c r="F317" s="8" t="s">
        <v>398</v>
      </c>
      <c r="G317" s="65">
        <f>'Прилож №3'!H374</f>
        <v>65530</v>
      </c>
      <c r="H317" s="65">
        <f>'Прилож №3'!I374</f>
        <v>65530</v>
      </c>
    </row>
    <row r="318" spans="1:8" ht="14.25">
      <c r="A318" s="15" t="s">
        <v>394</v>
      </c>
      <c r="B318" s="1" t="s">
        <v>260</v>
      </c>
      <c r="C318" s="1" t="s">
        <v>253</v>
      </c>
      <c r="D318" s="1" t="s">
        <v>547</v>
      </c>
      <c r="E318" s="8" t="s">
        <v>393</v>
      </c>
      <c r="F318" s="8"/>
      <c r="G318" s="65">
        <f>'Прилож №3'!H375</f>
        <v>137.4</v>
      </c>
      <c r="H318" s="65">
        <f>'Прилож №3'!I375</f>
        <v>137.4</v>
      </c>
    </row>
    <row r="319" spans="1:8" ht="42.75">
      <c r="A319" s="16" t="s">
        <v>429</v>
      </c>
      <c r="B319" s="1" t="s">
        <v>260</v>
      </c>
      <c r="C319" s="1" t="s">
        <v>253</v>
      </c>
      <c r="D319" s="1" t="s">
        <v>547</v>
      </c>
      <c r="E319" s="8" t="s">
        <v>428</v>
      </c>
      <c r="F319" s="8" t="s">
        <v>428</v>
      </c>
      <c r="G319" s="65">
        <f>'Прилож №3'!H376</f>
        <v>303480</v>
      </c>
      <c r="H319" s="65">
        <f>'Прилож №3'!I376</f>
        <v>303480</v>
      </c>
    </row>
    <row r="320" spans="1:8" ht="14.25">
      <c r="A320" s="16" t="s">
        <v>423</v>
      </c>
      <c r="B320" s="1" t="s">
        <v>260</v>
      </c>
      <c r="C320" s="1" t="s">
        <v>253</v>
      </c>
      <c r="D320" s="1" t="s">
        <v>547</v>
      </c>
      <c r="E320" s="8" t="s">
        <v>422</v>
      </c>
      <c r="F320" s="8"/>
      <c r="G320" s="65">
        <f>'Прилож №3'!H377</f>
        <v>435.7</v>
      </c>
      <c r="H320" s="65">
        <f>'Прилож №3'!I377</f>
        <v>435.7</v>
      </c>
    </row>
    <row r="321" spans="1:8" ht="57">
      <c r="A321" s="19" t="s">
        <v>390</v>
      </c>
      <c r="B321" s="1" t="s">
        <v>260</v>
      </c>
      <c r="C321" s="1" t="s">
        <v>253</v>
      </c>
      <c r="D321" s="1" t="s">
        <v>548</v>
      </c>
      <c r="E321" s="8"/>
      <c r="F321" s="8"/>
      <c r="G321" s="65">
        <f>G322+G323</f>
        <v>20557.399999999998</v>
      </c>
      <c r="H321" s="65">
        <f>H322+H323</f>
        <v>20557.399999999998</v>
      </c>
    </row>
    <row r="322" spans="1:8" ht="42.75">
      <c r="A322" s="6" t="s">
        <v>424</v>
      </c>
      <c r="B322" s="1" t="s">
        <v>260</v>
      </c>
      <c r="C322" s="1" t="s">
        <v>253</v>
      </c>
      <c r="D322" s="1" t="s">
        <v>548</v>
      </c>
      <c r="E322" s="8" t="s">
        <v>398</v>
      </c>
      <c r="F322" s="8" t="s">
        <v>398</v>
      </c>
      <c r="G322" s="65">
        <f>'Прилож №3'!H379</f>
        <v>3182.6</v>
      </c>
      <c r="H322" s="65">
        <f>'Прилож №3'!I379</f>
        <v>3182.6</v>
      </c>
    </row>
    <row r="323" spans="1:8" ht="42.75">
      <c r="A323" s="16" t="s">
        <v>429</v>
      </c>
      <c r="B323" s="1" t="s">
        <v>260</v>
      </c>
      <c r="C323" s="1" t="s">
        <v>253</v>
      </c>
      <c r="D323" s="1" t="s">
        <v>548</v>
      </c>
      <c r="E323" s="8" t="s">
        <v>428</v>
      </c>
      <c r="F323" s="8" t="s">
        <v>428</v>
      </c>
      <c r="G323" s="65">
        <f>'Прилож №3'!H380</f>
        <v>17374.8</v>
      </c>
      <c r="H323" s="65">
        <f>'Прилож №3'!I380</f>
        <v>17374.8</v>
      </c>
    </row>
    <row r="324" spans="1:8" ht="14.25">
      <c r="A324" s="7" t="s">
        <v>153</v>
      </c>
      <c r="B324" s="1" t="s">
        <v>260</v>
      </c>
      <c r="C324" s="1" t="s">
        <v>253</v>
      </c>
      <c r="D324" s="1" t="s">
        <v>267</v>
      </c>
      <c r="E324" s="8"/>
      <c r="F324" s="8"/>
      <c r="G324" s="65">
        <f>G325+G326</f>
        <v>66721.1</v>
      </c>
      <c r="H324" s="65">
        <f>H325+H326</f>
        <v>0</v>
      </c>
    </row>
    <row r="325" spans="1:8" ht="42.75">
      <c r="A325" s="6" t="s">
        <v>424</v>
      </c>
      <c r="B325" s="1" t="s">
        <v>260</v>
      </c>
      <c r="C325" s="1" t="s">
        <v>253</v>
      </c>
      <c r="D325" s="1" t="s">
        <v>267</v>
      </c>
      <c r="E325" s="8" t="s">
        <v>398</v>
      </c>
      <c r="F325" s="8" t="s">
        <v>398</v>
      </c>
      <c r="G325" s="65">
        <f>'Прилож №3'!H382</f>
        <v>17304.6</v>
      </c>
      <c r="H325" s="65">
        <f>'Прилож №3'!I382</f>
        <v>0</v>
      </c>
    </row>
    <row r="326" spans="1:8" ht="42.75">
      <c r="A326" s="16" t="s">
        <v>429</v>
      </c>
      <c r="B326" s="1" t="s">
        <v>260</v>
      </c>
      <c r="C326" s="1" t="s">
        <v>253</v>
      </c>
      <c r="D326" s="1" t="s">
        <v>267</v>
      </c>
      <c r="E326" s="8" t="s">
        <v>428</v>
      </c>
      <c r="F326" s="8" t="s">
        <v>428</v>
      </c>
      <c r="G326" s="65">
        <f>'Прилож №3'!H383</f>
        <v>49416.5</v>
      </c>
      <c r="H326" s="65">
        <f>'Прилож №3'!I383</f>
        <v>0</v>
      </c>
    </row>
    <row r="327" spans="1:8" ht="14.25">
      <c r="A327" s="7" t="s">
        <v>156</v>
      </c>
      <c r="B327" s="1" t="s">
        <v>260</v>
      </c>
      <c r="C327" s="1" t="s">
        <v>253</v>
      </c>
      <c r="D327" s="1" t="s">
        <v>157</v>
      </c>
      <c r="E327" s="1"/>
      <c r="F327" s="1"/>
      <c r="G327" s="65">
        <f>G331+G328</f>
        <v>96286.4</v>
      </c>
      <c r="H327" s="65"/>
    </row>
    <row r="328" spans="1:8" ht="14.25">
      <c r="A328" s="55" t="s">
        <v>356</v>
      </c>
      <c r="B328" s="1" t="s">
        <v>260</v>
      </c>
      <c r="C328" s="1" t="s">
        <v>253</v>
      </c>
      <c r="D328" s="1" t="s">
        <v>39</v>
      </c>
      <c r="E328" s="1"/>
      <c r="F328" s="1"/>
      <c r="G328" s="65">
        <f>G329+G330</f>
        <v>569.7</v>
      </c>
      <c r="H328" s="65"/>
    </row>
    <row r="329" spans="1:8" ht="42.75">
      <c r="A329" s="19" t="s">
        <v>579</v>
      </c>
      <c r="B329" s="1" t="s">
        <v>260</v>
      </c>
      <c r="C329" s="1" t="s">
        <v>253</v>
      </c>
      <c r="D329" s="1" t="s">
        <v>39</v>
      </c>
      <c r="E329" s="1" t="s">
        <v>398</v>
      </c>
      <c r="F329" s="1"/>
      <c r="G329" s="65">
        <f>'Прилож №3'!H476</f>
        <v>6.6</v>
      </c>
      <c r="H329" s="65"/>
    </row>
    <row r="330" spans="1:8" ht="42.75">
      <c r="A330" s="16" t="s">
        <v>429</v>
      </c>
      <c r="B330" s="1" t="s">
        <v>260</v>
      </c>
      <c r="C330" s="1" t="s">
        <v>253</v>
      </c>
      <c r="D330" s="1" t="s">
        <v>39</v>
      </c>
      <c r="E330" s="1" t="s">
        <v>428</v>
      </c>
      <c r="F330" s="1"/>
      <c r="G330" s="65">
        <f>'Прилож №3'!H477</f>
        <v>563.1</v>
      </c>
      <c r="H330" s="65"/>
    </row>
    <row r="331" spans="1:8" ht="14.25">
      <c r="A331" s="7" t="s">
        <v>153</v>
      </c>
      <c r="B331" s="1" t="s">
        <v>260</v>
      </c>
      <c r="C331" s="1" t="s">
        <v>253</v>
      </c>
      <c r="D331" s="1" t="s">
        <v>268</v>
      </c>
      <c r="E331" s="1"/>
      <c r="F331" s="1"/>
      <c r="G331" s="65">
        <f>G332+G333</f>
        <v>95716.7</v>
      </c>
      <c r="H331" s="65"/>
    </row>
    <row r="332" spans="1:8" ht="42.75">
      <c r="A332" s="6" t="s">
        <v>424</v>
      </c>
      <c r="B332" s="1" t="s">
        <v>260</v>
      </c>
      <c r="C332" s="1" t="s">
        <v>253</v>
      </c>
      <c r="D332" s="1" t="s">
        <v>268</v>
      </c>
      <c r="E332" s="1" t="s">
        <v>398</v>
      </c>
      <c r="F332" s="1"/>
      <c r="G332" s="65">
        <f>'Прилож №3'!H479+'Прилож №3'!H386</f>
        <v>68734.5</v>
      </c>
      <c r="H332" s="65"/>
    </row>
    <row r="333" spans="1:8" ht="42.75">
      <c r="A333" s="16" t="s">
        <v>430</v>
      </c>
      <c r="B333" s="1" t="s">
        <v>260</v>
      </c>
      <c r="C333" s="1" t="s">
        <v>253</v>
      </c>
      <c r="D333" s="1" t="s">
        <v>268</v>
      </c>
      <c r="E333" s="1" t="s">
        <v>428</v>
      </c>
      <c r="F333" s="1"/>
      <c r="G333" s="65">
        <f>'Прилож №3'!H480</f>
        <v>26982.2</v>
      </c>
      <c r="H333" s="65"/>
    </row>
    <row r="334" spans="1:8" ht="14.25">
      <c r="A334" s="19" t="s">
        <v>89</v>
      </c>
      <c r="B334" s="1" t="s">
        <v>260</v>
      </c>
      <c r="C334" s="1" t="s">
        <v>253</v>
      </c>
      <c r="D334" s="1" t="s">
        <v>86</v>
      </c>
      <c r="E334" s="1"/>
      <c r="F334" s="1"/>
      <c r="G334" s="65">
        <f>G335</f>
        <v>15403</v>
      </c>
      <c r="H334" s="65">
        <f>H335</f>
        <v>15403</v>
      </c>
    </row>
    <row r="335" spans="1:8" ht="14.25">
      <c r="A335" s="19" t="s">
        <v>88</v>
      </c>
      <c r="B335" s="1" t="s">
        <v>260</v>
      </c>
      <c r="C335" s="1" t="s">
        <v>253</v>
      </c>
      <c r="D335" s="1" t="s">
        <v>87</v>
      </c>
      <c r="E335" s="1"/>
      <c r="F335" s="1"/>
      <c r="G335" s="65">
        <f>G336</f>
        <v>15403</v>
      </c>
      <c r="H335" s="65">
        <f>H336</f>
        <v>15403</v>
      </c>
    </row>
    <row r="336" spans="1:8" ht="28.5">
      <c r="A336" s="19" t="s">
        <v>426</v>
      </c>
      <c r="B336" s="1" t="s">
        <v>260</v>
      </c>
      <c r="C336" s="1" t="s">
        <v>253</v>
      </c>
      <c r="D336" s="1" t="s">
        <v>87</v>
      </c>
      <c r="E336" s="1" t="s">
        <v>416</v>
      </c>
      <c r="F336" s="1"/>
      <c r="G336" s="65">
        <f>'Прилож №3'!H389</f>
        <v>15403</v>
      </c>
      <c r="H336" s="65">
        <f>'Прилож №3'!I389</f>
        <v>15403</v>
      </c>
    </row>
    <row r="337" spans="1:8" ht="14.25">
      <c r="A337" s="7" t="s">
        <v>213</v>
      </c>
      <c r="B337" s="1" t="s">
        <v>260</v>
      </c>
      <c r="C337" s="1" t="s">
        <v>253</v>
      </c>
      <c r="D337" s="1" t="s">
        <v>196</v>
      </c>
      <c r="E337" s="1"/>
      <c r="F337" s="8"/>
      <c r="G337" s="65">
        <f>G342+G338</f>
        <v>6883</v>
      </c>
      <c r="H337" s="65">
        <f>H342+H338</f>
        <v>6883</v>
      </c>
    </row>
    <row r="338" spans="1:8" ht="85.5">
      <c r="A338" s="19" t="s">
        <v>66</v>
      </c>
      <c r="B338" s="1" t="s">
        <v>260</v>
      </c>
      <c r="C338" s="1" t="s">
        <v>253</v>
      </c>
      <c r="D338" s="1" t="s">
        <v>65</v>
      </c>
      <c r="E338" s="1"/>
      <c r="F338" s="21"/>
      <c r="G338" s="65">
        <f>G339</f>
        <v>2175</v>
      </c>
      <c r="H338" s="65">
        <f>H339</f>
        <v>2175</v>
      </c>
    </row>
    <row r="339" spans="1:8" ht="28.5">
      <c r="A339" s="19" t="s">
        <v>64</v>
      </c>
      <c r="B339" s="1" t="s">
        <v>260</v>
      </c>
      <c r="C339" s="1" t="s">
        <v>253</v>
      </c>
      <c r="D339" s="1" t="s">
        <v>63</v>
      </c>
      <c r="E339" s="1"/>
      <c r="F339" s="21"/>
      <c r="G339" s="65">
        <f>G340+G341</f>
        <v>2175</v>
      </c>
      <c r="H339" s="65">
        <f>H340+H341</f>
        <v>2175</v>
      </c>
    </row>
    <row r="340" spans="1:8" ht="14.25">
      <c r="A340" s="15" t="s">
        <v>394</v>
      </c>
      <c r="B340" s="1" t="s">
        <v>260</v>
      </c>
      <c r="C340" s="1" t="s">
        <v>253</v>
      </c>
      <c r="D340" s="1" t="s">
        <v>63</v>
      </c>
      <c r="E340" s="21" t="s">
        <v>393</v>
      </c>
      <c r="F340" s="21" t="s">
        <v>393</v>
      </c>
      <c r="G340" s="65">
        <f>'Прилож №3'!H396</f>
        <v>1200</v>
      </c>
      <c r="H340" s="65">
        <f>'Прилож №3'!I396</f>
        <v>1200</v>
      </c>
    </row>
    <row r="341" spans="1:8" ht="14.25">
      <c r="A341" s="15" t="s">
        <v>423</v>
      </c>
      <c r="B341" s="1" t="s">
        <v>260</v>
      </c>
      <c r="C341" s="1" t="s">
        <v>253</v>
      </c>
      <c r="D341" s="1" t="s">
        <v>63</v>
      </c>
      <c r="E341" s="21" t="s">
        <v>422</v>
      </c>
      <c r="F341" s="21" t="s">
        <v>422</v>
      </c>
      <c r="G341" s="65">
        <f>'Прилож №3'!H397+'Прилож №3'!H484</f>
        <v>975</v>
      </c>
      <c r="H341" s="65">
        <f>'Прилож №3'!I397+'Прилож №3'!I484</f>
        <v>975</v>
      </c>
    </row>
    <row r="342" spans="1:8" ht="28.5">
      <c r="A342" s="6" t="s">
        <v>36</v>
      </c>
      <c r="B342" s="1" t="s">
        <v>260</v>
      </c>
      <c r="C342" s="1" t="s">
        <v>253</v>
      </c>
      <c r="D342" s="1" t="s">
        <v>35</v>
      </c>
      <c r="E342" s="1"/>
      <c r="F342" s="8"/>
      <c r="G342" s="65">
        <f>G343+G344</f>
        <v>4708</v>
      </c>
      <c r="H342" s="65">
        <f>H343+H344</f>
        <v>4708</v>
      </c>
    </row>
    <row r="343" spans="1:8" ht="14.25">
      <c r="A343" s="16" t="s">
        <v>394</v>
      </c>
      <c r="B343" s="1" t="s">
        <v>260</v>
      </c>
      <c r="C343" s="1" t="s">
        <v>253</v>
      </c>
      <c r="D343" s="1" t="s">
        <v>35</v>
      </c>
      <c r="E343" s="1" t="s">
        <v>428</v>
      </c>
      <c r="F343" s="8" t="s">
        <v>398</v>
      </c>
      <c r="G343" s="65">
        <f>'Прилож №3'!H392</f>
        <v>884.5</v>
      </c>
      <c r="H343" s="65">
        <f>'Прилож №3'!I392</f>
        <v>884.5</v>
      </c>
    </row>
    <row r="344" spans="1:8" ht="14.25">
      <c r="A344" s="16" t="s">
        <v>423</v>
      </c>
      <c r="B344" s="1" t="s">
        <v>260</v>
      </c>
      <c r="C344" s="1" t="s">
        <v>253</v>
      </c>
      <c r="D344" s="1" t="s">
        <v>35</v>
      </c>
      <c r="E344" s="1" t="s">
        <v>422</v>
      </c>
      <c r="F344" s="8" t="s">
        <v>393</v>
      </c>
      <c r="G344" s="65">
        <f>'Прилож №3'!H393</f>
        <v>3823.5</v>
      </c>
      <c r="H344" s="65">
        <f>'Прилож №3'!I393</f>
        <v>3823.5</v>
      </c>
    </row>
    <row r="345" spans="1:8" ht="14.25">
      <c r="A345" s="15" t="s">
        <v>528</v>
      </c>
      <c r="B345" s="1" t="s">
        <v>260</v>
      </c>
      <c r="C345" s="1" t="s">
        <v>253</v>
      </c>
      <c r="D345" s="1" t="s">
        <v>526</v>
      </c>
      <c r="E345" s="1"/>
      <c r="F345" s="8"/>
      <c r="G345" s="65">
        <f>G346</f>
        <v>4142.6</v>
      </c>
      <c r="H345" s="65">
        <f>H346</f>
        <v>4142.6</v>
      </c>
    </row>
    <row r="346" spans="1:8" ht="42.75">
      <c r="A346" s="15" t="s">
        <v>119</v>
      </c>
      <c r="B346" s="1" t="s">
        <v>260</v>
      </c>
      <c r="C346" s="1" t="s">
        <v>253</v>
      </c>
      <c r="D346" s="1" t="s">
        <v>116</v>
      </c>
      <c r="E346" s="1"/>
      <c r="F346" s="8"/>
      <c r="G346" s="65">
        <f>G347</f>
        <v>4142.6</v>
      </c>
      <c r="H346" s="65">
        <f>H347</f>
        <v>4142.6</v>
      </c>
    </row>
    <row r="347" spans="1:8" ht="57">
      <c r="A347" s="15" t="s">
        <v>118</v>
      </c>
      <c r="B347" s="1" t="s">
        <v>260</v>
      </c>
      <c r="C347" s="1" t="s">
        <v>253</v>
      </c>
      <c r="D347" s="1" t="s">
        <v>117</v>
      </c>
      <c r="E347" s="1"/>
      <c r="F347" s="8"/>
      <c r="G347" s="65">
        <f>G348+G349</f>
        <v>4142.6</v>
      </c>
      <c r="H347" s="65">
        <f>H348+H349</f>
        <v>4142.6</v>
      </c>
    </row>
    <row r="348" spans="1:8" ht="42.75">
      <c r="A348" s="19" t="s">
        <v>424</v>
      </c>
      <c r="B348" s="1" t="s">
        <v>260</v>
      </c>
      <c r="C348" s="1" t="s">
        <v>253</v>
      </c>
      <c r="D348" s="1" t="s">
        <v>117</v>
      </c>
      <c r="E348" s="8" t="s">
        <v>398</v>
      </c>
      <c r="F348" s="8" t="s">
        <v>398</v>
      </c>
      <c r="G348" s="65">
        <f>'Прилож №3'!H401+'Прилож №3'!H488</f>
        <v>3100.3</v>
      </c>
      <c r="H348" s="65">
        <f>'Прилож №3'!I401+'Прилож №3'!I488</f>
        <v>3100.3</v>
      </c>
    </row>
    <row r="349" spans="1:8" ht="42.75">
      <c r="A349" s="15" t="s">
        <v>429</v>
      </c>
      <c r="B349" s="1" t="s">
        <v>260</v>
      </c>
      <c r="C349" s="1" t="s">
        <v>253</v>
      </c>
      <c r="D349" s="1" t="s">
        <v>117</v>
      </c>
      <c r="E349" s="8" t="s">
        <v>428</v>
      </c>
      <c r="F349" s="8" t="s">
        <v>428</v>
      </c>
      <c r="G349" s="65">
        <f>'Прилож №3'!H489</f>
        <v>1042.3</v>
      </c>
      <c r="H349" s="65">
        <f>'Прилож №3'!I489</f>
        <v>1042.3</v>
      </c>
    </row>
    <row r="350" spans="1:8" ht="42.75">
      <c r="A350" s="6" t="s">
        <v>510</v>
      </c>
      <c r="B350" s="1" t="s">
        <v>260</v>
      </c>
      <c r="C350" s="1" t="s">
        <v>253</v>
      </c>
      <c r="D350" s="1" t="s">
        <v>507</v>
      </c>
      <c r="E350" s="1"/>
      <c r="F350" s="1"/>
      <c r="G350" s="65">
        <f>G351+G360+G354+G356+G358</f>
        <v>22394</v>
      </c>
      <c r="H350" s="65">
        <f>H351+H360+H354+H356+H358</f>
        <v>22394</v>
      </c>
    </row>
    <row r="351" spans="1:8" ht="14.25">
      <c r="A351" s="16" t="s">
        <v>514</v>
      </c>
      <c r="B351" s="1" t="s">
        <v>260</v>
      </c>
      <c r="C351" s="1" t="s">
        <v>253</v>
      </c>
      <c r="D351" s="1" t="s">
        <v>511</v>
      </c>
      <c r="E351" s="1"/>
      <c r="F351" s="1"/>
      <c r="G351" s="65">
        <f>G352+G353</f>
        <v>263</v>
      </c>
      <c r="H351" s="65">
        <f>H352+H353</f>
        <v>263</v>
      </c>
    </row>
    <row r="352" spans="1:8" ht="42.75">
      <c r="A352" s="6" t="s">
        <v>424</v>
      </c>
      <c r="B352" s="1" t="s">
        <v>260</v>
      </c>
      <c r="C352" s="1" t="s">
        <v>253</v>
      </c>
      <c r="D352" s="1" t="s">
        <v>511</v>
      </c>
      <c r="E352" s="1" t="s">
        <v>398</v>
      </c>
      <c r="F352" s="1"/>
      <c r="G352" s="65">
        <f>'Прилож №3'!H404</f>
        <v>116.4</v>
      </c>
      <c r="H352" s="65">
        <f>'Прилож №3'!I404</f>
        <v>116.4</v>
      </c>
    </row>
    <row r="353" spans="1:8" ht="42.75">
      <c r="A353" s="16" t="s">
        <v>429</v>
      </c>
      <c r="B353" s="1" t="s">
        <v>260</v>
      </c>
      <c r="C353" s="1" t="s">
        <v>253</v>
      </c>
      <c r="D353" s="1" t="s">
        <v>511</v>
      </c>
      <c r="E353" s="1" t="s">
        <v>428</v>
      </c>
      <c r="F353" s="1"/>
      <c r="G353" s="65">
        <f>'Прилож №3'!H405</f>
        <v>146.6</v>
      </c>
      <c r="H353" s="65">
        <f>'Прилож №3'!I405</f>
        <v>146.6</v>
      </c>
    </row>
    <row r="354" spans="1:8" ht="71.25">
      <c r="A354" s="15" t="s">
        <v>70</v>
      </c>
      <c r="B354" s="1" t="s">
        <v>260</v>
      </c>
      <c r="C354" s="1" t="s">
        <v>253</v>
      </c>
      <c r="D354" s="1" t="s">
        <v>69</v>
      </c>
      <c r="E354" s="1"/>
      <c r="F354" s="1"/>
      <c r="G354" s="65">
        <f>G355</f>
        <v>1100</v>
      </c>
      <c r="H354" s="65">
        <f>H355</f>
        <v>1100</v>
      </c>
    </row>
    <row r="355" spans="1:8" ht="28.5">
      <c r="A355" s="6" t="s">
        <v>426</v>
      </c>
      <c r="B355" s="1" t="s">
        <v>260</v>
      </c>
      <c r="C355" s="1" t="s">
        <v>253</v>
      </c>
      <c r="D355" s="1" t="s">
        <v>69</v>
      </c>
      <c r="E355" s="1" t="s">
        <v>416</v>
      </c>
      <c r="F355" s="1"/>
      <c r="G355" s="65">
        <f>'Прилож №3'!H407</f>
        <v>1100</v>
      </c>
      <c r="H355" s="65">
        <f>'Прилож №3'!I407</f>
        <v>1100</v>
      </c>
    </row>
    <row r="356" spans="1:8" ht="85.5">
      <c r="A356" s="15" t="s">
        <v>71</v>
      </c>
      <c r="B356" s="1" t="s">
        <v>260</v>
      </c>
      <c r="C356" s="1" t="s">
        <v>253</v>
      </c>
      <c r="D356" s="1" t="s">
        <v>72</v>
      </c>
      <c r="E356" s="1"/>
      <c r="F356" s="1"/>
      <c r="G356" s="65">
        <f>G357</f>
        <v>1000</v>
      </c>
      <c r="H356" s="65">
        <f>H357</f>
        <v>1000</v>
      </c>
    </row>
    <row r="357" spans="1:8" ht="28.5">
      <c r="A357" s="6" t="s">
        <v>426</v>
      </c>
      <c r="B357" s="1" t="s">
        <v>260</v>
      </c>
      <c r="C357" s="1" t="s">
        <v>253</v>
      </c>
      <c r="D357" s="1" t="s">
        <v>72</v>
      </c>
      <c r="E357" s="1" t="s">
        <v>416</v>
      </c>
      <c r="F357" s="1"/>
      <c r="G357" s="65">
        <f>'Прилож №3'!H409</f>
        <v>1000</v>
      </c>
      <c r="H357" s="65">
        <f>'Прилож №3'!I409</f>
        <v>1000</v>
      </c>
    </row>
    <row r="358" spans="1:8" ht="57">
      <c r="A358" s="19" t="s">
        <v>29</v>
      </c>
      <c r="B358" s="1" t="s">
        <v>260</v>
      </c>
      <c r="C358" s="1" t="s">
        <v>253</v>
      </c>
      <c r="D358" s="1" t="s">
        <v>28</v>
      </c>
      <c r="E358" s="1"/>
      <c r="F358" s="1"/>
      <c r="G358" s="65">
        <f>G359</f>
        <v>1000</v>
      </c>
      <c r="H358" s="65">
        <f>H359</f>
        <v>1000</v>
      </c>
    </row>
    <row r="359" spans="1:8" ht="28.5">
      <c r="A359" s="19" t="s">
        <v>426</v>
      </c>
      <c r="B359" s="1" t="s">
        <v>260</v>
      </c>
      <c r="C359" s="1" t="s">
        <v>253</v>
      </c>
      <c r="D359" s="1" t="s">
        <v>28</v>
      </c>
      <c r="E359" s="1" t="s">
        <v>416</v>
      </c>
      <c r="F359" s="1"/>
      <c r="G359" s="65">
        <f>'Прилож №3'!H411</f>
        <v>1000</v>
      </c>
      <c r="H359" s="65">
        <f>'Прилож №3'!I411</f>
        <v>1000</v>
      </c>
    </row>
    <row r="360" spans="1:8" ht="57">
      <c r="A360" s="16" t="str">
        <f>'Прилож №3'!A412</f>
        <v>Мероприятия по проведению капитального, текущего ремонта и установке ограждений, ремонта кровель, замену оконных конструкций, выполнению противопожарных мероприятий в муниципальных общеобразовательных учреждениях</v>
      </c>
      <c r="B360" s="1" t="s">
        <v>260</v>
      </c>
      <c r="C360" s="1" t="s">
        <v>253</v>
      </c>
      <c r="D360" s="1" t="s">
        <v>565</v>
      </c>
      <c r="E360" s="1"/>
      <c r="F360" s="21"/>
      <c r="G360" s="65">
        <f>G361+G362</f>
        <v>19031</v>
      </c>
      <c r="H360" s="65">
        <f>H361+H362</f>
        <v>19031</v>
      </c>
    </row>
    <row r="361" spans="1:8" ht="14.25">
      <c r="A361" s="16" t="s">
        <v>394</v>
      </c>
      <c r="B361" s="1" t="s">
        <v>260</v>
      </c>
      <c r="C361" s="1" t="s">
        <v>253</v>
      </c>
      <c r="D361" s="1" t="s">
        <v>565</v>
      </c>
      <c r="E361" s="1" t="s">
        <v>393</v>
      </c>
      <c r="F361" s="21"/>
      <c r="G361" s="65">
        <f>'Прилож №3'!H413</f>
        <v>11331</v>
      </c>
      <c r="H361" s="65">
        <f>'Прилож №3'!I413</f>
        <v>11331</v>
      </c>
    </row>
    <row r="362" spans="1:8" ht="14.25">
      <c r="A362" s="16" t="s">
        <v>423</v>
      </c>
      <c r="B362" s="1" t="s">
        <v>260</v>
      </c>
      <c r="C362" s="1" t="s">
        <v>253</v>
      </c>
      <c r="D362" s="1" t="s">
        <v>565</v>
      </c>
      <c r="E362" s="1" t="s">
        <v>422</v>
      </c>
      <c r="F362" s="21"/>
      <c r="G362" s="65">
        <f>'Прилож №3'!H414</f>
        <v>7700</v>
      </c>
      <c r="H362" s="65">
        <f>'Прилож №3'!I414</f>
        <v>7700</v>
      </c>
    </row>
    <row r="363" spans="1:8" ht="14.25">
      <c r="A363" s="7" t="s">
        <v>216</v>
      </c>
      <c r="B363" s="1" t="s">
        <v>260</v>
      </c>
      <c r="C363" s="1" t="s">
        <v>253</v>
      </c>
      <c r="D363" s="1" t="s">
        <v>217</v>
      </c>
      <c r="E363" s="1"/>
      <c r="F363" s="1"/>
      <c r="G363" s="65">
        <f>G364</f>
        <v>33786.5</v>
      </c>
      <c r="H363" s="65"/>
    </row>
    <row r="364" spans="1:8" ht="28.5">
      <c r="A364" s="19" t="s">
        <v>475</v>
      </c>
      <c r="B364" s="1" t="s">
        <v>260</v>
      </c>
      <c r="C364" s="1" t="s">
        <v>253</v>
      </c>
      <c r="D364" s="1" t="s">
        <v>370</v>
      </c>
      <c r="E364" s="1"/>
      <c r="F364" s="21"/>
      <c r="G364" s="65">
        <f>G365+G366</f>
        <v>33786.5</v>
      </c>
      <c r="H364" s="65"/>
    </row>
    <row r="365" spans="1:8" ht="14.25">
      <c r="A365" s="16" t="s">
        <v>394</v>
      </c>
      <c r="B365" s="1" t="s">
        <v>260</v>
      </c>
      <c r="C365" s="1" t="s">
        <v>253</v>
      </c>
      <c r="D365" s="1" t="s">
        <v>370</v>
      </c>
      <c r="E365" s="21" t="s">
        <v>393</v>
      </c>
      <c r="F365" s="21" t="s">
        <v>422</v>
      </c>
      <c r="G365" s="65">
        <f>'Прилож №3'!H417</f>
        <v>14991.8</v>
      </c>
      <c r="H365" s="65"/>
    </row>
    <row r="366" spans="1:8" ht="14.25">
      <c r="A366" s="16" t="s">
        <v>423</v>
      </c>
      <c r="B366" s="1" t="s">
        <v>260</v>
      </c>
      <c r="C366" s="1" t="s">
        <v>253</v>
      </c>
      <c r="D366" s="1" t="s">
        <v>370</v>
      </c>
      <c r="E366" s="21" t="s">
        <v>422</v>
      </c>
      <c r="F366" s="1"/>
      <c r="G366" s="65">
        <f>'Прилож №3'!H418</f>
        <v>18794.7</v>
      </c>
      <c r="H366" s="65"/>
    </row>
    <row r="367" spans="1:8" ht="15">
      <c r="A367" s="3" t="s">
        <v>155</v>
      </c>
      <c r="B367" s="4" t="s">
        <v>260</v>
      </c>
      <c r="C367" s="4" t="s">
        <v>260</v>
      </c>
      <c r="D367" s="4"/>
      <c r="E367" s="4"/>
      <c r="F367" s="4"/>
      <c r="G367" s="68">
        <f>G384+G368+G377+G373</f>
        <v>22073.8</v>
      </c>
      <c r="H367" s="68">
        <f>H384+H368+H377+H373</f>
        <v>9819</v>
      </c>
    </row>
    <row r="368" spans="1:8" ht="15">
      <c r="A368" s="3" t="s">
        <v>194</v>
      </c>
      <c r="B368" s="1" t="s">
        <v>260</v>
      </c>
      <c r="C368" s="1" t="s">
        <v>260</v>
      </c>
      <c r="D368" s="1" t="s">
        <v>195</v>
      </c>
      <c r="E368" s="1"/>
      <c r="F368" s="8"/>
      <c r="G368" s="68">
        <f>G369+G371</f>
        <v>5917.5</v>
      </c>
      <c r="H368" s="68"/>
    </row>
    <row r="369" spans="1:8" ht="15">
      <c r="A369" s="55" t="s">
        <v>356</v>
      </c>
      <c r="B369" s="1" t="s">
        <v>260</v>
      </c>
      <c r="C369" s="1" t="s">
        <v>260</v>
      </c>
      <c r="D369" s="1" t="s">
        <v>40</v>
      </c>
      <c r="E369" s="4"/>
      <c r="F369" s="8"/>
      <c r="G369" s="65">
        <f>G370</f>
        <v>28.3</v>
      </c>
      <c r="H369" s="68"/>
    </row>
    <row r="370" spans="1:8" ht="43.5">
      <c r="A370" s="6" t="s">
        <v>424</v>
      </c>
      <c r="B370" s="1" t="s">
        <v>260</v>
      </c>
      <c r="C370" s="1" t="s">
        <v>260</v>
      </c>
      <c r="D370" s="1" t="s">
        <v>40</v>
      </c>
      <c r="E370" s="1" t="s">
        <v>398</v>
      </c>
      <c r="F370" s="8" t="s">
        <v>398</v>
      </c>
      <c r="G370" s="65">
        <f>'Прилож №3'!H493</f>
        <v>28.3</v>
      </c>
      <c r="H370" s="68"/>
    </row>
    <row r="371" spans="1:8" ht="15">
      <c r="A371" s="7" t="s">
        <v>153</v>
      </c>
      <c r="B371" s="1" t="s">
        <v>260</v>
      </c>
      <c r="C371" s="1" t="s">
        <v>260</v>
      </c>
      <c r="D371" s="1" t="s">
        <v>310</v>
      </c>
      <c r="E371" s="1"/>
      <c r="F371" s="8" t="s">
        <v>398</v>
      </c>
      <c r="G371" s="65">
        <f>G372</f>
        <v>5889.2</v>
      </c>
      <c r="H371" s="68"/>
    </row>
    <row r="372" spans="1:8" ht="43.5">
      <c r="A372" s="6" t="s">
        <v>424</v>
      </c>
      <c r="B372" s="1" t="s">
        <v>260</v>
      </c>
      <c r="C372" s="1" t="s">
        <v>260</v>
      </c>
      <c r="D372" s="1" t="s">
        <v>310</v>
      </c>
      <c r="E372" s="1" t="s">
        <v>398</v>
      </c>
      <c r="F372" s="4"/>
      <c r="G372" s="65">
        <f>'Прилож №3'!H495</f>
        <v>5889.2</v>
      </c>
      <c r="H372" s="68"/>
    </row>
    <row r="373" spans="1:8" ht="15">
      <c r="A373" s="7" t="s">
        <v>213</v>
      </c>
      <c r="B373" s="1" t="s">
        <v>260</v>
      </c>
      <c r="C373" s="1" t="s">
        <v>260</v>
      </c>
      <c r="D373" s="1" t="s">
        <v>196</v>
      </c>
      <c r="E373" s="1"/>
      <c r="F373" s="4"/>
      <c r="G373" s="65">
        <f aca="true" t="shared" si="2" ref="G373:H375">G374</f>
        <v>100</v>
      </c>
      <c r="H373" s="65">
        <f t="shared" si="2"/>
        <v>100</v>
      </c>
    </row>
    <row r="374" spans="1:8" ht="86.25">
      <c r="A374" s="19" t="s">
        <v>66</v>
      </c>
      <c r="B374" s="1" t="s">
        <v>260</v>
      </c>
      <c r="C374" s="1" t="s">
        <v>260</v>
      </c>
      <c r="D374" s="1" t="s">
        <v>65</v>
      </c>
      <c r="E374" s="1"/>
      <c r="F374" s="4"/>
      <c r="G374" s="65">
        <f t="shared" si="2"/>
        <v>100</v>
      </c>
      <c r="H374" s="65">
        <f t="shared" si="2"/>
        <v>100</v>
      </c>
    </row>
    <row r="375" spans="1:8" ht="29.25">
      <c r="A375" s="19" t="s">
        <v>64</v>
      </c>
      <c r="B375" s="1" t="s">
        <v>260</v>
      </c>
      <c r="C375" s="1" t="s">
        <v>260</v>
      </c>
      <c r="D375" s="1" t="s">
        <v>63</v>
      </c>
      <c r="E375" s="1"/>
      <c r="F375" s="4"/>
      <c r="G375" s="65">
        <f t="shared" si="2"/>
        <v>100</v>
      </c>
      <c r="H375" s="65">
        <f t="shared" si="2"/>
        <v>100</v>
      </c>
    </row>
    <row r="376" spans="1:8" ht="15">
      <c r="A376" s="15" t="s">
        <v>394</v>
      </c>
      <c r="B376" s="1" t="s">
        <v>260</v>
      </c>
      <c r="C376" s="1" t="s">
        <v>260</v>
      </c>
      <c r="D376" s="1" t="s">
        <v>63</v>
      </c>
      <c r="E376" s="1" t="s">
        <v>393</v>
      </c>
      <c r="F376" s="4"/>
      <c r="G376" s="65">
        <f>'Прилож №3'!H498</f>
        <v>100</v>
      </c>
      <c r="H376" s="65">
        <f>'Прилож №3'!I498</f>
        <v>100</v>
      </c>
    </row>
    <row r="377" spans="1:8" ht="14.25">
      <c r="A377" s="7" t="s">
        <v>528</v>
      </c>
      <c r="B377" s="20" t="s">
        <v>260</v>
      </c>
      <c r="C377" s="20" t="s">
        <v>260</v>
      </c>
      <c r="D377" s="20" t="s">
        <v>526</v>
      </c>
      <c r="E377" s="20"/>
      <c r="F377" s="8"/>
      <c r="G377" s="65">
        <f>G380+G378</f>
        <v>9719</v>
      </c>
      <c r="H377" s="65">
        <f>H380+H378</f>
        <v>9719</v>
      </c>
    </row>
    <row r="378" spans="1:8" ht="28.5">
      <c r="A378" s="19" t="s">
        <v>303</v>
      </c>
      <c r="B378" s="20" t="s">
        <v>260</v>
      </c>
      <c r="C378" s="20" t="s">
        <v>260</v>
      </c>
      <c r="D378" s="20" t="s">
        <v>304</v>
      </c>
      <c r="E378" s="20"/>
      <c r="F378" s="21"/>
      <c r="G378" s="67">
        <f>'Прилож №3'!H501</f>
        <v>3056</v>
      </c>
      <c r="H378" s="67">
        <f>'Прилож №3'!I501</f>
        <v>3056</v>
      </c>
    </row>
    <row r="379" spans="1:8" ht="42.75">
      <c r="A379" s="19" t="s">
        <v>424</v>
      </c>
      <c r="B379" s="20" t="s">
        <v>260</v>
      </c>
      <c r="C379" s="20" t="s">
        <v>260</v>
      </c>
      <c r="D379" s="20" t="s">
        <v>304</v>
      </c>
      <c r="E379" s="20" t="s">
        <v>398</v>
      </c>
      <c r="F379" s="21" t="s">
        <v>398</v>
      </c>
      <c r="G379" s="67">
        <f>'Прилож №3'!H502</f>
        <v>3056</v>
      </c>
      <c r="H379" s="67">
        <f>'Прилож №3'!I502</f>
        <v>3056</v>
      </c>
    </row>
    <row r="380" spans="1:8" ht="42.75">
      <c r="A380" s="19" t="s">
        <v>67</v>
      </c>
      <c r="B380" s="20" t="s">
        <v>260</v>
      </c>
      <c r="C380" s="20" t="s">
        <v>260</v>
      </c>
      <c r="D380" s="20" t="s">
        <v>53</v>
      </c>
      <c r="E380" s="20"/>
      <c r="F380" s="8"/>
      <c r="G380" s="65">
        <f>G382+G383+G381</f>
        <v>6663</v>
      </c>
      <c r="H380" s="65">
        <f>H382+H383+H381</f>
        <v>6663</v>
      </c>
    </row>
    <row r="381" spans="1:8" ht="28.5">
      <c r="A381" s="6" t="s">
        <v>426</v>
      </c>
      <c r="B381" s="20" t="s">
        <v>260</v>
      </c>
      <c r="C381" s="20" t="s">
        <v>260</v>
      </c>
      <c r="D381" s="20" t="s">
        <v>53</v>
      </c>
      <c r="E381" s="20" t="s">
        <v>416</v>
      </c>
      <c r="F381" s="8"/>
      <c r="G381" s="65">
        <f>'Прилож №3'!H504+'Прилож №3'!H422</f>
        <v>124.6</v>
      </c>
      <c r="H381" s="65">
        <f>'Прилож №3'!I504+'Прилож №3'!I422</f>
        <v>124.6</v>
      </c>
    </row>
    <row r="382" spans="1:8" ht="14.25">
      <c r="A382" s="16" t="s">
        <v>394</v>
      </c>
      <c r="B382" s="20" t="s">
        <v>260</v>
      </c>
      <c r="C382" s="20" t="s">
        <v>260</v>
      </c>
      <c r="D382" s="20" t="s">
        <v>54</v>
      </c>
      <c r="E382" s="20" t="s">
        <v>393</v>
      </c>
      <c r="F382" s="8"/>
      <c r="G382" s="65">
        <f>'Прилож №3'!H423+'Прилож №3'!H505</f>
        <v>2893.9</v>
      </c>
      <c r="H382" s="65">
        <f>'Прилож №3'!I423+'Прилож №3'!I505</f>
        <v>2893.9</v>
      </c>
    </row>
    <row r="383" spans="1:8" ht="14.25">
      <c r="A383" s="16" t="s">
        <v>423</v>
      </c>
      <c r="B383" s="20" t="s">
        <v>260</v>
      </c>
      <c r="C383" s="20" t="s">
        <v>260</v>
      </c>
      <c r="D383" s="20" t="s">
        <v>54</v>
      </c>
      <c r="E383" s="20" t="s">
        <v>422</v>
      </c>
      <c r="F383" s="8"/>
      <c r="G383" s="65">
        <f>'Прилож №3'!H424</f>
        <v>3644.5</v>
      </c>
      <c r="H383" s="65">
        <f>'Прилож №3'!I424</f>
        <v>3644.5</v>
      </c>
    </row>
    <row r="384" spans="1:8" ht="14.25">
      <c r="A384" s="7" t="s">
        <v>216</v>
      </c>
      <c r="B384" s="1" t="s">
        <v>260</v>
      </c>
      <c r="C384" s="1" t="s">
        <v>260</v>
      </c>
      <c r="D384" s="1" t="s">
        <v>217</v>
      </c>
      <c r="E384" s="1"/>
      <c r="F384" s="8"/>
      <c r="G384" s="65">
        <f>G385+G388</f>
        <v>6337.299999999999</v>
      </c>
      <c r="H384" s="65"/>
    </row>
    <row r="385" spans="1:8" ht="28.5">
      <c r="A385" s="24" t="s">
        <v>344</v>
      </c>
      <c r="B385" s="1" t="s">
        <v>260</v>
      </c>
      <c r="C385" s="1" t="s">
        <v>260</v>
      </c>
      <c r="D385" s="1" t="s">
        <v>369</v>
      </c>
      <c r="E385" s="1"/>
      <c r="F385" s="8"/>
      <c r="G385" s="65">
        <f>G386+G387</f>
        <v>1595.1</v>
      </c>
      <c r="H385" s="65"/>
    </row>
    <row r="386" spans="1:8" ht="28.5">
      <c r="A386" s="6" t="s">
        <v>426</v>
      </c>
      <c r="B386" s="1" t="s">
        <v>260</v>
      </c>
      <c r="C386" s="1" t="s">
        <v>260</v>
      </c>
      <c r="D386" s="1" t="s">
        <v>369</v>
      </c>
      <c r="E386" s="1" t="s">
        <v>416</v>
      </c>
      <c r="F386" s="8" t="s">
        <v>190</v>
      </c>
      <c r="G386" s="65">
        <f>'Прилож №3'!H239</f>
        <v>146</v>
      </c>
      <c r="H386" s="65"/>
    </row>
    <row r="387" spans="1:8" ht="14.25">
      <c r="A387" s="16" t="s">
        <v>394</v>
      </c>
      <c r="B387" s="1" t="s">
        <v>260</v>
      </c>
      <c r="C387" s="1" t="s">
        <v>260</v>
      </c>
      <c r="D387" s="1" t="s">
        <v>369</v>
      </c>
      <c r="E387" s="1" t="s">
        <v>393</v>
      </c>
      <c r="F387" s="8"/>
      <c r="G387" s="65">
        <f>'Прилож №3'!H508</f>
        <v>1449.1</v>
      </c>
      <c r="H387" s="65"/>
    </row>
    <row r="388" spans="1:8" ht="28.5">
      <c r="A388" s="19" t="s">
        <v>373</v>
      </c>
      <c r="B388" s="1" t="s">
        <v>397</v>
      </c>
      <c r="C388" s="1" t="s">
        <v>260</v>
      </c>
      <c r="D388" s="1" t="s">
        <v>370</v>
      </c>
      <c r="E388" s="1"/>
      <c r="F388" s="8"/>
      <c r="G388" s="65">
        <f>G389+G390+G391</f>
        <v>4742.2</v>
      </c>
      <c r="H388" s="65"/>
    </row>
    <row r="389" spans="1:8" ht="28.5">
      <c r="A389" s="6" t="s">
        <v>426</v>
      </c>
      <c r="B389" s="1" t="s">
        <v>397</v>
      </c>
      <c r="C389" s="1" t="s">
        <v>260</v>
      </c>
      <c r="D389" s="1" t="s">
        <v>370</v>
      </c>
      <c r="E389" s="1" t="s">
        <v>416</v>
      </c>
      <c r="F389" s="8"/>
      <c r="G389" s="65">
        <f>'Прилож №3'!H427+'Прилож №3'!H510</f>
        <v>364.0999999999999</v>
      </c>
      <c r="H389" s="65"/>
    </row>
    <row r="390" spans="1:8" ht="14.25">
      <c r="A390" s="16" t="s">
        <v>394</v>
      </c>
      <c r="B390" s="20" t="s">
        <v>260</v>
      </c>
      <c r="C390" s="20" t="s">
        <v>260</v>
      </c>
      <c r="D390" s="20" t="s">
        <v>370</v>
      </c>
      <c r="E390" s="8" t="s">
        <v>393</v>
      </c>
      <c r="F390" s="8" t="s">
        <v>393</v>
      </c>
      <c r="G390" s="65">
        <f>'Прилож №3'!H428+'Прилож №3'!H511</f>
        <v>758.8</v>
      </c>
      <c r="H390" s="65"/>
    </row>
    <row r="391" spans="1:8" ht="14.25">
      <c r="A391" s="16" t="s">
        <v>423</v>
      </c>
      <c r="B391" s="20" t="s">
        <v>260</v>
      </c>
      <c r="C391" s="20" t="s">
        <v>260</v>
      </c>
      <c r="D391" s="20" t="s">
        <v>370</v>
      </c>
      <c r="E391" s="8" t="s">
        <v>422</v>
      </c>
      <c r="F391" s="8" t="s">
        <v>422</v>
      </c>
      <c r="G391" s="65">
        <f>'Прилож №3'!H429</f>
        <v>3619.3</v>
      </c>
      <c r="H391" s="65"/>
    </row>
    <row r="392" spans="1:8" ht="15">
      <c r="A392" s="3" t="s">
        <v>158</v>
      </c>
      <c r="B392" s="4" t="s">
        <v>260</v>
      </c>
      <c r="C392" s="4" t="s">
        <v>258</v>
      </c>
      <c r="D392" s="4" t="s">
        <v>169</v>
      </c>
      <c r="E392" s="4" t="s">
        <v>171</v>
      </c>
      <c r="F392" s="4"/>
      <c r="G392" s="68">
        <f>G393+G409+G414+G404</f>
        <v>71574.8</v>
      </c>
      <c r="H392" s="68">
        <f>H393+H409+H414+H404</f>
        <v>11961.6</v>
      </c>
    </row>
    <row r="393" spans="1:8" ht="42.75">
      <c r="A393" s="6" t="s">
        <v>289</v>
      </c>
      <c r="B393" s="1" t="s">
        <v>260</v>
      </c>
      <c r="C393" s="1" t="s">
        <v>258</v>
      </c>
      <c r="D393" s="1" t="s">
        <v>286</v>
      </c>
      <c r="E393" s="1"/>
      <c r="F393" s="1"/>
      <c r="G393" s="65">
        <f>G394</f>
        <v>14566.7</v>
      </c>
      <c r="H393" s="65"/>
    </row>
    <row r="394" spans="1:8" ht="14.25">
      <c r="A394" s="6" t="s">
        <v>172</v>
      </c>
      <c r="B394" s="1" t="s">
        <v>260</v>
      </c>
      <c r="C394" s="1" t="s">
        <v>258</v>
      </c>
      <c r="D394" s="1" t="s">
        <v>288</v>
      </c>
      <c r="E394" s="1"/>
      <c r="F394" s="1"/>
      <c r="G394" s="65">
        <f>G395+G398+G401</f>
        <v>14566.7</v>
      </c>
      <c r="H394" s="65"/>
    </row>
    <row r="395" spans="1:8" ht="14.25">
      <c r="A395" s="6" t="s">
        <v>523</v>
      </c>
      <c r="B395" s="1" t="s">
        <v>260</v>
      </c>
      <c r="C395" s="1" t="s">
        <v>258</v>
      </c>
      <c r="D395" s="1" t="s">
        <v>288</v>
      </c>
      <c r="E395" s="1" t="s">
        <v>384</v>
      </c>
      <c r="F395" s="1"/>
      <c r="G395" s="65">
        <f>G396+G397</f>
        <v>13734.3</v>
      </c>
      <c r="H395" s="65"/>
    </row>
    <row r="396" spans="1:8" ht="14.25">
      <c r="A396" s="7" t="s">
        <v>410</v>
      </c>
      <c r="B396" s="1" t="s">
        <v>260</v>
      </c>
      <c r="C396" s="1" t="s">
        <v>258</v>
      </c>
      <c r="D396" s="1" t="s">
        <v>288</v>
      </c>
      <c r="E396" s="1" t="s">
        <v>409</v>
      </c>
      <c r="F396" s="1"/>
      <c r="G396" s="65">
        <f>'Прилож №3'!H434</f>
        <v>13609.199999999999</v>
      </c>
      <c r="H396" s="65"/>
    </row>
    <row r="397" spans="1:8" ht="14.25">
      <c r="A397" s="7" t="s">
        <v>412</v>
      </c>
      <c r="B397" s="1" t="s">
        <v>260</v>
      </c>
      <c r="C397" s="1" t="s">
        <v>258</v>
      </c>
      <c r="D397" s="1" t="s">
        <v>288</v>
      </c>
      <c r="E397" s="1" t="s">
        <v>411</v>
      </c>
      <c r="F397" s="1"/>
      <c r="G397" s="65">
        <f>'Прилож №3'!H435</f>
        <v>125.1</v>
      </c>
      <c r="H397" s="65"/>
    </row>
    <row r="398" spans="1:8" ht="14.25">
      <c r="A398" s="23" t="s">
        <v>577</v>
      </c>
      <c r="B398" s="1" t="s">
        <v>260</v>
      </c>
      <c r="C398" s="1" t="s">
        <v>258</v>
      </c>
      <c r="D398" s="1" t="s">
        <v>288</v>
      </c>
      <c r="E398" s="1" t="s">
        <v>524</v>
      </c>
      <c r="F398" s="1"/>
      <c r="G398" s="65">
        <f>G399+G400</f>
        <v>826.2</v>
      </c>
      <c r="H398" s="65"/>
    </row>
    <row r="399" spans="1:8" ht="28.5">
      <c r="A399" s="6" t="s">
        <v>435</v>
      </c>
      <c r="B399" s="1" t="s">
        <v>260</v>
      </c>
      <c r="C399" s="1" t="s">
        <v>258</v>
      </c>
      <c r="D399" s="1" t="s">
        <v>288</v>
      </c>
      <c r="E399" s="1" t="s">
        <v>432</v>
      </c>
      <c r="F399" s="1"/>
      <c r="G399" s="65">
        <f>'Прилож №3'!H437</f>
        <v>441.8</v>
      </c>
      <c r="H399" s="65"/>
    </row>
    <row r="400" spans="1:8" ht="28.5">
      <c r="A400" s="6" t="s">
        <v>426</v>
      </c>
      <c r="B400" s="1" t="s">
        <v>260</v>
      </c>
      <c r="C400" s="1" t="s">
        <v>258</v>
      </c>
      <c r="D400" s="1" t="s">
        <v>288</v>
      </c>
      <c r="E400" s="1" t="s">
        <v>416</v>
      </c>
      <c r="F400" s="1"/>
      <c r="G400" s="65">
        <f>'Прилож №3'!H438</f>
        <v>384.4</v>
      </c>
      <c r="H400" s="65"/>
    </row>
    <row r="401" spans="1:8" ht="14.25">
      <c r="A401" s="19" t="s">
        <v>551</v>
      </c>
      <c r="B401" s="1" t="s">
        <v>260</v>
      </c>
      <c r="C401" s="1" t="s">
        <v>258</v>
      </c>
      <c r="D401" s="1" t="s">
        <v>288</v>
      </c>
      <c r="E401" s="1" t="s">
        <v>525</v>
      </c>
      <c r="F401" s="1"/>
      <c r="G401" s="65">
        <f>G402+G403</f>
        <v>6.2</v>
      </c>
      <c r="H401" s="65"/>
    </row>
    <row r="402" spans="1:8" ht="14.25">
      <c r="A402" s="19" t="s">
        <v>356</v>
      </c>
      <c r="B402" s="1" t="s">
        <v>260</v>
      </c>
      <c r="C402" s="1" t="s">
        <v>258</v>
      </c>
      <c r="D402" s="1" t="s">
        <v>288</v>
      </c>
      <c r="E402" s="1" t="s">
        <v>413</v>
      </c>
      <c r="F402" s="1"/>
      <c r="G402" s="65">
        <f>'Прилож №3'!H440</f>
        <v>3.2</v>
      </c>
      <c r="H402" s="65"/>
    </row>
    <row r="403" spans="1:8" ht="14.25">
      <c r="A403" s="19" t="s">
        <v>437</v>
      </c>
      <c r="B403" s="1" t="s">
        <v>260</v>
      </c>
      <c r="C403" s="1" t="s">
        <v>258</v>
      </c>
      <c r="D403" s="1" t="s">
        <v>288</v>
      </c>
      <c r="E403" s="1" t="s">
        <v>436</v>
      </c>
      <c r="F403" s="1"/>
      <c r="G403" s="65">
        <f>'Прилож №3'!H441</f>
        <v>3</v>
      </c>
      <c r="H403" s="65"/>
    </row>
    <row r="404" spans="1:8" ht="28.5">
      <c r="A404" s="6" t="s">
        <v>314</v>
      </c>
      <c r="B404" s="1" t="s">
        <v>260</v>
      </c>
      <c r="C404" s="1" t="s">
        <v>258</v>
      </c>
      <c r="D404" s="1" t="s">
        <v>154</v>
      </c>
      <c r="E404" s="1"/>
      <c r="F404" s="1"/>
      <c r="G404" s="65">
        <f>G405+G407</f>
        <v>11087.6</v>
      </c>
      <c r="H404" s="65">
        <f>H405+H407</f>
        <v>11087.6</v>
      </c>
    </row>
    <row r="405" spans="1:8" ht="114">
      <c r="A405" s="6" t="s">
        <v>396</v>
      </c>
      <c r="B405" s="1" t="s">
        <v>260</v>
      </c>
      <c r="C405" s="1" t="s">
        <v>258</v>
      </c>
      <c r="D405" s="1" t="s">
        <v>68</v>
      </c>
      <c r="E405" s="1"/>
      <c r="F405" s="8"/>
      <c r="G405" s="65">
        <f>G406</f>
        <v>10494</v>
      </c>
      <c r="H405" s="65">
        <f>H406</f>
        <v>10494</v>
      </c>
    </row>
    <row r="406" spans="1:8" ht="28.5">
      <c r="A406" s="19" t="s">
        <v>389</v>
      </c>
      <c r="B406" s="1" t="s">
        <v>260</v>
      </c>
      <c r="C406" s="1" t="s">
        <v>258</v>
      </c>
      <c r="D406" s="1" t="s">
        <v>68</v>
      </c>
      <c r="E406" s="1" t="s">
        <v>388</v>
      </c>
      <c r="F406" s="8" t="s">
        <v>388</v>
      </c>
      <c r="G406" s="65">
        <f>'Прилож №3'!H444</f>
        <v>10494</v>
      </c>
      <c r="H406" s="65">
        <f>'Прилож №3'!I444</f>
        <v>10494</v>
      </c>
    </row>
    <row r="407" spans="1:8" ht="57">
      <c r="A407" s="19" t="s">
        <v>390</v>
      </c>
      <c r="B407" s="1" t="s">
        <v>260</v>
      </c>
      <c r="C407" s="1" t="s">
        <v>258</v>
      </c>
      <c r="D407" s="1" t="s">
        <v>548</v>
      </c>
      <c r="E407" s="1"/>
      <c r="F407" s="8"/>
      <c r="G407" s="65">
        <f>G408</f>
        <v>593.6</v>
      </c>
      <c r="H407" s="65">
        <f>H408</f>
        <v>593.6</v>
      </c>
    </row>
    <row r="408" spans="1:8" ht="28.5">
      <c r="A408" s="19" t="s">
        <v>389</v>
      </c>
      <c r="B408" s="1" t="s">
        <v>260</v>
      </c>
      <c r="C408" s="1" t="s">
        <v>258</v>
      </c>
      <c r="D408" s="1" t="s">
        <v>548</v>
      </c>
      <c r="E408" s="1" t="s">
        <v>388</v>
      </c>
      <c r="F408" s="8" t="s">
        <v>388</v>
      </c>
      <c r="G408" s="65">
        <f>'Прилож №3'!H446</f>
        <v>593.6</v>
      </c>
      <c r="H408" s="65">
        <f>'Прилож №3'!I446</f>
        <v>593.6</v>
      </c>
    </row>
    <row r="409" spans="1:8" ht="57">
      <c r="A409" s="6" t="s">
        <v>207</v>
      </c>
      <c r="B409" s="1" t="s">
        <v>260</v>
      </c>
      <c r="C409" s="1" t="s">
        <v>258</v>
      </c>
      <c r="D409" s="1" t="s">
        <v>164</v>
      </c>
      <c r="E409" s="1"/>
      <c r="F409" s="1"/>
      <c r="G409" s="65">
        <f>G410+G412</f>
        <v>27550</v>
      </c>
      <c r="H409" s="65">
        <f>H410+H412</f>
        <v>874</v>
      </c>
    </row>
    <row r="410" spans="1:8" ht="28.5">
      <c r="A410" s="6" t="s">
        <v>392</v>
      </c>
      <c r="B410" s="1" t="s">
        <v>260</v>
      </c>
      <c r="C410" s="1" t="s">
        <v>258</v>
      </c>
      <c r="D410" s="1" t="s">
        <v>550</v>
      </c>
      <c r="E410" s="1"/>
      <c r="F410" s="8"/>
      <c r="G410" s="65">
        <f>G411</f>
        <v>874</v>
      </c>
      <c r="H410" s="65">
        <f>H411</f>
        <v>874</v>
      </c>
    </row>
    <row r="411" spans="1:8" ht="42.75">
      <c r="A411" s="6" t="s">
        <v>424</v>
      </c>
      <c r="B411" s="1" t="s">
        <v>260</v>
      </c>
      <c r="C411" s="1" t="s">
        <v>258</v>
      </c>
      <c r="D411" s="1" t="s">
        <v>550</v>
      </c>
      <c r="E411" s="1" t="s">
        <v>398</v>
      </c>
      <c r="F411" s="8" t="s">
        <v>387</v>
      </c>
      <c r="G411" s="65">
        <f>'Прилож №3'!H449</f>
        <v>874</v>
      </c>
      <c r="H411" s="65">
        <f>'Прилож №3'!I449</f>
        <v>874</v>
      </c>
    </row>
    <row r="412" spans="1:8" ht="14.25">
      <c r="A412" s="7" t="s">
        <v>153</v>
      </c>
      <c r="B412" s="1" t="s">
        <v>260</v>
      </c>
      <c r="C412" s="1" t="s">
        <v>258</v>
      </c>
      <c r="D412" s="1" t="s">
        <v>269</v>
      </c>
      <c r="E412" s="1"/>
      <c r="F412" s="8"/>
      <c r="G412" s="65">
        <f>G413</f>
        <v>26676</v>
      </c>
      <c r="H412" s="65"/>
    </row>
    <row r="413" spans="1:8" ht="42.75">
      <c r="A413" s="6" t="s">
        <v>424</v>
      </c>
      <c r="B413" s="1" t="s">
        <v>260</v>
      </c>
      <c r="C413" s="1" t="s">
        <v>258</v>
      </c>
      <c r="D413" s="1" t="s">
        <v>269</v>
      </c>
      <c r="E413" s="1" t="s">
        <v>398</v>
      </c>
      <c r="F413" s="8" t="s">
        <v>190</v>
      </c>
      <c r="G413" s="65">
        <f>'Прилож №3'!H451</f>
        <v>26676</v>
      </c>
      <c r="H413" s="65"/>
    </row>
    <row r="414" spans="1:8" ht="14.25">
      <c r="A414" s="7" t="s">
        <v>216</v>
      </c>
      <c r="B414" s="1" t="s">
        <v>260</v>
      </c>
      <c r="C414" s="1" t="s">
        <v>258</v>
      </c>
      <c r="D414" s="1" t="s">
        <v>217</v>
      </c>
      <c r="E414" s="1"/>
      <c r="F414" s="1"/>
      <c r="G414" s="65">
        <f>G415+G420</f>
        <v>18370.5</v>
      </c>
      <c r="H414" s="65"/>
    </row>
    <row r="415" spans="1:8" ht="42.75">
      <c r="A415" s="6" t="s">
        <v>353</v>
      </c>
      <c r="B415" s="20" t="s">
        <v>260</v>
      </c>
      <c r="C415" s="20" t="s">
        <v>258</v>
      </c>
      <c r="D415" s="1" t="s">
        <v>270</v>
      </c>
      <c r="E415" s="20"/>
      <c r="F415" s="20"/>
      <c r="G415" s="67">
        <f>G416+G417</f>
        <v>2984.9000000000005</v>
      </c>
      <c r="H415" s="67"/>
    </row>
    <row r="416" spans="1:8" ht="14.25">
      <c r="A416" s="7" t="s">
        <v>412</v>
      </c>
      <c r="B416" s="20" t="s">
        <v>260</v>
      </c>
      <c r="C416" s="20" t="s">
        <v>258</v>
      </c>
      <c r="D416" s="1" t="s">
        <v>270</v>
      </c>
      <c r="E416" s="20" t="s">
        <v>411</v>
      </c>
      <c r="F416" s="20"/>
      <c r="G416" s="67">
        <f>'Прилож №3'!H454</f>
        <v>2090.3</v>
      </c>
      <c r="H416" s="67"/>
    </row>
    <row r="417" spans="1:8" ht="14.25">
      <c r="A417" s="23" t="s">
        <v>577</v>
      </c>
      <c r="B417" s="20" t="s">
        <v>260</v>
      </c>
      <c r="C417" s="20" t="s">
        <v>258</v>
      </c>
      <c r="D417" s="1" t="s">
        <v>270</v>
      </c>
      <c r="E417" s="20" t="s">
        <v>524</v>
      </c>
      <c r="F417" s="20"/>
      <c r="G417" s="67">
        <f>G418+G419</f>
        <v>894.6000000000001</v>
      </c>
      <c r="H417" s="67"/>
    </row>
    <row r="418" spans="1:8" ht="28.5">
      <c r="A418" s="6" t="s">
        <v>435</v>
      </c>
      <c r="B418" s="20" t="s">
        <v>260</v>
      </c>
      <c r="C418" s="20" t="s">
        <v>258</v>
      </c>
      <c r="D418" s="1" t="s">
        <v>270</v>
      </c>
      <c r="E418" s="20" t="s">
        <v>432</v>
      </c>
      <c r="F418" s="20"/>
      <c r="G418" s="67">
        <f>'Прилож №3'!H456</f>
        <v>327</v>
      </c>
      <c r="H418" s="67"/>
    </row>
    <row r="419" spans="1:8" ht="28.5">
      <c r="A419" s="6" t="s">
        <v>426</v>
      </c>
      <c r="B419" s="20" t="s">
        <v>260</v>
      </c>
      <c r="C419" s="20" t="s">
        <v>258</v>
      </c>
      <c r="D419" s="1" t="s">
        <v>270</v>
      </c>
      <c r="E419" s="20" t="s">
        <v>416</v>
      </c>
      <c r="F419" s="20"/>
      <c r="G419" s="67">
        <f>'Прилож №3'!H457</f>
        <v>567.6000000000001</v>
      </c>
      <c r="H419" s="67"/>
    </row>
    <row r="420" spans="1:8" ht="28.5">
      <c r="A420" s="19" t="s">
        <v>373</v>
      </c>
      <c r="B420" s="20" t="s">
        <v>260</v>
      </c>
      <c r="C420" s="20" t="s">
        <v>258</v>
      </c>
      <c r="D420" s="1" t="s">
        <v>370</v>
      </c>
      <c r="E420" s="20"/>
      <c r="F420" s="20"/>
      <c r="G420" s="67">
        <f>G421+G422</f>
        <v>15385.599999999999</v>
      </c>
      <c r="H420" s="67"/>
    </row>
    <row r="421" spans="1:8" ht="28.5">
      <c r="A421" s="6" t="s">
        <v>426</v>
      </c>
      <c r="B421" s="20" t="s">
        <v>260</v>
      </c>
      <c r="C421" s="20" t="s">
        <v>258</v>
      </c>
      <c r="D421" s="1" t="s">
        <v>370</v>
      </c>
      <c r="E421" s="21" t="s">
        <v>416</v>
      </c>
      <c r="F421" s="20"/>
      <c r="G421" s="67">
        <f>'Прилож №3'!H459+'Прилож №3'!H243</f>
        <v>3385.5999999999995</v>
      </c>
      <c r="H421" s="67"/>
    </row>
    <row r="422" spans="1:8" ht="28.5">
      <c r="A422" s="16" t="s">
        <v>404</v>
      </c>
      <c r="B422" s="20" t="s">
        <v>260</v>
      </c>
      <c r="C422" s="20" t="s">
        <v>258</v>
      </c>
      <c r="D422" s="1" t="s">
        <v>370</v>
      </c>
      <c r="E422" s="8" t="s">
        <v>403</v>
      </c>
      <c r="F422" s="20"/>
      <c r="G422" s="67">
        <f>'Прилож №3'!H460</f>
        <v>12000</v>
      </c>
      <c r="H422" s="67"/>
    </row>
    <row r="423" spans="1:8" ht="15">
      <c r="A423" s="3" t="s">
        <v>348</v>
      </c>
      <c r="B423" s="4" t="s">
        <v>261</v>
      </c>
      <c r="C423" s="4"/>
      <c r="D423" s="4"/>
      <c r="E423" s="4"/>
      <c r="F423" s="1"/>
      <c r="G423" s="68">
        <f>G424+G459</f>
        <v>137195.30000000002</v>
      </c>
      <c r="H423" s="68">
        <f>H424+H459</f>
        <v>1751.7</v>
      </c>
    </row>
    <row r="424" spans="1:8" ht="15">
      <c r="A424" s="3" t="s">
        <v>159</v>
      </c>
      <c r="B424" s="4" t="s">
        <v>261</v>
      </c>
      <c r="C424" s="4" t="s">
        <v>252</v>
      </c>
      <c r="D424" s="4"/>
      <c r="E424" s="4"/>
      <c r="F424" s="4" t="s">
        <v>145</v>
      </c>
      <c r="G424" s="68">
        <f>G425+G433+G439+G444+G447+G456</f>
        <v>105407.30000000002</v>
      </c>
      <c r="H424" s="68">
        <f>H433+H439+H444+H425+H456+H451+H447</f>
        <v>1751.7</v>
      </c>
    </row>
    <row r="425" spans="1:8" ht="28.5">
      <c r="A425" s="6" t="s">
        <v>211</v>
      </c>
      <c r="B425" s="1" t="s">
        <v>261</v>
      </c>
      <c r="C425" s="1" t="s">
        <v>252</v>
      </c>
      <c r="D425" s="1" t="s">
        <v>160</v>
      </c>
      <c r="E425" s="1"/>
      <c r="F425" s="1"/>
      <c r="G425" s="65">
        <f>G426+G428+G429+G430</f>
        <v>67105.20000000001</v>
      </c>
      <c r="H425" s="65"/>
    </row>
    <row r="426" spans="1:8" ht="43.5">
      <c r="A426" s="5" t="s">
        <v>58</v>
      </c>
      <c r="B426" s="1" t="s">
        <v>261</v>
      </c>
      <c r="C426" s="1" t="s">
        <v>252</v>
      </c>
      <c r="D426" s="1" t="s">
        <v>56</v>
      </c>
      <c r="E426" s="8" t="s">
        <v>57</v>
      </c>
      <c r="F426" s="8" t="s">
        <v>57</v>
      </c>
      <c r="G426" s="65">
        <f>'Прилож №3'!H714</f>
        <v>25000</v>
      </c>
      <c r="H426" s="65"/>
    </row>
    <row r="427" spans="1:8" ht="14.25">
      <c r="A427" s="55" t="s">
        <v>356</v>
      </c>
      <c r="B427" s="1" t="s">
        <v>261</v>
      </c>
      <c r="C427" s="1" t="s">
        <v>252</v>
      </c>
      <c r="D427" s="1" t="s">
        <v>41</v>
      </c>
      <c r="E427" s="1"/>
      <c r="F427" s="1"/>
      <c r="G427" s="65">
        <f>G428+G429</f>
        <v>3162.1</v>
      </c>
      <c r="H427" s="65"/>
    </row>
    <row r="428" spans="1:8" ht="42.75">
      <c r="A428" s="19" t="s">
        <v>579</v>
      </c>
      <c r="B428" s="1" t="s">
        <v>261</v>
      </c>
      <c r="C428" s="1" t="s">
        <v>252</v>
      </c>
      <c r="D428" s="1" t="s">
        <v>41</v>
      </c>
      <c r="E428" s="1" t="s">
        <v>398</v>
      </c>
      <c r="F428" s="1"/>
      <c r="G428" s="65">
        <f>'Прилож №3'!H516</f>
        <v>2210.1</v>
      </c>
      <c r="H428" s="65"/>
    </row>
    <row r="429" spans="1:8" ht="42.75">
      <c r="A429" s="19" t="s">
        <v>42</v>
      </c>
      <c r="B429" s="1" t="s">
        <v>261</v>
      </c>
      <c r="C429" s="1" t="s">
        <v>252</v>
      </c>
      <c r="D429" s="1" t="s">
        <v>41</v>
      </c>
      <c r="E429" s="1" t="s">
        <v>428</v>
      </c>
      <c r="F429" s="1"/>
      <c r="G429" s="65">
        <f>'Прилож №3'!H517</f>
        <v>952</v>
      </c>
      <c r="H429" s="65"/>
    </row>
    <row r="430" spans="1:8" ht="15">
      <c r="A430" s="7" t="s">
        <v>153</v>
      </c>
      <c r="B430" s="1" t="s">
        <v>261</v>
      </c>
      <c r="C430" s="1" t="s">
        <v>252</v>
      </c>
      <c r="D430" s="1" t="s">
        <v>271</v>
      </c>
      <c r="E430" s="1"/>
      <c r="F430" s="8"/>
      <c r="G430" s="65">
        <f>G431+G432</f>
        <v>38943.100000000006</v>
      </c>
      <c r="H430" s="68"/>
    </row>
    <row r="431" spans="1:8" ht="42.75">
      <c r="A431" s="6" t="s">
        <v>424</v>
      </c>
      <c r="B431" s="1" t="s">
        <v>261</v>
      </c>
      <c r="C431" s="1" t="s">
        <v>252</v>
      </c>
      <c r="D431" s="1" t="s">
        <v>271</v>
      </c>
      <c r="E431" s="1" t="s">
        <v>398</v>
      </c>
      <c r="F431" s="8" t="s">
        <v>398</v>
      </c>
      <c r="G431" s="65">
        <f>'Прилож №3'!H519</f>
        <v>16930.100000000002</v>
      </c>
      <c r="H431" s="65"/>
    </row>
    <row r="432" spans="1:8" ht="42.75">
      <c r="A432" s="16" t="s">
        <v>429</v>
      </c>
      <c r="B432" s="1" t="s">
        <v>261</v>
      </c>
      <c r="C432" s="1" t="s">
        <v>252</v>
      </c>
      <c r="D432" s="1" t="s">
        <v>271</v>
      </c>
      <c r="E432" s="1" t="s">
        <v>428</v>
      </c>
      <c r="F432" s="8" t="s">
        <v>428</v>
      </c>
      <c r="G432" s="65">
        <f>'Прилож №3'!H520</f>
        <v>22013</v>
      </c>
      <c r="H432" s="65"/>
    </row>
    <row r="433" spans="1:8" ht="15">
      <c r="A433" s="3" t="s">
        <v>146</v>
      </c>
      <c r="B433" s="4" t="s">
        <v>261</v>
      </c>
      <c r="C433" s="4" t="s">
        <v>252</v>
      </c>
      <c r="D433" s="4" t="s">
        <v>161</v>
      </c>
      <c r="E433" s="4"/>
      <c r="F433" s="4"/>
      <c r="G433" s="68">
        <f>G434+G436+G438</f>
        <v>14068.7</v>
      </c>
      <c r="H433" s="68"/>
    </row>
    <row r="434" spans="1:8" ht="58.5">
      <c r="A434" s="5" t="s">
        <v>60</v>
      </c>
      <c r="B434" s="1" t="s">
        <v>261</v>
      </c>
      <c r="C434" s="1" t="s">
        <v>252</v>
      </c>
      <c r="D434" s="1" t="s">
        <v>59</v>
      </c>
      <c r="E434" s="8" t="s">
        <v>57</v>
      </c>
      <c r="F434" s="8" t="s">
        <v>57</v>
      </c>
      <c r="G434" s="65">
        <f>'Прилож №3'!H716</f>
        <v>9800</v>
      </c>
      <c r="H434" s="68"/>
    </row>
    <row r="435" spans="1:8" ht="15">
      <c r="A435" s="55" t="s">
        <v>356</v>
      </c>
      <c r="B435" s="1" t="s">
        <v>261</v>
      </c>
      <c r="C435" s="1" t="s">
        <v>252</v>
      </c>
      <c r="D435" s="1" t="s">
        <v>43</v>
      </c>
      <c r="E435" s="8"/>
      <c r="F435" s="8"/>
      <c r="G435" s="65">
        <f>G436</f>
        <v>4</v>
      </c>
      <c r="H435" s="68"/>
    </row>
    <row r="436" spans="1:8" ht="43.5">
      <c r="A436" s="19" t="s">
        <v>579</v>
      </c>
      <c r="B436" s="1" t="s">
        <v>261</v>
      </c>
      <c r="C436" s="1" t="s">
        <v>252</v>
      </c>
      <c r="D436" s="1" t="s">
        <v>43</v>
      </c>
      <c r="E436" s="1" t="s">
        <v>398</v>
      </c>
      <c r="F436" s="8" t="s">
        <v>398</v>
      </c>
      <c r="G436" s="65">
        <f>'Прилож №3'!H523</f>
        <v>4</v>
      </c>
      <c r="H436" s="68"/>
    </row>
    <row r="437" spans="1:8" ht="15">
      <c r="A437" s="7" t="s">
        <v>153</v>
      </c>
      <c r="B437" s="1" t="s">
        <v>261</v>
      </c>
      <c r="C437" s="1" t="s">
        <v>252</v>
      </c>
      <c r="D437" s="1" t="s">
        <v>272</v>
      </c>
      <c r="E437" s="4"/>
      <c r="F437" s="1"/>
      <c r="G437" s="65">
        <f>G438</f>
        <v>4264.7</v>
      </c>
      <c r="H437" s="65"/>
    </row>
    <row r="438" spans="1:8" ht="42.75">
      <c r="A438" s="6" t="s">
        <v>424</v>
      </c>
      <c r="B438" s="1" t="s">
        <v>261</v>
      </c>
      <c r="C438" s="1" t="s">
        <v>252</v>
      </c>
      <c r="D438" s="1" t="s">
        <v>272</v>
      </c>
      <c r="E438" s="1" t="s">
        <v>398</v>
      </c>
      <c r="F438" s="1"/>
      <c r="G438" s="65">
        <f>'Прилож №3'!H525</f>
        <v>4264.7</v>
      </c>
      <c r="H438" s="65"/>
    </row>
    <row r="439" spans="1:8" ht="15">
      <c r="A439" s="3" t="s">
        <v>147</v>
      </c>
      <c r="B439" s="4" t="s">
        <v>261</v>
      </c>
      <c r="C439" s="4" t="s">
        <v>252</v>
      </c>
      <c r="D439" s="4" t="s">
        <v>162</v>
      </c>
      <c r="E439" s="4"/>
      <c r="F439" s="4"/>
      <c r="G439" s="68">
        <f>G442+G440</f>
        <v>12887.8</v>
      </c>
      <c r="H439" s="68"/>
    </row>
    <row r="440" spans="1:8" ht="15">
      <c r="A440" s="55" t="s">
        <v>356</v>
      </c>
      <c r="B440" s="26" t="s">
        <v>261</v>
      </c>
      <c r="C440" s="26" t="s">
        <v>252</v>
      </c>
      <c r="D440" s="26" t="s">
        <v>44</v>
      </c>
      <c r="E440" s="25"/>
      <c r="F440" s="28"/>
      <c r="G440" s="65">
        <f>G441</f>
        <v>11</v>
      </c>
      <c r="H440" s="68"/>
    </row>
    <row r="441" spans="1:8" ht="43.5">
      <c r="A441" s="19" t="s">
        <v>579</v>
      </c>
      <c r="B441" s="26" t="s">
        <v>261</v>
      </c>
      <c r="C441" s="26" t="s">
        <v>252</v>
      </c>
      <c r="D441" s="26" t="s">
        <v>44</v>
      </c>
      <c r="E441" s="26" t="s">
        <v>398</v>
      </c>
      <c r="F441" s="28" t="s">
        <v>398</v>
      </c>
      <c r="G441" s="65">
        <f>'Прилож №3'!H528</f>
        <v>11</v>
      </c>
      <c r="H441" s="68"/>
    </row>
    <row r="442" spans="1:8" ht="15">
      <c r="A442" s="7" t="s">
        <v>153</v>
      </c>
      <c r="B442" s="25" t="s">
        <v>261</v>
      </c>
      <c r="C442" s="25" t="s">
        <v>252</v>
      </c>
      <c r="D442" s="26" t="s">
        <v>273</v>
      </c>
      <c r="E442" s="25"/>
      <c r="F442" s="27"/>
      <c r="G442" s="71">
        <f>G443</f>
        <v>12876.8</v>
      </c>
      <c r="H442" s="74"/>
    </row>
    <row r="443" spans="1:8" ht="43.5">
      <c r="A443" s="6" t="s">
        <v>424</v>
      </c>
      <c r="B443" s="25" t="s">
        <v>261</v>
      </c>
      <c r="C443" s="25" t="s">
        <v>252</v>
      </c>
      <c r="D443" s="26" t="s">
        <v>273</v>
      </c>
      <c r="E443" s="26" t="s">
        <v>398</v>
      </c>
      <c r="F443" s="28" t="s">
        <v>393</v>
      </c>
      <c r="G443" s="71">
        <f>'Прилож №3'!H530</f>
        <v>12876.8</v>
      </c>
      <c r="H443" s="74"/>
    </row>
    <row r="444" spans="1:8" ht="30">
      <c r="A444" s="5" t="s">
        <v>208</v>
      </c>
      <c r="B444" s="4" t="s">
        <v>261</v>
      </c>
      <c r="C444" s="4" t="s">
        <v>252</v>
      </c>
      <c r="D444" s="4" t="s">
        <v>163</v>
      </c>
      <c r="E444" s="4"/>
      <c r="F444" s="4"/>
      <c r="G444" s="68">
        <f>G445+G451</f>
        <v>10840.5</v>
      </c>
      <c r="H444" s="68"/>
    </row>
    <row r="445" spans="1:8" ht="15">
      <c r="A445" s="7" t="s">
        <v>153</v>
      </c>
      <c r="B445" s="1" t="s">
        <v>261</v>
      </c>
      <c r="C445" s="1" t="s">
        <v>252</v>
      </c>
      <c r="D445" s="1" t="s">
        <v>274</v>
      </c>
      <c r="E445" s="1"/>
      <c r="F445" s="4"/>
      <c r="G445" s="65">
        <f>G446</f>
        <v>9313.8</v>
      </c>
      <c r="H445" s="65"/>
    </row>
    <row r="446" spans="1:8" ht="43.5">
      <c r="A446" s="16" t="s">
        <v>429</v>
      </c>
      <c r="B446" s="1" t="s">
        <v>261</v>
      </c>
      <c r="C446" s="1" t="s">
        <v>252</v>
      </c>
      <c r="D446" s="1" t="s">
        <v>274</v>
      </c>
      <c r="E446" s="1" t="s">
        <v>428</v>
      </c>
      <c r="F446" s="4"/>
      <c r="G446" s="65">
        <f>'Прилож №3'!H533</f>
        <v>9313.8</v>
      </c>
      <c r="H446" s="65"/>
    </row>
    <row r="447" spans="1:8" ht="15">
      <c r="A447" s="7" t="s">
        <v>213</v>
      </c>
      <c r="B447" s="4" t="s">
        <v>261</v>
      </c>
      <c r="C447" s="4" t="s">
        <v>252</v>
      </c>
      <c r="D447" s="4" t="s">
        <v>196</v>
      </c>
      <c r="E447" s="4"/>
      <c r="F447" s="4"/>
      <c r="G447" s="68">
        <f aca="true" t="shared" si="3" ref="G447:H449">G448</f>
        <v>225</v>
      </c>
      <c r="H447" s="68">
        <f t="shared" si="3"/>
        <v>225</v>
      </c>
    </row>
    <row r="448" spans="1:8" ht="86.25">
      <c r="A448" s="19" t="s">
        <v>66</v>
      </c>
      <c r="B448" s="1" t="s">
        <v>261</v>
      </c>
      <c r="C448" s="1" t="s">
        <v>252</v>
      </c>
      <c r="D448" s="1" t="s">
        <v>65</v>
      </c>
      <c r="E448" s="1"/>
      <c r="F448" s="4"/>
      <c r="G448" s="65">
        <f t="shared" si="3"/>
        <v>225</v>
      </c>
      <c r="H448" s="65">
        <f t="shared" si="3"/>
        <v>225</v>
      </c>
    </row>
    <row r="449" spans="1:8" ht="29.25">
      <c r="A449" s="19" t="s">
        <v>64</v>
      </c>
      <c r="B449" s="1" t="s">
        <v>261</v>
      </c>
      <c r="C449" s="1" t="s">
        <v>252</v>
      </c>
      <c r="D449" s="1" t="s">
        <v>63</v>
      </c>
      <c r="E449" s="1"/>
      <c r="F449" s="4"/>
      <c r="G449" s="65">
        <f t="shared" si="3"/>
        <v>225</v>
      </c>
      <c r="H449" s="65">
        <f t="shared" si="3"/>
        <v>225</v>
      </c>
    </row>
    <row r="450" spans="1:8" ht="15">
      <c r="A450" s="16" t="s">
        <v>423</v>
      </c>
      <c r="B450" s="1" t="s">
        <v>261</v>
      </c>
      <c r="C450" s="1" t="s">
        <v>252</v>
      </c>
      <c r="D450" s="1" t="s">
        <v>63</v>
      </c>
      <c r="E450" s="1" t="s">
        <v>422</v>
      </c>
      <c r="F450" s="4"/>
      <c r="G450" s="65">
        <f>'Прилож №3'!H537</f>
        <v>225</v>
      </c>
      <c r="H450" s="65">
        <f>'Прилож №3'!I537</f>
        <v>225</v>
      </c>
    </row>
    <row r="451" spans="1:8" ht="14.25">
      <c r="A451" s="15" t="s">
        <v>528</v>
      </c>
      <c r="B451" s="1" t="s">
        <v>261</v>
      </c>
      <c r="C451" s="1" t="s">
        <v>252</v>
      </c>
      <c r="D451" s="1" t="s">
        <v>526</v>
      </c>
      <c r="E451" s="8"/>
      <c r="F451" s="8"/>
      <c r="G451" s="65">
        <f>G452</f>
        <v>1526.7</v>
      </c>
      <c r="H451" s="65">
        <f>H452</f>
        <v>1526.7</v>
      </c>
    </row>
    <row r="452" spans="1:8" ht="42.75">
      <c r="A452" s="15" t="s">
        <v>119</v>
      </c>
      <c r="B452" s="1" t="s">
        <v>261</v>
      </c>
      <c r="C452" s="1" t="s">
        <v>252</v>
      </c>
      <c r="D452" s="1" t="s">
        <v>116</v>
      </c>
      <c r="E452" s="8"/>
      <c r="F452" s="8"/>
      <c r="G452" s="65">
        <f>G453</f>
        <v>1526.7</v>
      </c>
      <c r="H452" s="65">
        <f>H453</f>
        <v>1526.7</v>
      </c>
    </row>
    <row r="453" spans="1:8" ht="57">
      <c r="A453" s="15" t="s">
        <v>118</v>
      </c>
      <c r="B453" s="1" t="s">
        <v>261</v>
      </c>
      <c r="C453" s="1" t="s">
        <v>252</v>
      </c>
      <c r="D453" s="1" t="s">
        <v>117</v>
      </c>
      <c r="E453" s="8"/>
      <c r="F453" s="8"/>
      <c r="G453" s="65">
        <f>G454+G455</f>
        <v>1526.7</v>
      </c>
      <c r="H453" s="65">
        <f>H454+H455</f>
        <v>1526.7</v>
      </c>
    </row>
    <row r="454" spans="1:8" ht="42.75">
      <c r="A454" s="19" t="s">
        <v>424</v>
      </c>
      <c r="B454" s="1" t="s">
        <v>261</v>
      </c>
      <c r="C454" s="1" t="s">
        <v>252</v>
      </c>
      <c r="D454" s="1" t="s">
        <v>117</v>
      </c>
      <c r="E454" s="8" t="s">
        <v>398</v>
      </c>
      <c r="F454" s="8" t="s">
        <v>398</v>
      </c>
      <c r="G454" s="65">
        <f>'Прилож №3'!H541</f>
        <v>864.5</v>
      </c>
      <c r="H454" s="65">
        <f>'Прилож №3'!I541</f>
        <v>864.5</v>
      </c>
    </row>
    <row r="455" spans="1:8" ht="42.75">
      <c r="A455" s="15" t="s">
        <v>429</v>
      </c>
      <c r="B455" s="1" t="s">
        <v>261</v>
      </c>
      <c r="C455" s="1" t="s">
        <v>252</v>
      </c>
      <c r="D455" s="1" t="s">
        <v>117</v>
      </c>
      <c r="E455" s="8" t="s">
        <v>428</v>
      </c>
      <c r="F455" s="8" t="s">
        <v>428</v>
      </c>
      <c r="G455" s="65">
        <f>'Прилож №3'!H542</f>
        <v>662.2</v>
      </c>
      <c r="H455" s="65">
        <f>'Прилож №3'!I542</f>
        <v>662.2</v>
      </c>
    </row>
    <row r="456" spans="1:8" ht="15">
      <c r="A456" s="49" t="s">
        <v>216</v>
      </c>
      <c r="B456" s="4" t="s">
        <v>261</v>
      </c>
      <c r="C456" s="4" t="s">
        <v>252</v>
      </c>
      <c r="D456" s="4" t="s">
        <v>217</v>
      </c>
      <c r="E456" s="4"/>
      <c r="F456" s="14"/>
      <c r="G456" s="68">
        <f>G457</f>
        <v>280.1</v>
      </c>
      <c r="H456" s="65"/>
    </row>
    <row r="457" spans="1:8" ht="28.5">
      <c r="A457" s="60" t="s">
        <v>344</v>
      </c>
      <c r="B457" s="1" t="s">
        <v>261</v>
      </c>
      <c r="C457" s="1" t="s">
        <v>252</v>
      </c>
      <c r="D457" s="1" t="s">
        <v>369</v>
      </c>
      <c r="E457" s="1"/>
      <c r="F457" s="8"/>
      <c r="G457" s="65">
        <f>G458</f>
        <v>280.1</v>
      </c>
      <c r="H457" s="65"/>
    </row>
    <row r="458" spans="1:8" ht="14.25">
      <c r="A458" s="15" t="s">
        <v>394</v>
      </c>
      <c r="B458" s="1" t="s">
        <v>261</v>
      </c>
      <c r="C458" s="1" t="s">
        <v>252</v>
      </c>
      <c r="D458" s="1" t="s">
        <v>369</v>
      </c>
      <c r="E458" s="1" t="s">
        <v>393</v>
      </c>
      <c r="F458" s="8" t="s">
        <v>393</v>
      </c>
      <c r="G458" s="65">
        <f>'Прилож №3'!H545</f>
        <v>280.1</v>
      </c>
      <c r="H458" s="65"/>
    </row>
    <row r="459" spans="1:8" ht="15">
      <c r="A459" s="3" t="s">
        <v>350</v>
      </c>
      <c r="B459" s="4" t="s">
        <v>261</v>
      </c>
      <c r="C459" s="4" t="s">
        <v>254</v>
      </c>
      <c r="D459" s="4"/>
      <c r="E459" s="4"/>
      <c r="F459" s="14" t="s">
        <v>171</v>
      </c>
      <c r="G459" s="68">
        <f>G460+G468+G474</f>
        <v>31788</v>
      </c>
      <c r="H459" s="65"/>
    </row>
    <row r="460" spans="1:8" ht="43.5">
      <c r="A460" s="6" t="s">
        <v>289</v>
      </c>
      <c r="B460" s="1" t="s">
        <v>261</v>
      </c>
      <c r="C460" s="1" t="s">
        <v>254</v>
      </c>
      <c r="D460" s="1" t="s">
        <v>286</v>
      </c>
      <c r="E460" s="4"/>
      <c r="F460" s="14"/>
      <c r="G460" s="65">
        <f>G461</f>
        <v>7862.799999999999</v>
      </c>
      <c r="H460" s="65"/>
    </row>
    <row r="461" spans="1:8" ht="15">
      <c r="A461" s="6" t="s">
        <v>172</v>
      </c>
      <c r="B461" s="1" t="s">
        <v>261</v>
      </c>
      <c r="C461" s="1" t="s">
        <v>254</v>
      </c>
      <c r="D461" s="1" t="s">
        <v>288</v>
      </c>
      <c r="E461" s="4"/>
      <c r="F461" s="14"/>
      <c r="G461" s="65">
        <f>G462+G465</f>
        <v>7862.799999999999</v>
      </c>
      <c r="H461" s="65"/>
    </row>
    <row r="462" spans="1:8" ht="15">
      <c r="A462" s="6" t="s">
        <v>523</v>
      </c>
      <c r="B462" s="1" t="s">
        <v>261</v>
      </c>
      <c r="C462" s="1" t="s">
        <v>254</v>
      </c>
      <c r="D462" s="1" t="s">
        <v>288</v>
      </c>
      <c r="E462" s="1" t="s">
        <v>384</v>
      </c>
      <c r="F462" s="14"/>
      <c r="G462" s="65">
        <f>G463+G464</f>
        <v>7579.9</v>
      </c>
      <c r="H462" s="65"/>
    </row>
    <row r="463" spans="1:8" ht="15">
      <c r="A463" s="7" t="s">
        <v>410</v>
      </c>
      <c r="B463" s="1" t="s">
        <v>261</v>
      </c>
      <c r="C463" s="1" t="s">
        <v>254</v>
      </c>
      <c r="D463" s="1" t="s">
        <v>288</v>
      </c>
      <c r="E463" s="1" t="s">
        <v>409</v>
      </c>
      <c r="F463" s="14"/>
      <c r="G463" s="65">
        <f>'Прилож №3'!H550</f>
        <v>7579.9</v>
      </c>
      <c r="H463" s="65"/>
    </row>
    <row r="464" spans="1:8" ht="15">
      <c r="A464" s="7" t="s">
        <v>412</v>
      </c>
      <c r="B464" s="1" t="s">
        <v>261</v>
      </c>
      <c r="C464" s="1" t="s">
        <v>254</v>
      </c>
      <c r="D464" s="1" t="s">
        <v>288</v>
      </c>
      <c r="E464" s="1" t="s">
        <v>411</v>
      </c>
      <c r="F464" s="14"/>
      <c r="G464" s="65">
        <f>'Прилож №3'!H551</f>
        <v>0</v>
      </c>
      <c r="H464" s="65"/>
    </row>
    <row r="465" spans="1:8" ht="15">
      <c r="A465" s="23" t="s">
        <v>577</v>
      </c>
      <c r="B465" s="1" t="s">
        <v>261</v>
      </c>
      <c r="C465" s="1" t="s">
        <v>254</v>
      </c>
      <c r="D465" s="1" t="s">
        <v>288</v>
      </c>
      <c r="E465" s="1" t="s">
        <v>524</v>
      </c>
      <c r="F465" s="14"/>
      <c r="G465" s="65">
        <f>G466+G467</f>
        <v>282.9</v>
      </c>
      <c r="H465" s="65"/>
    </row>
    <row r="466" spans="1:8" ht="28.5">
      <c r="A466" s="6" t="s">
        <v>435</v>
      </c>
      <c r="B466" s="1" t="s">
        <v>261</v>
      </c>
      <c r="C466" s="1" t="s">
        <v>254</v>
      </c>
      <c r="D466" s="1" t="s">
        <v>288</v>
      </c>
      <c r="E466" s="1" t="s">
        <v>432</v>
      </c>
      <c r="F466" s="8" t="s">
        <v>287</v>
      </c>
      <c r="G466" s="65">
        <f>'Прилож №3'!H553</f>
        <v>144.1</v>
      </c>
      <c r="H466" s="65"/>
    </row>
    <row r="467" spans="1:8" ht="28.5">
      <c r="A467" s="6" t="s">
        <v>426</v>
      </c>
      <c r="B467" s="1" t="s">
        <v>261</v>
      </c>
      <c r="C467" s="1" t="s">
        <v>254</v>
      </c>
      <c r="D467" s="1" t="s">
        <v>288</v>
      </c>
      <c r="E467" s="1" t="s">
        <v>416</v>
      </c>
      <c r="F467" s="8"/>
      <c r="G467" s="65">
        <f>'Прилож №3'!H554</f>
        <v>138.8</v>
      </c>
      <c r="H467" s="65"/>
    </row>
    <row r="468" spans="1:8" ht="57">
      <c r="A468" s="6" t="s">
        <v>207</v>
      </c>
      <c r="B468" s="1" t="s">
        <v>261</v>
      </c>
      <c r="C468" s="1" t="s">
        <v>254</v>
      </c>
      <c r="D468" s="1" t="s">
        <v>164</v>
      </c>
      <c r="E468" s="1"/>
      <c r="F468" s="8"/>
      <c r="G468" s="65">
        <f>G469+G471</f>
        <v>6942</v>
      </c>
      <c r="H468" s="65"/>
    </row>
    <row r="469" spans="1:8" ht="42.75">
      <c r="A469" s="19" t="s">
        <v>579</v>
      </c>
      <c r="B469" s="1" t="s">
        <v>261</v>
      </c>
      <c r="C469" s="1" t="s">
        <v>254</v>
      </c>
      <c r="D469" s="1" t="s">
        <v>45</v>
      </c>
      <c r="E469" s="1"/>
      <c r="F469" s="8"/>
      <c r="G469" s="65">
        <f>G470</f>
        <v>73.5</v>
      </c>
      <c r="H469" s="65"/>
    </row>
    <row r="470" spans="1:8" ht="14.25">
      <c r="A470" s="7" t="s">
        <v>153</v>
      </c>
      <c r="B470" s="1" t="s">
        <v>261</v>
      </c>
      <c r="C470" s="1" t="s">
        <v>254</v>
      </c>
      <c r="D470" s="1" t="s">
        <v>45</v>
      </c>
      <c r="E470" s="1" t="s">
        <v>398</v>
      </c>
      <c r="F470" s="8" t="s">
        <v>398</v>
      </c>
      <c r="G470" s="65">
        <f>'Прилож №3'!H557</f>
        <v>73.5</v>
      </c>
      <c r="H470" s="65"/>
    </row>
    <row r="471" spans="1:8" ht="14.25">
      <c r="A471" s="7" t="s">
        <v>153</v>
      </c>
      <c r="B471" s="1" t="s">
        <v>261</v>
      </c>
      <c r="C471" s="1" t="s">
        <v>254</v>
      </c>
      <c r="D471" s="1" t="s">
        <v>269</v>
      </c>
      <c r="E471" s="1"/>
      <c r="F471" s="8"/>
      <c r="G471" s="65">
        <f>G472+G473</f>
        <v>6868.5</v>
      </c>
      <c r="H471" s="65"/>
    </row>
    <row r="472" spans="1:8" ht="42.75">
      <c r="A472" s="19" t="s">
        <v>431</v>
      </c>
      <c r="B472" s="1" t="s">
        <v>261</v>
      </c>
      <c r="C472" s="1" t="s">
        <v>254</v>
      </c>
      <c r="D472" s="1" t="s">
        <v>269</v>
      </c>
      <c r="E472" s="1" t="s">
        <v>398</v>
      </c>
      <c r="F472" s="8"/>
      <c r="G472" s="65">
        <f>'Прилож №3'!H559</f>
        <v>6748.5</v>
      </c>
      <c r="H472" s="65"/>
    </row>
    <row r="473" spans="1:8" ht="14.25">
      <c r="A473" s="16" t="s">
        <v>394</v>
      </c>
      <c r="B473" s="1" t="s">
        <v>261</v>
      </c>
      <c r="C473" s="1" t="s">
        <v>254</v>
      </c>
      <c r="D473" s="1" t="s">
        <v>269</v>
      </c>
      <c r="E473" s="1" t="s">
        <v>393</v>
      </c>
      <c r="F473" s="8"/>
      <c r="G473" s="65">
        <f>'Прилож №3'!H560</f>
        <v>120</v>
      </c>
      <c r="H473" s="65"/>
    </row>
    <row r="474" spans="1:8" ht="14.25">
      <c r="A474" s="7" t="s">
        <v>216</v>
      </c>
      <c r="B474" s="1" t="s">
        <v>261</v>
      </c>
      <c r="C474" s="1" t="s">
        <v>254</v>
      </c>
      <c r="D474" s="1" t="s">
        <v>217</v>
      </c>
      <c r="E474" s="1"/>
      <c r="F474" s="8"/>
      <c r="G474" s="65">
        <f>G475+G480</f>
        <v>16983.2</v>
      </c>
      <c r="H474" s="65"/>
    </row>
    <row r="475" spans="1:8" ht="42.75">
      <c r="A475" s="6" t="s">
        <v>353</v>
      </c>
      <c r="B475" s="1" t="s">
        <v>261</v>
      </c>
      <c r="C475" s="1" t="s">
        <v>254</v>
      </c>
      <c r="D475" s="1" t="s">
        <v>270</v>
      </c>
      <c r="E475" s="1"/>
      <c r="F475" s="8"/>
      <c r="G475" s="65">
        <f>G476+G477</f>
        <v>1710.1</v>
      </c>
      <c r="H475" s="65"/>
    </row>
    <row r="476" spans="1:8" ht="14.25">
      <c r="A476" s="7" t="s">
        <v>412</v>
      </c>
      <c r="B476" s="1" t="s">
        <v>261</v>
      </c>
      <c r="C476" s="1" t="s">
        <v>254</v>
      </c>
      <c r="D476" s="1" t="s">
        <v>270</v>
      </c>
      <c r="E476" s="1" t="s">
        <v>411</v>
      </c>
      <c r="F476" s="8"/>
      <c r="G476" s="65">
        <f>'Прилож №3'!H563</f>
        <v>1233.6999999999998</v>
      </c>
      <c r="H476" s="65"/>
    </row>
    <row r="477" spans="1:8" ht="14.25">
      <c r="A477" s="23" t="s">
        <v>577</v>
      </c>
      <c r="B477" s="1" t="s">
        <v>261</v>
      </c>
      <c r="C477" s="1" t="s">
        <v>254</v>
      </c>
      <c r="D477" s="1" t="s">
        <v>270</v>
      </c>
      <c r="E477" s="1" t="s">
        <v>524</v>
      </c>
      <c r="F477" s="8"/>
      <c r="G477" s="65">
        <f>G478+G479</f>
        <v>476.4</v>
      </c>
      <c r="H477" s="65"/>
    </row>
    <row r="478" spans="1:8" ht="28.5">
      <c r="A478" s="6" t="s">
        <v>435</v>
      </c>
      <c r="B478" s="1" t="s">
        <v>261</v>
      </c>
      <c r="C478" s="1" t="s">
        <v>254</v>
      </c>
      <c r="D478" s="1" t="s">
        <v>270</v>
      </c>
      <c r="E478" s="1" t="s">
        <v>432</v>
      </c>
      <c r="F478" s="8"/>
      <c r="G478" s="65">
        <f>'Прилож №3'!H565</f>
        <v>84.6</v>
      </c>
      <c r="H478" s="65"/>
    </row>
    <row r="479" spans="1:8" ht="28.5">
      <c r="A479" s="6" t="s">
        <v>426</v>
      </c>
      <c r="B479" s="1" t="s">
        <v>261</v>
      </c>
      <c r="C479" s="1" t="s">
        <v>254</v>
      </c>
      <c r="D479" s="1" t="s">
        <v>270</v>
      </c>
      <c r="E479" s="1" t="s">
        <v>416</v>
      </c>
      <c r="F479" s="8"/>
      <c r="G479" s="65">
        <f>'Прилож №3'!H566</f>
        <v>391.8</v>
      </c>
      <c r="H479" s="65"/>
    </row>
    <row r="480" spans="1:8" ht="28.5">
      <c r="A480" s="6" t="s">
        <v>342</v>
      </c>
      <c r="B480" s="1" t="s">
        <v>261</v>
      </c>
      <c r="C480" s="1" t="s">
        <v>254</v>
      </c>
      <c r="D480" s="1" t="s">
        <v>371</v>
      </c>
      <c r="E480" s="1"/>
      <c r="F480" s="8"/>
      <c r="G480" s="65">
        <f>G481+G482+G483+G484</f>
        <v>15273.1</v>
      </c>
      <c r="H480" s="65"/>
    </row>
    <row r="481" spans="1:8" ht="28.5">
      <c r="A481" s="6" t="s">
        <v>426</v>
      </c>
      <c r="B481" s="1" t="s">
        <v>261</v>
      </c>
      <c r="C481" s="1" t="s">
        <v>254</v>
      </c>
      <c r="D481" s="1" t="s">
        <v>371</v>
      </c>
      <c r="E481" s="1" t="s">
        <v>416</v>
      </c>
      <c r="F481" s="8"/>
      <c r="G481" s="65">
        <f>'Прилож №3'!H568+'Прилож №3'!H247</f>
        <v>2454.3</v>
      </c>
      <c r="H481" s="65"/>
    </row>
    <row r="482" spans="1:8" ht="28.5">
      <c r="A482" s="6" t="str">
        <f>'Прилож №3'!A569</f>
        <v>Пособия и компенсации гражданам и иные социальные выплаты, кроме публичных нормативных обязательств</v>
      </c>
      <c r="B482" s="1" t="s">
        <v>261</v>
      </c>
      <c r="C482" s="1" t="s">
        <v>254</v>
      </c>
      <c r="D482" s="1" t="s">
        <v>371</v>
      </c>
      <c r="E482" s="1" t="s">
        <v>403</v>
      </c>
      <c r="F482" s="8"/>
      <c r="G482" s="65">
        <f>'Прилож №3'!H569</f>
        <v>14</v>
      </c>
      <c r="H482" s="65"/>
    </row>
    <row r="483" spans="1:8" ht="14.25">
      <c r="A483" s="16" t="s">
        <v>394</v>
      </c>
      <c r="B483" s="1" t="s">
        <v>261</v>
      </c>
      <c r="C483" s="1" t="s">
        <v>254</v>
      </c>
      <c r="D483" s="1" t="s">
        <v>371</v>
      </c>
      <c r="E483" s="1" t="s">
        <v>393</v>
      </c>
      <c r="F483" s="8"/>
      <c r="G483" s="65">
        <f>'Прилож №3'!H570</f>
        <v>2909.2</v>
      </c>
      <c r="H483" s="65"/>
    </row>
    <row r="484" spans="1:8" ht="14.25">
      <c r="A484" s="16" t="s">
        <v>423</v>
      </c>
      <c r="B484" s="1" t="s">
        <v>261</v>
      </c>
      <c r="C484" s="1" t="s">
        <v>254</v>
      </c>
      <c r="D484" s="1" t="s">
        <v>371</v>
      </c>
      <c r="E484" s="1" t="s">
        <v>422</v>
      </c>
      <c r="F484" s="8"/>
      <c r="G484" s="65">
        <f>'Прилож №3'!H571</f>
        <v>9895.6</v>
      </c>
      <c r="H484" s="65"/>
    </row>
    <row r="485" spans="1:8" ht="15">
      <c r="A485" s="3" t="s">
        <v>323</v>
      </c>
      <c r="B485" s="4" t="s">
        <v>258</v>
      </c>
      <c r="C485" s="4"/>
      <c r="D485" s="4"/>
      <c r="E485" s="4"/>
      <c r="F485" s="1"/>
      <c r="G485" s="68">
        <f>G486+G504+G517+G521+G528</f>
        <v>287256.4</v>
      </c>
      <c r="H485" s="68">
        <f>H486+H504+H517+H521+H528</f>
        <v>278536.4</v>
      </c>
    </row>
    <row r="486" spans="1:8" ht="15">
      <c r="A486" s="3" t="s">
        <v>275</v>
      </c>
      <c r="B486" s="4" t="s">
        <v>258</v>
      </c>
      <c r="C486" s="4" t="s">
        <v>252</v>
      </c>
      <c r="D486" s="4"/>
      <c r="E486" s="4"/>
      <c r="F486" s="4"/>
      <c r="G486" s="68">
        <f>G487+G494+G499</f>
        <v>56848.5</v>
      </c>
      <c r="H486" s="68">
        <f>H487+H494+H499</f>
        <v>51748.5</v>
      </c>
    </row>
    <row r="487" spans="1:8" ht="14.25">
      <c r="A487" s="7" t="s">
        <v>315</v>
      </c>
      <c r="B487" s="1" t="s">
        <v>258</v>
      </c>
      <c r="C487" s="1" t="s">
        <v>252</v>
      </c>
      <c r="D487" s="1" t="s">
        <v>165</v>
      </c>
      <c r="E487" s="1"/>
      <c r="F487" s="1"/>
      <c r="G487" s="65">
        <f>G488+G490+G492</f>
        <v>54235.5</v>
      </c>
      <c r="H487" s="65">
        <f>H488+H490</f>
        <v>49135.5</v>
      </c>
    </row>
    <row r="488" spans="1:8" ht="42.75">
      <c r="A488" s="6" t="s">
        <v>596</v>
      </c>
      <c r="B488" s="1" t="s">
        <v>258</v>
      </c>
      <c r="C488" s="1" t="s">
        <v>252</v>
      </c>
      <c r="D488" s="1" t="s">
        <v>536</v>
      </c>
      <c r="E488" s="1"/>
      <c r="F488" s="8"/>
      <c r="G488" s="65">
        <f>G489</f>
        <v>47760.5</v>
      </c>
      <c r="H488" s="65">
        <f>H489</f>
        <v>47760.5</v>
      </c>
    </row>
    <row r="489" spans="1:8" ht="42.75">
      <c r="A489" s="6" t="s">
        <v>424</v>
      </c>
      <c r="B489" s="1" t="s">
        <v>258</v>
      </c>
      <c r="C489" s="1" t="s">
        <v>252</v>
      </c>
      <c r="D489" s="1" t="s">
        <v>536</v>
      </c>
      <c r="E489" s="1" t="s">
        <v>398</v>
      </c>
      <c r="F489" s="8" t="s">
        <v>387</v>
      </c>
      <c r="G489" s="65">
        <f>'Прилож №3'!H252</f>
        <v>47760.5</v>
      </c>
      <c r="H489" s="65">
        <f>'Прилож №3'!I252</f>
        <v>47760.5</v>
      </c>
    </row>
    <row r="490" spans="1:8" ht="42.75">
      <c r="A490" s="6" t="s">
        <v>4</v>
      </c>
      <c r="B490" s="1" t="s">
        <v>258</v>
      </c>
      <c r="C490" s="1" t="s">
        <v>252</v>
      </c>
      <c r="D490" s="1" t="s">
        <v>537</v>
      </c>
      <c r="E490" s="1"/>
      <c r="F490" s="8"/>
      <c r="G490" s="65">
        <f>G491</f>
        <v>1375</v>
      </c>
      <c r="H490" s="65">
        <f>H491</f>
        <v>1375</v>
      </c>
    </row>
    <row r="491" spans="1:8" ht="42.75">
      <c r="A491" s="6" t="s">
        <v>424</v>
      </c>
      <c r="B491" s="1" t="s">
        <v>258</v>
      </c>
      <c r="C491" s="1" t="s">
        <v>252</v>
      </c>
      <c r="D491" s="1" t="s">
        <v>537</v>
      </c>
      <c r="E491" s="1" t="s">
        <v>398</v>
      </c>
      <c r="F491" s="8" t="s">
        <v>398</v>
      </c>
      <c r="G491" s="65">
        <f>'Прилож №3'!H254</f>
        <v>1375</v>
      </c>
      <c r="H491" s="65">
        <f>'Прилож №3'!I254</f>
        <v>1375</v>
      </c>
    </row>
    <row r="492" spans="1:8" ht="14.25">
      <c r="A492" s="23" t="s">
        <v>153</v>
      </c>
      <c r="B492" s="1" t="s">
        <v>258</v>
      </c>
      <c r="C492" s="1" t="s">
        <v>252</v>
      </c>
      <c r="D492" s="1" t="s">
        <v>27</v>
      </c>
      <c r="E492" s="1"/>
      <c r="F492" s="8"/>
      <c r="G492" s="65">
        <f>G493</f>
        <v>5100</v>
      </c>
      <c r="H492" s="65"/>
    </row>
    <row r="493" spans="1:8" ht="14.25">
      <c r="A493" s="15" t="s">
        <v>394</v>
      </c>
      <c r="B493" s="1" t="s">
        <v>258</v>
      </c>
      <c r="C493" s="1" t="s">
        <v>252</v>
      </c>
      <c r="D493" s="1" t="s">
        <v>27</v>
      </c>
      <c r="E493" s="1" t="s">
        <v>393</v>
      </c>
      <c r="F493" s="8"/>
      <c r="G493" s="65">
        <f>'Прилож №3'!H256</f>
        <v>5100</v>
      </c>
      <c r="H493" s="65"/>
    </row>
    <row r="494" spans="1:8" ht="15">
      <c r="A494" s="3" t="s">
        <v>296</v>
      </c>
      <c r="B494" s="4" t="s">
        <v>258</v>
      </c>
      <c r="C494" s="4" t="s">
        <v>252</v>
      </c>
      <c r="D494" s="4" t="s">
        <v>297</v>
      </c>
      <c r="E494" s="4"/>
      <c r="F494" s="4"/>
      <c r="G494" s="68">
        <f>G495+G497</f>
        <v>1740</v>
      </c>
      <c r="H494" s="68">
        <f>H495+H497</f>
        <v>1740</v>
      </c>
    </row>
    <row r="495" spans="1:8" ht="28.5">
      <c r="A495" s="6" t="s">
        <v>597</v>
      </c>
      <c r="B495" s="1" t="s">
        <v>258</v>
      </c>
      <c r="C495" s="1" t="s">
        <v>252</v>
      </c>
      <c r="D495" s="1" t="s">
        <v>538</v>
      </c>
      <c r="E495" s="1"/>
      <c r="F495" s="8"/>
      <c r="G495" s="65">
        <f>G496</f>
        <v>1658</v>
      </c>
      <c r="H495" s="65">
        <f>H496</f>
        <v>1658</v>
      </c>
    </row>
    <row r="496" spans="1:8" ht="42.75">
      <c r="A496" s="6" t="s">
        <v>424</v>
      </c>
      <c r="B496" s="1" t="s">
        <v>258</v>
      </c>
      <c r="C496" s="1" t="s">
        <v>252</v>
      </c>
      <c r="D496" s="1" t="s">
        <v>538</v>
      </c>
      <c r="E496" s="1" t="s">
        <v>398</v>
      </c>
      <c r="F496" s="8" t="s">
        <v>387</v>
      </c>
      <c r="G496" s="65">
        <f>'Прилож №3'!H259</f>
        <v>1658</v>
      </c>
      <c r="H496" s="65">
        <f>'Прилож №3'!I259</f>
        <v>1658</v>
      </c>
    </row>
    <row r="497" spans="1:8" ht="42.75">
      <c r="A497" s="6" t="s">
        <v>5</v>
      </c>
      <c r="B497" s="1" t="s">
        <v>258</v>
      </c>
      <c r="C497" s="1" t="s">
        <v>252</v>
      </c>
      <c r="D497" s="1" t="s">
        <v>539</v>
      </c>
      <c r="E497" s="1"/>
      <c r="F497" s="8"/>
      <c r="G497" s="65">
        <f>G498</f>
        <v>82</v>
      </c>
      <c r="H497" s="65">
        <f>H498</f>
        <v>82</v>
      </c>
    </row>
    <row r="498" spans="1:8" ht="42.75">
      <c r="A498" s="6" t="s">
        <v>424</v>
      </c>
      <c r="B498" s="1" t="s">
        <v>258</v>
      </c>
      <c r="C498" s="1" t="s">
        <v>252</v>
      </c>
      <c r="D498" s="1" t="s">
        <v>539</v>
      </c>
      <c r="E498" s="1" t="s">
        <v>398</v>
      </c>
      <c r="F498" s="8" t="s">
        <v>398</v>
      </c>
      <c r="G498" s="65">
        <f>'Прилож №3'!H261</f>
        <v>82</v>
      </c>
      <c r="H498" s="65">
        <f>'Прилож №3'!I261</f>
        <v>82</v>
      </c>
    </row>
    <row r="499" spans="1:8" ht="15">
      <c r="A499" s="49" t="s">
        <v>528</v>
      </c>
      <c r="B499" s="4" t="s">
        <v>258</v>
      </c>
      <c r="C499" s="4" t="s">
        <v>252</v>
      </c>
      <c r="D499" s="4" t="s">
        <v>526</v>
      </c>
      <c r="E499" s="4"/>
      <c r="F499" s="14"/>
      <c r="G499" s="68">
        <f aca="true" t="shared" si="4" ref="G499:H502">G500</f>
        <v>873</v>
      </c>
      <c r="H499" s="68">
        <f t="shared" si="4"/>
        <v>873</v>
      </c>
    </row>
    <row r="500" spans="1:8" ht="57">
      <c r="A500" s="19" t="s">
        <v>8</v>
      </c>
      <c r="B500" s="1" t="s">
        <v>258</v>
      </c>
      <c r="C500" s="1" t="s">
        <v>252</v>
      </c>
      <c r="D500" s="1" t="s">
        <v>7</v>
      </c>
      <c r="E500" s="1"/>
      <c r="F500" s="8"/>
      <c r="G500" s="65">
        <f t="shared" si="4"/>
        <v>873</v>
      </c>
      <c r="H500" s="65">
        <f t="shared" si="4"/>
        <v>873</v>
      </c>
    </row>
    <row r="501" spans="1:8" ht="57">
      <c r="A501" s="19" t="s">
        <v>540</v>
      </c>
      <c r="B501" s="1" t="s">
        <v>258</v>
      </c>
      <c r="C501" s="1" t="s">
        <v>252</v>
      </c>
      <c r="D501" s="1" t="s">
        <v>75</v>
      </c>
      <c r="E501" s="1"/>
      <c r="F501" s="8"/>
      <c r="G501" s="65">
        <f t="shared" si="4"/>
        <v>873</v>
      </c>
      <c r="H501" s="65">
        <f t="shared" si="4"/>
        <v>873</v>
      </c>
    </row>
    <row r="502" spans="1:8" ht="62.25" customHeight="1">
      <c r="A502" s="19" t="s">
        <v>77</v>
      </c>
      <c r="B502" s="1" t="s">
        <v>258</v>
      </c>
      <c r="C502" s="1" t="s">
        <v>252</v>
      </c>
      <c r="D502" s="1" t="s">
        <v>76</v>
      </c>
      <c r="E502" s="1"/>
      <c r="F502" s="8"/>
      <c r="G502" s="65">
        <f t="shared" si="4"/>
        <v>873</v>
      </c>
      <c r="H502" s="65">
        <f t="shared" si="4"/>
        <v>873</v>
      </c>
    </row>
    <row r="503" spans="1:8" ht="14.25">
      <c r="A503" s="16" t="s">
        <v>394</v>
      </c>
      <c r="B503" s="1" t="s">
        <v>258</v>
      </c>
      <c r="C503" s="1" t="s">
        <v>252</v>
      </c>
      <c r="D503" s="1" t="s">
        <v>76</v>
      </c>
      <c r="E503" s="1" t="s">
        <v>393</v>
      </c>
      <c r="F503" s="8" t="s">
        <v>398</v>
      </c>
      <c r="G503" s="65">
        <f>'Прилож №3'!H265</f>
        <v>873</v>
      </c>
      <c r="H503" s="65">
        <f>'Прилож №3'!I265</f>
        <v>873</v>
      </c>
    </row>
    <row r="504" spans="1:8" s="41" customFormat="1" ht="15">
      <c r="A504" s="3" t="s">
        <v>298</v>
      </c>
      <c r="B504" s="4" t="s">
        <v>258</v>
      </c>
      <c r="C504" s="4" t="s">
        <v>253</v>
      </c>
      <c r="D504" s="4"/>
      <c r="E504" s="4"/>
      <c r="F504" s="14"/>
      <c r="G504" s="68">
        <f>G505+G512</f>
        <v>98041.5</v>
      </c>
      <c r="H504" s="68">
        <f>H505+H512</f>
        <v>96421.5</v>
      </c>
    </row>
    <row r="505" spans="1:8" s="41" customFormat="1" ht="15">
      <c r="A505" s="7" t="s">
        <v>299</v>
      </c>
      <c r="B505" s="1" t="s">
        <v>258</v>
      </c>
      <c r="C505" s="1" t="s">
        <v>253</v>
      </c>
      <c r="D505" s="1" t="s">
        <v>300</v>
      </c>
      <c r="E505" s="1"/>
      <c r="F505" s="8"/>
      <c r="G505" s="65">
        <f>G506+G508+G510</f>
        <v>87018.5</v>
      </c>
      <c r="H505" s="65">
        <f>H506+H508+H510</f>
        <v>85398.5</v>
      </c>
    </row>
    <row r="506" spans="1:8" s="41" customFormat="1" ht="43.5">
      <c r="A506" s="6" t="s">
        <v>598</v>
      </c>
      <c r="B506" s="1" t="s">
        <v>258</v>
      </c>
      <c r="C506" s="1" t="s">
        <v>253</v>
      </c>
      <c r="D506" s="1" t="s">
        <v>543</v>
      </c>
      <c r="E506" s="1"/>
      <c r="F506" s="8" t="s">
        <v>387</v>
      </c>
      <c r="G506" s="65">
        <f>G507</f>
        <v>83098.5</v>
      </c>
      <c r="H506" s="65">
        <f>H507</f>
        <v>83098.5</v>
      </c>
    </row>
    <row r="507" spans="1:8" s="41" customFormat="1" ht="43.5">
      <c r="A507" s="6" t="s">
        <v>424</v>
      </c>
      <c r="B507" s="1" t="s">
        <v>258</v>
      </c>
      <c r="C507" s="1" t="s">
        <v>253</v>
      </c>
      <c r="D507" s="1" t="s">
        <v>541</v>
      </c>
      <c r="E507" s="1" t="s">
        <v>398</v>
      </c>
      <c r="F507" s="8"/>
      <c r="G507" s="65">
        <f>'Прилож №3'!H269</f>
        <v>83098.5</v>
      </c>
      <c r="H507" s="65">
        <f>'Прилож №3'!I269</f>
        <v>83098.5</v>
      </c>
    </row>
    <row r="508" spans="1:8" s="41" customFormat="1" ht="43.5">
      <c r="A508" s="6" t="s">
        <v>9</v>
      </c>
      <c r="B508" s="1" t="s">
        <v>258</v>
      </c>
      <c r="C508" s="1" t="s">
        <v>253</v>
      </c>
      <c r="D508" s="1" t="s">
        <v>542</v>
      </c>
      <c r="E508" s="1"/>
      <c r="F508" s="8"/>
      <c r="G508" s="65">
        <f>G509</f>
        <v>2300</v>
      </c>
      <c r="H508" s="65">
        <f>H509</f>
        <v>2300</v>
      </c>
    </row>
    <row r="509" spans="1:8" s="41" customFormat="1" ht="43.5">
      <c r="A509" s="6" t="s">
        <v>424</v>
      </c>
      <c r="B509" s="1" t="s">
        <v>258</v>
      </c>
      <c r="C509" s="1" t="s">
        <v>253</v>
      </c>
      <c r="D509" s="1" t="s">
        <v>542</v>
      </c>
      <c r="E509" s="1" t="s">
        <v>398</v>
      </c>
      <c r="F509" s="8" t="s">
        <v>398</v>
      </c>
      <c r="G509" s="65">
        <f>'Прилож №3'!H272</f>
        <v>2300</v>
      </c>
      <c r="H509" s="65">
        <f>'Прилож №3'!I272</f>
        <v>2300</v>
      </c>
    </row>
    <row r="510" spans="1:8" s="41" customFormat="1" ht="15">
      <c r="A510" s="7" t="s">
        <v>153</v>
      </c>
      <c r="B510" s="1" t="s">
        <v>258</v>
      </c>
      <c r="C510" s="1" t="s">
        <v>253</v>
      </c>
      <c r="D510" s="1" t="s">
        <v>442</v>
      </c>
      <c r="E510" s="1"/>
      <c r="F510" s="8"/>
      <c r="G510" s="65">
        <f>G511</f>
        <v>1620</v>
      </c>
      <c r="H510" s="65"/>
    </row>
    <row r="511" spans="1:8" s="41" customFormat="1" ht="15">
      <c r="A511" s="16" t="s">
        <v>394</v>
      </c>
      <c r="B511" s="1" t="s">
        <v>258</v>
      </c>
      <c r="C511" s="1" t="s">
        <v>253</v>
      </c>
      <c r="D511" s="1" t="s">
        <v>442</v>
      </c>
      <c r="E511" s="1" t="s">
        <v>393</v>
      </c>
      <c r="F511" s="8" t="s">
        <v>398</v>
      </c>
      <c r="G511" s="65">
        <f>'Прилож №3'!H274</f>
        <v>1620</v>
      </c>
      <c r="H511" s="65"/>
    </row>
    <row r="512" spans="1:8" s="41" customFormat="1" ht="15">
      <c r="A512" s="23" t="s">
        <v>528</v>
      </c>
      <c r="B512" s="1" t="s">
        <v>258</v>
      </c>
      <c r="C512" s="1" t="s">
        <v>253</v>
      </c>
      <c r="D512" s="1" t="s">
        <v>526</v>
      </c>
      <c r="E512" s="1"/>
      <c r="F512" s="8"/>
      <c r="G512" s="65">
        <f aca="true" t="shared" si="5" ref="G512:H515">G513</f>
        <v>11023</v>
      </c>
      <c r="H512" s="65">
        <f t="shared" si="5"/>
        <v>11023</v>
      </c>
    </row>
    <row r="513" spans="1:8" s="41" customFormat="1" ht="57.75">
      <c r="A513" s="19" t="s">
        <v>8</v>
      </c>
      <c r="B513" s="1" t="s">
        <v>258</v>
      </c>
      <c r="C513" s="1" t="s">
        <v>253</v>
      </c>
      <c r="D513" s="1" t="s">
        <v>7</v>
      </c>
      <c r="E513" s="1"/>
      <c r="F513" s="8"/>
      <c r="G513" s="65">
        <f t="shared" si="5"/>
        <v>11023</v>
      </c>
      <c r="H513" s="65">
        <f t="shared" si="5"/>
        <v>11023</v>
      </c>
    </row>
    <row r="514" spans="1:8" s="41" customFormat="1" ht="57.75">
      <c r="A514" s="19" t="s">
        <v>540</v>
      </c>
      <c r="B514" s="1" t="s">
        <v>258</v>
      </c>
      <c r="C514" s="1" t="s">
        <v>252</v>
      </c>
      <c r="D514" s="1" t="s">
        <v>75</v>
      </c>
      <c r="E514" s="1"/>
      <c r="F514" s="8"/>
      <c r="G514" s="65">
        <f t="shared" si="5"/>
        <v>11023</v>
      </c>
      <c r="H514" s="65">
        <f t="shared" si="5"/>
        <v>11023</v>
      </c>
    </row>
    <row r="515" spans="1:8" s="41" customFormat="1" ht="29.25">
      <c r="A515" s="19" t="str">
        <f>'Прилож №3'!A278</f>
        <v>Обеспечение полноценным питанием беременных женщин, кормящих матерей, а также детей в возрасте до трех лет</v>
      </c>
      <c r="B515" s="1" t="s">
        <v>258</v>
      </c>
      <c r="C515" s="1" t="s">
        <v>253</v>
      </c>
      <c r="D515" s="1" t="s">
        <v>73</v>
      </c>
      <c r="E515" s="1"/>
      <c r="F515" s="8"/>
      <c r="G515" s="65">
        <f t="shared" si="5"/>
        <v>11023</v>
      </c>
      <c r="H515" s="65">
        <f t="shared" si="5"/>
        <v>11023</v>
      </c>
    </row>
    <row r="516" spans="1:8" s="41" customFormat="1" ht="15">
      <c r="A516" s="16" t="s">
        <v>394</v>
      </c>
      <c r="B516" s="1" t="s">
        <v>258</v>
      </c>
      <c r="C516" s="1" t="s">
        <v>253</v>
      </c>
      <c r="D516" s="1" t="s">
        <v>73</v>
      </c>
      <c r="E516" s="1" t="s">
        <v>393</v>
      </c>
      <c r="F516" s="8" t="s">
        <v>398</v>
      </c>
      <c r="G516" s="65">
        <f>'Прилож №3'!H279</f>
        <v>11023</v>
      </c>
      <c r="H516" s="65">
        <f>'Прилож №3'!I279</f>
        <v>11023</v>
      </c>
    </row>
    <row r="517" spans="1:8" s="41" customFormat="1" ht="15">
      <c r="A517" s="3" t="s">
        <v>301</v>
      </c>
      <c r="B517" s="4" t="s">
        <v>258</v>
      </c>
      <c r="C517" s="4" t="s">
        <v>257</v>
      </c>
      <c r="D517" s="4"/>
      <c r="E517" s="4"/>
      <c r="F517" s="4"/>
      <c r="G517" s="68">
        <f>G519</f>
        <v>210.9</v>
      </c>
      <c r="H517" s="68">
        <f>H519</f>
        <v>210.9</v>
      </c>
    </row>
    <row r="518" spans="1:8" s="41" customFormat="1" ht="15">
      <c r="A518" s="7" t="s">
        <v>315</v>
      </c>
      <c r="B518" s="1" t="s">
        <v>258</v>
      </c>
      <c r="C518" s="1" t="s">
        <v>257</v>
      </c>
      <c r="D518" s="1" t="s">
        <v>165</v>
      </c>
      <c r="E518" s="4"/>
      <c r="F518" s="4"/>
      <c r="G518" s="65">
        <f>G519</f>
        <v>210.9</v>
      </c>
      <c r="H518" s="65">
        <f>H519</f>
        <v>210.9</v>
      </c>
    </row>
    <row r="519" spans="1:8" s="41" customFormat="1" ht="43.5">
      <c r="A519" s="6" t="s">
        <v>599</v>
      </c>
      <c r="B519" s="1" t="s">
        <v>258</v>
      </c>
      <c r="C519" s="1" t="s">
        <v>257</v>
      </c>
      <c r="D519" s="1" t="s">
        <v>536</v>
      </c>
      <c r="E519" s="4"/>
      <c r="F519" s="4"/>
      <c r="G519" s="65">
        <f>G520</f>
        <v>210.9</v>
      </c>
      <c r="H519" s="65">
        <f>H520</f>
        <v>210.9</v>
      </c>
    </row>
    <row r="520" spans="1:8" s="41" customFormat="1" ht="43.5">
      <c r="A520" s="6" t="s">
        <v>424</v>
      </c>
      <c r="B520" s="1" t="s">
        <v>258</v>
      </c>
      <c r="C520" s="1" t="s">
        <v>257</v>
      </c>
      <c r="D520" s="1" t="s">
        <v>536</v>
      </c>
      <c r="E520" s="1" t="s">
        <v>398</v>
      </c>
      <c r="F520" s="1"/>
      <c r="G520" s="65">
        <f>'Прилож №3'!H283</f>
        <v>210.9</v>
      </c>
      <c r="H520" s="65">
        <f>'Прилож №3'!I283</f>
        <v>210.9</v>
      </c>
    </row>
    <row r="521" spans="1:8" s="41" customFormat="1" ht="15">
      <c r="A521" s="3" t="s">
        <v>302</v>
      </c>
      <c r="B521" s="4" t="s">
        <v>258</v>
      </c>
      <c r="C521" s="4" t="s">
        <v>254</v>
      </c>
      <c r="D521" s="4"/>
      <c r="E521" s="1"/>
      <c r="F521" s="8"/>
      <c r="G521" s="68">
        <f>G522</f>
        <v>5484.1</v>
      </c>
      <c r="H521" s="68">
        <f>H522</f>
        <v>3484.1</v>
      </c>
    </row>
    <row r="522" spans="1:8" s="41" customFormat="1" ht="15">
      <c r="A522" s="7" t="s">
        <v>305</v>
      </c>
      <c r="B522" s="1" t="s">
        <v>258</v>
      </c>
      <c r="C522" s="1" t="s">
        <v>254</v>
      </c>
      <c r="D522" s="1" t="s">
        <v>306</v>
      </c>
      <c r="E522" s="1"/>
      <c r="F522" s="8"/>
      <c r="G522" s="65">
        <f>G524+G526+G523</f>
        <v>5484.1</v>
      </c>
      <c r="H522" s="65">
        <f>H524+H526</f>
        <v>3484.1</v>
      </c>
    </row>
    <row r="523" spans="1:8" s="41" customFormat="1" ht="44.25">
      <c r="A523" s="6" t="s">
        <v>97</v>
      </c>
      <c r="B523" s="1" t="s">
        <v>258</v>
      </c>
      <c r="C523" s="1" t="s">
        <v>254</v>
      </c>
      <c r="D523" s="1" t="s">
        <v>589</v>
      </c>
      <c r="E523" s="1" t="s">
        <v>220</v>
      </c>
      <c r="F523" s="8" t="s">
        <v>402</v>
      </c>
      <c r="G523" s="65">
        <f>'Прилож №3'!H286</f>
        <v>2000</v>
      </c>
      <c r="H523" s="65"/>
    </row>
    <row r="524" spans="1:8" s="41" customFormat="1" ht="29.25">
      <c r="A524" s="6" t="s">
        <v>600</v>
      </c>
      <c r="B524" s="1" t="s">
        <v>258</v>
      </c>
      <c r="C524" s="1" t="s">
        <v>254</v>
      </c>
      <c r="D524" s="1" t="s">
        <v>544</v>
      </c>
      <c r="E524" s="1"/>
      <c r="F524" s="8"/>
      <c r="G524" s="65">
        <f>G525</f>
        <v>3456</v>
      </c>
      <c r="H524" s="65">
        <f>H525</f>
        <v>3456</v>
      </c>
    </row>
    <row r="525" spans="1:8" s="41" customFormat="1" ht="43.5">
      <c r="A525" s="6" t="s">
        <v>424</v>
      </c>
      <c r="B525" s="1" t="s">
        <v>258</v>
      </c>
      <c r="C525" s="1" t="s">
        <v>254</v>
      </c>
      <c r="D525" s="1" t="s">
        <v>544</v>
      </c>
      <c r="E525" s="1" t="s">
        <v>398</v>
      </c>
      <c r="F525" s="8" t="s">
        <v>387</v>
      </c>
      <c r="G525" s="65">
        <f>'Прилож №3'!H288</f>
        <v>3456</v>
      </c>
      <c r="H525" s="65">
        <f>'Прилож №3'!I288</f>
        <v>3456</v>
      </c>
    </row>
    <row r="526" spans="1:8" s="41" customFormat="1" ht="43.5">
      <c r="A526" s="6" t="s">
        <v>11</v>
      </c>
      <c r="B526" s="1" t="s">
        <v>258</v>
      </c>
      <c r="C526" s="1" t="s">
        <v>254</v>
      </c>
      <c r="D526" s="1" t="s">
        <v>545</v>
      </c>
      <c r="E526" s="1"/>
      <c r="F526" s="8"/>
      <c r="G526" s="65">
        <f>G527</f>
        <v>28.1</v>
      </c>
      <c r="H526" s="65">
        <f>H527</f>
        <v>28.1</v>
      </c>
    </row>
    <row r="527" spans="1:8" s="41" customFormat="1" ht="43.5">
      <c r="A527" s="6" t="s">
        <v>424</v>
      </c>
      <c r="B527" s="1" t="s">
        <v>258</v>
      </c>
      <c r="C527" s="1" t="s">
        <v>254</v>
      </c>
      <c r="D527" s="1" t="s">
        <v>545</v>
      </c>
      <c r="E527" s="1" t="s">
        <v>398</v>
      </c>
      <c r="F527" s="8" t="s">
        <v>398</v>
      </c>
      <c r="G527" s="65">
        <f>'Прилож №3'!H290</f>
        <v>28.1</v>
      </c>
      <c r="H527" s="65">
        <f>'Прилож №3'!I290</f>
        <v>28.1</v>
      </c>
    </row>
    <row r="528" spans="1:8" s="41" customFormat="1" ht="15">
      <c r="A528" s="50" t="s">
        <v>470</v>
      </c>
      <c r="B528" s="4" t="s">
        <v>258</v>
      </c>
      <c r="C528" s="4" t="s">
        <v>258</v>
      </c>
      <c r="D528" s="4"/>
      <c r="E528" s="4"/>
      <c r="F528" s="14"/>
      <c r="G528" s="68">
        <f>G529+G533</f>
        <v>126671.4</v>
      </c>
      <c r="H528" s="68">
        <f>H529+H533</f>
        <v>126671.4</v>
      </c>
    </row>
    <row r="529" spans="1:8" s="41" customFormat="1" ht="15">
      <c r="A529" s="23" t="s">
        <v>528</v>
      </c>
      <c r="B529" s="1" t="s">
        <v>258</v>
      </c>
      <c r="C529" s="1" t="s">
        <v>258</v>
      </c>
      <c r="D529" s="1" t="s">
        <v>526</v>
      </c>
      <c r="E529" s="1"/>
      <c r="F529" s="8"/>
      <c r="G529" s="65">
        <f aca="true" t="shared" si="6" ref="G529:H531">G530</f>
        <v>6671.4</v>
      </c>
      <c r="H529" s="65">
        <f t="shared" si="6"/>
        <v>6671.4</v>
      </c>
    </row>
    <row r="530" spans="1:8" s="41" customFormat="1" ht="43.5">
      <c r="A530" s="19" t="s">
        <v>468</v>
      </c>
      <c r="B530" s="1" t="s">
        <v>258</v>
      </c>
      <c r="C530" s="1" t="s">
        <v>258</v>
      </c>
      <c r="D530" s="1" t="s">
        <v>466</v>
      </c>
      <c r="E530" s="1"/>
      <c r="F530" s="8"/>
      <c r="G530" s="65">
        <f t="shared" si="6"/>
        <v>6671.4</v>
      </c>
      <c r="H530" s="65">
        <f t="shared" si="6"/>
        <v>6671.4</v>
      </c>
    </row>
    <row r="531" spans="1:8" s="41" customFormat="1" ht="29.25">
      <c r="A531" s="15" t="s">
        <v>469</v>
      </c>
      <c r="B531" s="1" t="s">
        <v>258</v>
      </c>
      <c r="C531" s="1" t="s">
        <v>258</v>
      </c>
      <c r="D531" s="1" t="s">
        <v>467</v>
      </c>
      <c r="E531" s="1"/>
      <c r="F531" s="8"/>
      <c r="G531" s="65">
        <f t="shared" si="6"/>
        <v>6671.4</v>
      </c>
      <c r="H531" s="65">
        <f t="shared" si="6"/>
        <v>6671.4</v>
      </c>
    </row>
    <row r="532" spans="1:8" s="41" customFormat="1" ht="15">
      <c r="A532" s="15" t="s">
        <v>394</v>
      </c>
      <c r="B532" s="1" t="s">
        <v>258</v>
      </c>
      <c r="C532" s="1" t="s">
        <v>258</v>
      </c>
      <c r="D532" s="1" t="s">
        <v>467</v>
      </c>
      <c r="E532" s="1" t="s">
        <v>393</v>
      </c>
      <c r="F532" s="8"/>
      <c r="G532" s="65">
        <f>'Прилож №3'!H295</f>
        <v>6671.4</v>
      </c>
      <c r="H532" s="65">
        <f>'Прилож №3'!I295</f>
        <v>6671.4</v>
      </c>
    </row>
    <row r="533" spans="1:8" s="41" customFormat="1" ht="43.5">
      <c r="A533" s="15" t="s">
        <v>328</v>
      </c>
      <c r="B533" s="1" t="s">
        <v>258</v>
      </c>
      <c r="C533" s="1" t="s">
        <v>258</v>
      </c>
      <c r="D533" s="1" t="s">
        <v>327</v>
      </c>
      <c r="E533" s="1"/>
      <c r="F533" s="8"/>
      <c r="G533" s="65">
        <f aca="true" t="shared" si="7" ref="G533:H535">G534</f>
        <v>120000</v>
      </c>
      <c r="H533" s="65">
        <f t="shared" si="7"/>
        <v>120000</v>
      </c>
    </row>
    <row r="534" spans="1:8" s="41" customFormat="1" ht="29.25">
      <c r="A534" s="15" t="s">
        <v>330</v>
      </c>
      <c r="B534" s="1" t="s">
        <v>258</v>
      </c>
      <c r="C534" s="1" t="s">
        <v>258</v>
      </c>
      <c r="D534" s="1" t="s">
        <v>329</v>
      </c>
      <c r="E534" s="1"/>
      <c r="F534" s="8"/>
      <c r="G534" s="65">
        <f t="shared" si="7"/>
        <v>120000</v>
      </c>
      <c r="H534" s="65">
        <f t="shared" si="7"/>
        <v>120000</v>
      </c>
    </row>
    <row r="535" spans="1:8" s="41" customFormat="1" ht="29.25">
      <c r="A535" s="15" t="s">
        <v>332</v>
      </c>
      <c r="B535" s="1" t="s">
        <v>258</v>
      </c>
      <c r="C535" s="1" t="s">
        <v>258</v>
      </c>
      <c r="D535" s="1" t="s">
        <v>331</v>
      </c>
      <c r="E535" s="1"/>
      <c r="F535" s="8"/>
      <c r="G535" s="65">
        <f t="shared" si="7"/>
        <v>120000</v>
      </c>
      <c r="H535" s="65">
        <f t="shared" si="7"/>
        <v>120000</v>
      </c>
    </row>
    <row r="536" spans="1:8" s="41" customFormat="1" ht="15">
      <c r="A536" s="15" t="s">
        <v>394</v>
      </c>
      <c r="B536" s="1" t="s">
        <v>258</v>
      </c>
      <c r="C536" s="1" t="s">
        <v>258</v>
      </c>
      <c r="D536" s="1" t="s">
        <v>331</v>
      </c>
      <c r="E536" s="1" t="s">
        <v>393</v>
      </c>
      <c r="F536" s="8" t="s">
        <v>393</v>
      </c>
      <c r="G536" s="65">
        <f>'Прилож №3'!H299</f>
        <v>120000</v>
      </c>
      <c r="H536" s="65">
        <f>'Прилож №3'!I299</f>
        <v>120000</v>
      </c>
    </row>
    <row r="537" spans="1:8" ht="15">
      <c r="A537" s="3" t="s">
        <v>140</v>
      </c>
      <c r="B537" s="4" t="s">
        <v>259</v>
      </c>
      <c r="C537" s="4"/>
      <c r="D537" s="4"/>
      <c r="E537" s="4"/>
      <c r="F537" s="14" t="s">
        <v>287</v>
      </c>
      <c r="G537" s="68">
        <f>G538+G542+G577+G568</f>
        <v>119576.69999999998</v>
      </c>
      <c r="H537" s="68">
        <f>H538+H542+H577+H568</f>
        <v>83419.1</v>
      </c>
    </row>
    <row r="538" spans="1:8" ht="15">
      <c r="A538" s="3" t="s">
        <v>168</v>
      </c>
      <c r="B538" s="4" t="s">
        <v>259</v>
      </c>
      <c r="C538" s="4" t="s">
        <v>252</v>
      </c>
      <c r="D538" s="4"/>
      <c r="E538" s="4"/>
      <c r="F538" s="4"/>
      <c r="G538" s="68">
        <f>G539</f>
        <v>1634.5</v>
      </c>
      <c r="H538" s="68"/>
    </row>
    <row r="539" spans="1:8" ht="14.25">
      <c r="A539" s="7" t="s">
        <v>278</v>
      </c>
      <c r="B539" s="1" t="s">
        <v>259</v>
      </c>
      <c r="C539" s="1" t="s">
        <v>252</v>
      </c>
      <c r="D539" s="1" t="s">
        <v>279</v>
      </c>
      <c r="E539" s="1"/>
      <c r="F539" s="1"/>
      <c r="G539" s="65">
        <f>G540</f>
        <v>1634.5</v>
      </c>
      <c r="H539" s="65"/>
    </row>
    <row r="540" spans="1:8" ht="28.5">
      <c r="A540" s="6" t="s">
        <v>209</v>
      </c>
      <c r="B540" s="1" t="s">
        <v>259</v>
      </c>
      <c r="C540" s="1" t="s">
        <v>252</v>
      </c>
      <c r="D540" s="1" t="s">
        <v>280</v>
      </c>
      <c r="E540" s="1"/>
      <c r="F540" s="1"/>
      <c r="G540" s="65">
        <f>G541</f>
        <v>1634.5</v>
      </c>
      <c r="H540" s="65"/>
    </row>
    <row r="541" spans="1:8" ht="14.25">
      <c r="A541" s="6" t="s">
        <v>421</v>
      </c>
      <c r="B541" s="1" t="s">
        <v>259</v>
      </c>
      <c r="C541" s="1" t="s">
        <v>252</v>
      </c>
      <c r="D541" s="1" t="s">
        <v>280</v>
      </c>
      <c r="E541" s="1" t="s">
        <v>420</v>
      </c>
      <c r="F541" s="1"/>
      <c r="G541" s="65">
        <f>'Прилож №3'!H304</f>
        <v>1634.5</v>
      </c>
      <c r="H541" s="65"/>
    </row>
    <row r="542" spans="1:8" ht="15">
      <c r="A542" s="3" t="s">
        <v>197</v>
      </c>
      <c r="B542" s="4" t="s">
        <v>259</v>
      </c>
      <c r="C542" s="4" t="s">
        <v>257</v>
      </c>
      <c r="D542" s="1"/>
      <c r="E542" s="1"/>
      <c r="F542" s="1"/>
      <c r="G542" s="65">
        <f>G548+G543+G556+G560+G565</f>
        <v>85055.59999999999</v>
      </c>
      <c r="H542" s="65">
        <f>H548+H543+H556+H560+H565</f>
        <v>59429.1</v>
      </c>
    </row>
    <row r="543" spans="1:8" ht="14.25">
      <c r="A543" s="7" t="s">
        <v>568</v>
      </c>
      <c r="B543" s="1" t="s">
        <v>259</v>
      </c>
      <c r="C543" s="1" t="s">
        <v>257</v>
      </c>
      <c r="D543" s="1" t="s">
        <v>572</v>
      </c>
      <c r="E543" s="1"/>
      <c r="F543" s="1"/>
      <c r="G543" s="65">
        <f>G544</f>
        <v>17193.3</v>
      </c>
      <c r="H543" s="65"/>
    </row>
    <row r="544" spans="1:8" ht="14.25">
      <c r="A544" s="6" t="s">
        <v>569</v>
      </c>
      <c r="B544" s="1" t="s">
        <v>259</v>
      </c>
      <c r="C544" s="1" t="s">
        <v>257</v>
      </c>
      <c r="D544" s="1" t="s">
        <v>573</v>
      </c>
      <c r="E544" s="1"/>
      <c r="F544" s="1"/>
      <c r="G544" s="65">
        <f>G546+G545</f>
        <v>17193.3</v>
      </c>
      <c r="H544" s="65"/>
    </row>
    <row r="545" spans="1:8" ht="28.5">
      <c r="A545" s="6" t="str">
        <f>'Прилож №3'!A721</f>
        <v>Обеспечение жильем граждан, уволенных с  военной службы (службы), и приравненных к ним лицам</v>
      </c>
      <c r="B545" s="1" t="s">
        <v>259</v>
      </c>
      <c r="C545" s="1" t="s">
        <v>257</v>
      </c>
      <c r="D545" s="1" t="s">
        <v>21</v>
      </c>
      <c r="E545" s="1"/>
      <c r="F545" s="1"/>
      <c r="G545" s="65">
        <f>'Прилож №3'!H721</f>
        <v>15903</v>
      </c>
      <c r="H545" s="65"/>
    </row>
    <row r="546" spans="1:8" ht="14.25">
      <c r="A546" s="7" t="s">
        <v>570</v>
      </c>
      <c r="B546" s="1" t="s">
        <v>259</v>
      </c>
      <c r="C546" s="1" t="s">
        <v>257</v>
      </c>
      <c r="D546" s="1" t="s">
        <v>574</v>
      </c>
      <c r="E546" s="1"/>
      <c r="F546" s="1"/>
      <c r="G546" s="65">
        <f>G547</f>
        <v>1290.3</v>
      </c>
      <c r="H546" s="65"/>
    </row>
    <row r="547" spans="1:8" ht="28.5">
      <c r="A547" s="6" t="s">
        <v>404</v>
      </c>
      <c r="B547" s="1" t="s">
        <v>259</v>
      </c>
      <c r="C547" s="1" t="s">
        <v>257</v>
      </c>
      <c r="D547" s="1" t="s">
        <v>574</v>
      </c>
      <c r="E547" s="1" t="s">
        <v>403</v>
      </c>
      <c r="F547" s="1"/>
      <c r="G547" s="65">
        <f>'Прилож №3'!H724</f>
        <v>1290.3</v>
      </c>
      <c r="H547" s="65"/>
    </row>
    <row r="548" spans="1:8" ht="14.25">
      <c r="A548" s="6" t="s">
        <v>281</v>
      </c>
      <c r="B548" s="1" t="s">
        <v>259</v>
      </c>
      <c r="C548" s="1" t="s">
        <v>257</v>
      </c>
      <c r="D548" s="1" t="s">
        <v>192</v>
      </c>
      <c r="E548" s="1"/>
      <c r="F548" s="1"/>
      <c r="G548" s="65">
        <f>G554+G549</f>
        <v>8744.1</v>
      </c>
      <c r="H548" s="65">
        <f>H554+H549</f>
        <v>6155.1</v>
      </c>
    </row>
    <row r="549" spans="1:8" ht="128.25">
      <c r="A549" s="54" t="s">
        <v>31</v>
      </c>
      <c r="B549" s="1" t="s">
        <v>259</v>
      </c>
      <c r="C549" s="1" t="s">
        <v>257</v>
      </c>
      <c r="D549" s="1" t="s">
        <v>25</v>
      </c>
      <c r="E549" s="1"/>
      <c r="F549" s="8"/>
      <c r="G549" s="65">
        <f>G550+G552</f>
        <v>7829.1</v>
      </c>
      <c r="H549" s="65">
        <f>H550+H552</f>
        <v>6155.1</v>
      </c>
    </row>
    <row r="550" spans="1:8" ht="71.25">
      <c r="A550" s="53" t="s">
        <v>30</v>
      </c>
      <c r="B550" s="1" t="s">
        <v>259</v>
      </c>
      <c r="C550" s="1" t="s">
        <v>257</v>
      </c>
      <c r="D550" s="1" t="s">
        <v>26</v>
      </c>
      <c r="E550" s="1"/>
      <c r="F550" s="8"/>
      <c r="G550" s="65">
        <f>G551</f>
        <v>1674</v>
      </c>
      <c r="H550" s="65">
        <f>H551</f>
        <v>0</v>
      </c>
    </row>
    <row r="551" spans="1:8" ht="87" customHeight="1">
      <c r="A551" s="50" t="s">
        <v>96</v>
      </c>
      <c r="B551" s="1" t="s">
        <v>259</v>
      </c>
      <c r="C551" s="1" t="s">
        <v>257</v>
      </c>
      <c r="D551" s="1" t="s">
        <v>26</v>
      </c>
      <c r="E551" s="1" t="s">
        <v>220</v>
      </c>
      <c r="F551" s="8" t="s">
        <v>402</v>
      </c>
      <c r="G551" s="65">
        <f>'Прилож №3'!H728</f>
        <v>1674</v>
      </c>
      <c r="H551" s="65">
        <f>'Прилож №3'!I728</f>
        <v>0</v>
      </c>
    </row>
    <row r="552" spans="1:8" ht="57">
      <c r="A552" s="19" t="s">
        <v>61</v>
      </c>
      <c r="B552" s="1" t="s">
        <v>259</v>
      </c>
      <c r="C552" s="1" t="s">
        <v>257</v>
      </c>
      <c r="D552" s="1" t="s">
        <v>62</v>
      </c>
      <c r="E552" s="1"/>
      <c r="F552" s="8"/>
      <c r="G552" s="65">
        <f>G553</f>
        <v>6155.1</v>
      </c>
      <c r="H552" s="65">
        <f>H553</f>
        <v>6155.1</v>
      </c>
    </row>
    <row r="553" spans="1:8" ht="72">
      <c r="A553" s="50" t="s">
        <v>93</v>
      </c>
      <c r="B553" s="1" t="s">
        <v>259</v>
      </c>
      <c r="C553" s="1" t="s">
        <v>257</v>
      </c>
      <c r="D553" s="1" t="s">
        <v>62</v>
      </c>
      <c r="E553" s="1" t="s">
        <v>220</v>
      </c>
      <c r="F553" s="8" t="s">
        <v>402</v>
      </c>
      <c r="G553" s="65">
        <f>'Прилож №3'!H730</f>
        <v>6155.1</v>
      </c>
      <c r="H553" s="65">
        <f>'Прилож №3'!I730</f>
        <v>6155.1</v>
      </c>
    </row>
    <row r="554" spans="1:8" ht="14.25">
      <c r="A554" s="7" t="s">
        <v>282</v>
      </c>
      <c r="B554" s="1" t="s">
        <v>259</v>
      </c>
      <c r="C554" s="1" t="s">
        <v>257</v>
      </c>
      <c r="D554" s="1" t="s">
        <v>311</v>
      </c>
      <c r="E554" s="1"/>
      <c r="F554" s="7">
        <v>483</v>
      </c>
      <c r="G554" s="65">
        <f>G555</f>
        <v>915</v>
      </c>
      <c r="H554" s="65"/>
    </row>
    <row r="555" spans="1:8" ht="28.5">
      <c r="A555" s="6" t="s">
        <v>452</v>
      </c>
      <c r="B555" s="1" t="s">
        <v>259</v>
      </c>
      <c r="C555" s="1" t="s">
        <v>257</v>
      </c>
      <c r="D555" s="1" t="s">
        <v>311</v>
      </c>
      <c r="E555" s="1" t="s">
        <v>451</v>
      </c>
      <c r="F555" s="7"/>
      <c r="G555" s="65">
        <f>'Прилож №3'!H308</f>
        <v>915</v>
      </c>
      <c r="H555" s="65"/>
    </row>
    <row r="556" spans="1:8" ht="14.25">
      <c r="A556" s="6" t="s">
        <v>528</v>
      </c>
      <c r="B556" s="1" t="s">
        <v>259</v>
      </c>
      <c r="C556" s="1" t="s">
        <v>257</v>
      </c>
      <c r="D556" s="1" t="s">
        <v>526</v>
      </c>
      <c r="E556" s="1"/>
      <c r="F556" s="7"/>
      <c r="G556" s="65">
        <f>G557</f>
        <v>1996</v>
      </c>
      <c r="H556" s="65"/>
    </row>
    <row r="557" spans="1:8" ht="28.5">
      <c r="A557" s="6" t="s">
        <v>554</v>
      </c>
      <c r="B557" s="1" t="s">
        <v>259</v>
      </c>
      <c r="C557" s="1" t="s">
        <v>257</v>
      </c>
      <c r="D557" s="1" t="s">
        <v>535</v>
      </c>
      <c r="E557" s="1"/>
      <c r="F557" s="7"/>
      <c r="G557" s="65">
        <f>G558</f>
        <v>1996</v>
      </c>
      <c r="H557" s="65"/>
    </row>
    <row r="558" spans="1:8" ht="14.25">
      <c r="A558" s="7" t="s">
        <v>575</v>
      </c>
      <c r="B558" s="1" t="s">
        <v>259</v>
      </c>
      <c r="C558" s="1" t="s">
        <v>257</v>
      </c>
      <c r="D558" s="1" t="s">
        <v>576</v>
      </c>
      <c r="E558" s="1"/>
      <c r="F558" s="7"/>
      <c r="G558" s="65">
        <f>G559</f>
        <v>1996</v>
      </c>
      <c r="H558" s="65"/>
    </row>
    <row r="559" spans="1:8" ht="28.5">
      <c r="A559" s="6" t="s">
        <v>404</v>
      </c>
      <c r="B559" s="1" t="s">
        <v>259</v>
      </c>
      <c r="C559" s="1" t="s">
        <v>257</v>
      </c>
      <c r="D559" s="1" t="s">
        <v>576</v>
      </c>
      <c r="E559" s="1" t="s">
        <v>403</v>
      </c>
      <c r="F559" s="7"/>
      <c r="G559" s="65">
        <f>'Прилож №3'!H734</f>
        <v>1996</v>
      </c>
      <c r="H559" s="65"/>
    </row>
    <row r="560" spans="1:8" ht="42.75">
      <c r="A560" s="15" t="s">
        <v>552</v>
      </c>
      <c r="B560" s="1" t="s">
        <v>259</v>
      </c>
      <c r="C560" s="1" t="s">
        <v>257</v>
      </c>
      <c r="D560" s="1" t="s">
        <v>529</v>
      </c>
      <c r="E560" s="1"/>
      <c r="F560" s="8"/>
      <c r="G560" s="65">
        <f>G561</f>
        <v>53274</v>
      </c>
      <c r="H560" s="65">
        <f>H561</f>
        <v>53274</v>
      </c>
    </row>
    <row r="561" spans="1:8" ht="28.5">
      <c r="A561" s="19" t="s">
        <v>593</v>
      </c>
      <c r="B561" s="1" t="s">
        <v>259</v>
      </c>
      <c r="C561" s="1" t="s">
        <v>257</v>
      </c>
      <c r="D561" s="1" t="s">
        <v>592</v>
      </c>
      <c r="E561" s="1"/>
      <c r="F561" s="8"/>
      <c r="G561" s="65">
        <f>G562</f>
        <v>53274</v>
      </c>
      <c r="H561" s="65">
        <f>H562</f>
        <v>53274</v>
      </c>
    </row>
    <row r="562" spans="1:8" ht="28.5">
      <c r="A562" s="19" t="s">
        <v>236</v>
      </c>
      <c r="B562" s="1" t="s">
        <v>259</v>
      </c>
      <c r="C562" s="1" t="s">
        <v>257</v>
      </c>
      <c r="D562" s="1" t="s">
        <v>34</v>
      </c>
      <c r="E562" s="1"/>
      <c r="F562" s="8"/>
      <c r="G562" s="65">
        <f>G563+G564</f>
        <v>53274</v>
      </c>
      <c r="H562" s="65">
        <f>H563+H564</f>
        <v>53274</v>
      </c>
    </row>
    <row r="563" spans="1:8" ht="28.5">
      <c r="A563" s="19" t="s">
        <v>426</v>
      </c>
      <c r="B563" s="1" t="s">
        <v>259</v>
      </c>
      <c r="C563" s="1" t="s">
        <v>257</v>
      </c>
      <c r="D563" s="1" t="s">
        <v>34</v>
      </c>
      <c r="E563" s="8" t="s">
        <v>416</v>
      </c>
      <c r="F563" s="8" t="s">
        <v>416</v>
      </c>
      <c r="G563" s="65">
        <f>'Прилож №3'!H312</f>
        <v>420</v>
      </c>
      <c r="H563" s="65">
        <f>'Прилож №3'!I312</f>
        <v>420</v>
      </c>
    </row>
    <row r="564" spans="1:8" ht="28.5">
      <c r="A564" s="6" t="s">
        <v>404</v>
      </c>
      <c r="B564" s="1" t="s">
        <v>259</v>
      </c>
      <c r="C564" s="1" t="s">
        <v>257</v>
      </c>
      <c r="D564" s="1" t="s">
        <v>34</v>
      </c>
      <c r="E564" s="8" t="s">
        <v>403</v>
      </c>
      <c r="F564" s="8" t="s">
        <v>403</v>
      </c>
      <c r="G564" s="65">
        <f>'Прилож №3'!H313</f>
        <v>52854</v>
      </c>
      <c r="H564" s="65">
        <f>'Прилож №3'!I313</f>
        <v>52854</v>
      </c>
    </row>
    <row r="565" spans="1:8" ht="14.25">
      <c r="A565" s="7" t="s">
        <v>216</v>
      </c>
      <c r="B565" s="1" t="s">
        <v>259</v>
      </c>
      <c r="C565" s="1" t="s">
        <v>257</v>
      </c>
      <c r="D565" s="1" t="s">
        <v>217</v>
      </c>
      <c r="E565" s="1"/>
      <c r="F565" s="8"/>
      <c r="G565" s="65">
        <f>G566</f>
        <v>3848.2</v>
      </c>
      <c r="H565" s="65"/>
    </row>
    <row r="566" spans="1:8" ht="28.5">
      <c r="A566" s="6" t="s">
        <v>566</v>
      </c>
      <c r="B566" s="1" t="s">
        <v>259</v>
      </c>
      <c r="C566" s="1" t="s">
        <v>257</v>
      </c>
      <c r="D566" s="1" t="s">
        <v>499</v>
      </c>
      <c r="E566" s="1"/>
      <c r="F566" s="8"/>
      <c r="G566" s="65">
        <f>G567</f>
        <v>3848.2</v>
      </c>
      <c r="H566" s="65"/>
    </row>
    <row r="567" spans="1:8" ht="28.5">
      <c r="A567" s="6" t="str">
        <f>'Прилож №3'!A737</f>
        <v>Пособия и компенсации гражданам и иные социальные выплаты, по публичным нормативным обязательствам</v>
      </c>
      <c r="B567" s="1" t="s">
        <v>567</v>
      </c>
      <c r="C567" s="1" t="s">
        <v>257</v>
      </c>
      <c r="D567" s="1" t="s">
        <v>499</v>
      </c>
      <c r="E567" s="8" t="s">
        <v>453</v>
      </c>
      <c r="F567" s="8" t="s">
        <v>580</v>
      </c>
      <c r="G567" s="65">
        <f>'Прилож №3'!H737</f>
        <v>3848.2</v>
      </c>
      <c r="H567" s="65"/>
    </row>
    <row r="568" spans="1:8" ht="14.25">
      <c r="A568" s="6" t="s">
        <v>281</v>
      </c>
      <c r="B568" s="1" t="s">
        <v>259</v>
      </c>
      <c r="C568" s="1" t="s">
        <v>254</v>
      </c>
      <c r="D568" s="1" t="s">
        <v>192</v>
      </c>
      <c r="E568" s="1"/>
      <c r="F568" s="8"/>
      <c r="G568" s="65">
        <f>G569+G574</f>
        <v>26466.2</v>
      </c>
      <c r="H568" s="65">
        <f>H569+H574</f>
        <v>23990</v>
      </c>
    </row>
    <row r="569" spans="1:8" ht="42.75">
      <c r="A569" s="6" t="s">
        <v>32</v>
      </c>
      <c r="B569" s="1" t="s">
        <v>259</v>
      </c>
      <c r="C569" s="1" t="s">
        <v>254</v>
      </c>
      <c r="D569" s="1" t="s">
        <v>23</v>
      </c>
      <c r="E569" s="1"/>
      <c r="F569" s="8"/>
      <c r="G569" s="65">
        <f>G570+G572</f>
        <v>6076.2</v>
      </c>
      <c r="H569" s="65">
        <f>H570+H572</f>
        <v>3600</v>
      </c>
    </row>
    <row r="570" spans="1:8" ht="57">
      <c r="A570" s="6" t="s">
        <v>33</v>
      </c>
      <c r="B570" s="1" t="s">
        <v>259</v>
      </c>
      <c r="C570" s="1" t="s">
        <v>254</v>
      </c>
      <c r="D570" s="1" t="s">
        <v>24</v>
      </c>
      <c r="E570" s="1"/>
      <c r="F570" s="8"/>
      <c r="G570" s="65">
        <f>G571</f>
        <v>2476.2</v>
      </c>
      <c r="H570" s="65">
        <f>H571</f>
        <v>0</v>
      </c>
    </row>
    <row r="571" spans="1:8" ht="90.75" customHeight="1">
      <c r="A571" s="50" t="s">
        <v>92</v>
      </c>
      <c r="B571" s="1" t="s">
        <v>259</v>
      </c>
      <c r="C571" s="1" t="s">
        <v>254</v>
      </c>
      <c r="D571" s="1" t="s">
        <v>24</v>
      </c>
      <c r="E571" s="1" t="s">
        <v>220</v>
      </c>
      <c r="F571" s="8" t="s">
        <v>402</v>
      </c>
      <c r="G571" s="65">
        <f>'Прилож №3'!H742</f>
        <v>2476.2</v>
      </c>
      <c r="H571" s="65">
        <f>'Прилож №3'!I742</f>
        <v>0</v>
      </c>
    </row>
    <row r="572" spans="1:8" ht="57">
      <c r="A572" s="19" t="s">
        <v>479</v>
      </c>
      <c r="B572" s="1" t="s">
        <v>259</v>
      </c>
      <c r="C572" s="1" t="s">
        <v>254</v>
      </c>
      <c r="D572" s="1" t="s">
        <v>84</v>
      </c>
      <c r="E572" s="1"/>
      <c r="F572" s="8"/>
      <c r="G572" s="65">
        <f>G573</f>
        <v>3600</v>
      </c>
      <c r="H572" s="65">
        <f>H573</f>
        <v>3600</v>
      </c>
    </row>
    <row r="573" spans="1:8" ht="72" customHeight="1">
      <c r="A573" s="50" t="s">
        <v>91</v>
      </c>
      <c r="B573" s="1" t="s">
        <v>259</v>
      </c>
      <c r="C573" s="1" t="s">
        <v>254</v>
      </c>
      <c r="D573" s="1" t="s">
        <v>84</v>
      </c>
      <c r="E573" s="1" t="s">
        <v>220</v>
      </c>
      <c r="F573" s="8"/>
      <c r="G573" s="65">
        <f>'Прилож №3'!H744</f>
        <v>3600</v>
      </c>
      <c r="H573" s="65">
        <f>'Прилож №3'!I744</f>
        <v>3600</v>
      </c>
    </row>
    <row r="574" spans="1:8" ht="99.75">
      <c r="A574" s="6" t="s">
        <v>38</v>
      </c>
      <c r="B574" s="1" t="s">
        <v>259</v>
      </c>
      <c r="C574" s="1" t="s">
        <v>254</v>
      </c>
      <c r="D574" s="1" t="s">
        <v>37</v>
      </c>
      <c r="E574" s="1"/>
      <c r="F574" s="8"/>
      <c r="G574" s="65">
        <f>G575+G576</f>
        <v>20390</v>
      </c>
      <c r="H574" s="65">
        <f>H575+H576</f>
        <v>20390</v>
      </c>
    </row>
    <row r="575" spans="1:8" ht="28.5">
      <c r="A575" s="6" t="s">
        <v>426</v>
      </c>
      <c r="B575" s="1" t="s">
        <v>259</v>
      </c>
      <c r="C575" s="1" t="s">
        <v>254</v>
      </c>
      <c r="D575" s="1" t="s">
        <v>37</v>
      </c>
      <c r="E575" s="1" t="s">
        <v>416</v>
      </c>
      <c r="F575" s="8" t="s">
        <v>416</v>
      </c>
      <c r="G575" s="65">
        <f>'Прилож №3'!H465</f>
        <v>400</v>
      </c>
      <c r="H575" s="65">
        <f>'Прилож №3'!I465</f>
        <v>400</v>
      </c>
    </row>
    <row r="576" spans="1:8" ht="28.5">
      <c r="A576" s="6" t="s">
        <v>401</v>
      </c>
      <c r="B576" s="1" t="s">
        <v>259</v>
      </c>
      <c r="C576" s="1" t="s">
        <v>254</v>
      </c>
      <c r="D576" s="1" t="s">
        <v>37</v>
      </c>
      <c r="E576" s="1" t="s">
        <v>400</v>
      </c>
      <c r="F576" s="8" t="s">
        <v>400</v>
      </c>
      <c r="G576" s="65">
        <f>'Прилож №3'!H466</f>
        <v>19990</v>
      </c>
      <c r="H576" s="65">
        <f>'Прилож №3'!I466</f>
        <v>19990</v>
      </c>
    </row>
    <row r="577" spans="1:8" ht="14.25">
      <c r="A577" s="7" t="s">
        <v>216</v>
      </c>
      <c r="B577" s="1" t="s">
        <v>259</v>
      </c>
      <c r="C577" s="1" t="s">
        <v>265</v>
      </c>
      <c r="D577" s="1" t="s">
        <v>217</v>
      </c>
      <c r="E577" s="1"/>
      <c r="F577" s="1"/>
      <c r="G577" s="65">
        <f>G578</f>
        <v>6420.400000000001</v>
      </c>
      <c r="H577" s="65"/>
    </row>
    <row r="578" spans="1:8" ht="42.75">
      <c r="A578" s="29" t="s">
        <v>357</v>
      </c>
      <c r="B578" s="26" t="s">
        <v>259</v>
      </c>
      <c r="C578" s="26" t="s">
        <v>265</v>
      </c>
      <c r="D578" s="26" t="s">
        <v>284</v>
      </c>
      <c r="E578" s="26"/>
      <c r="F578" s="26"/>
      <c r="G578" s="71">
        <f>G580+G581+G582+G583+G579</f>
        <v>6420.400000000001</v>
      </c>
      <c r="H578" s="71"/>
    </row>
    <row r="579" spans="1:8" ht="28.5">
      <c r="A579" s="6" t="s">
        <v>426</v>
      </c>
      <c r="B579" s="26" t="s">
        <v>259</v>
      </c>
      <c r="C579" s="26" t="s">
        <v>265</v>
      </c>
      <c r="D579" s="26" t="s">
        <v>284</v>
      </c>
      <c r="E579" s="26" t="s">
        <v>416</v>
      </c>
      <c r="F579" s="26"/>
      <c r="G579" s="71">
        <f>'Прилож №3'!H317</f>
        <v>849.2</v>
      </c>
      <c r="H579" s="71"/>
    </row>
    <row r="580" spans="1:8" ht="28.5">
      <c r="A580" s="22" t="s">
        <v>454</v>
      </c>
      <c r="B580" s="26" t="s">
        <v>259</v>
      </c>
      <c r="C580" s="26" t="s">
        <v>265</v>
      </c>
      <c r="D580" s="26" t="s">
        <v>284</v>
      </c>
      <c r="E580" s="26" t="s">
        <v>453</v>
      </c>
      <c r="F580" s="26"/>
      <c r="G580" s="71">
        <f>'Прилож №3'!H469+'Прилож №3'!H319</f>
        <v>997.4</v>
      </c>
      <c r="H580" s="71"/>
    </row>
    <row r="581" spans="1:8" ht="28.5">
      <c r="A581" s="15" t="s">
        <v>452</v>
      </c>
      <c r="B581" s="26" t="s">
        <v>259</v>
      </c>
      <c r="C581" s="26" t="s">
        <v>265</v>
      </c>
      <c r="D581" s="26" t="s">
        <v>284</v>
      </c>
      <c r="E581" s="26" t="s">
        <v>451</v>
      </c>
      <c r="F581" s="26"/>
      <c r="G581" s="71">
        <f>'Прилож №3'!H320</f>
        <v>2548.8</v>
      </c>
      <c r="H581" s="71"/>
    </row>
    <row r="582" spans="1:8" ht="14.25">
      <c r="A582" s="6" t="s">
        <v>418</v>
      </c>
      <c r="B582" s="1" t="s">
        <v>259</v>
      </c>
      <c r="C582" s="1" t="s">
        <v>265</v>
      </c>
      <c r="D582" s="1" t="s">
        <v>284</v>
      </c>
      <c r="E582" s="28" t="s">
        <v>417</v>
      </c>
      <c r="F582" s="1"/>
      <c r="G582" s="65">
        <f>'Прилож №3'!H321</f>
        <v>1695</v>
      </c>
      <c r="H582" s="65"/>
    </row>
    <row r="583" spans="1:8" ht="14.25">
      <c r="A583" s="16" t="s">
        <v>423</v>
      </c>
      <c r="B583" s="1" t="s">
        <v>259</v>
      </c>
      <c r="C583" s="1" t="s">
        <v>265</v>
      </c>
      <c r="D583" s="1" t="s">
        <v>284</v>
      </c>
      <c r="E583" s="28" t="s">
        <v>422</v>
      </c>
      <c r="F583" s="1"/>
      <c r="G583" s="65">
        <f>'Прилож №3'!H470</f>
        <v>330</v>
      </c>
      <c r="H583" s="65"/>
    </row>
    <row r="584" spans="1:8" s="41" customFormat="1" ht="15">
      <c r="A584" s="3" t="s">
        <v>276</v>
      </c>
      <c r="B584" s="4" t="s">
        <v>320</v>
      </c>
      <c r="C584" s="4"/>
      <c r="D584" s="4"/>
      <c r="E584" s="4"/>
      <c r="F584" s="4"/>
      <c r="G584" s="68">
        <f>G585</f>
        <v>448641.5</v>
      </c>
      <c r="H584" s="68">
        <f>H585</f>
        <v>313518.5</v>
      </c>
    </row>
    <row r="585" spans="1:8" s="41" customFormat="1" ht="15">
      <c r="A585" s="3" t="s">
        <v>321</v>
      </c>
      <c r="B585" s="4" t="s">
        <v>320</v>
      </c>
      <c r="C585" s="4" t="s">
        <v>252</v>
      </c>
      <c r="D585" s="4"/>
      <c r="E585" s="4"/>
      <c r="F585" s="4"/>
      <c r="G585" s="68">
        <f>G586+G599+G592</f>
        <v>448641.5</v>
      </c>
      <c r="H585" s="68">
        <f>H586+H599+H592</f>
        <v>313518.5</v>
      </c>
    </row>
    <row r="586" spans="1:8" ht="14.25">
      <c r="A586" s="7" t="s">
        <v>184</v>
      </c>
      <c r="B586" s="1" t="s">
        <v>320</v>
      </c>
      <c r="C586" s="1" t="s">
        <v>252</v>
      </c>
      <c r="D586" s="1" t="s">
        <v>185</v>
      </c>
      <c r="E586" s="1"/>
      <c r="F586" s="1"/>
      <c r="G586" s="65">
        <f>G589+G587</f>
        <v>31877.7</v>
      </c>
      <c r="H586" s="65"/>
    </row>
    <row r="587" spans="1:8" ht="14.25">
      <c r="A587" s="19" t="s">
        <v>356</v>
      </c>
      <c r="B587" s="1" t="s">
        <v>320</v>
      </c>
      <c r="C587" s="1" t="s">
        <v>252</v>
      </c>
      <c r="D587" s="1" t="s">
        <v>578</v>
      </c>
      <c r="E587" s="1"/>
      <c r="F587" s="8"/>
      <c r="G587" s="65">
        <f>G588</f>
        <v>11000</v>
      </c>
      <c r="H587" s="65"/>
    </row>
    <row r="588" spans="1:8" ht="42.75">
      <c r="A588" s="19" t="s">
        <v>579</v>
      </c>
      <c r="B588" s="1" t="s">
        <v>320</v>
      </c>
      <c r="C588" s="1" t="s">
        <v>252</v>
      </c>
      <c r="D588" s="1" t="s">
        <v>578</v>
      </c>
      <c r="E588" s="1" t="s">
        <v>398</v>
      </c>
      <c r="F588" s="8" t="s">
        <v>398</v>
      </c>
      <c r="G588" s="65">
        <f>'Прилож №3'!H576</f>
        <v>11000</v>
      </c>
      <c r="H588" s="65"/>
    </row>
    <row r="589" spans="1:8" ht="14.25">
      <c r="A589" s="7" t="s">
        <v>153</v>
      </c>
      <c r="B589" s="1" t="s">
        <v>320</v>
      </c>
      <c r="C589" s="1" t="s">
        <v>252</v>
      </c>
      <c r="D589" s="1" t="s">
        <v>277</v>
      </c>
      <c r="E589" s="1"/>
      <c r="F589" s="1"/>
      <c r="G589" s="65">
        <f>G590+G591</f>
        <v>20877.7</v>
      </c>
      <c r="H589" s="65"/>
    </row>
    <row r="590" spans="1:8" ht="42.75">
      <c r="A590" s="19" t="s">
        <v>405</v>
      </c>
      <c r="B590" s="1" t="s">
        <v>320</v>
      </c>
      <c r="C590" s="1" t="s">
        <v>252</v>
      </c>
      <c r="D590" s="1" t="s">
        <v>277</v>
      </c>
      <c r="E590" s="1" t="s">
        <v>398</v>
      </c>
      <c r="F590" s="1"/>
      <c r="G590" s="65">
        <f>'Прилож №3'!H578</f>
        <v>19945.7</v>
      </c>
      <c r="H590" s="65"/>
    </row>
    <row r="591" spans="1:8" ht="14.25">
      <c r="A591" s="15" t="s">
        <v>394</v>
      </c>
      <c r="B591" s="1" t="s">
        <v>320</v>
      </c>
      <c r="C591" s="1" t="s">
        <v>252</v>
      </c>
      <c r="D591" s="1" t="s">
        <v>277</v>
      </c>
      <c r="E591" s="1" t="s">
        <v>393</v>
      </c>
      <c r="F591" s="1"/>
      <c r="G591" s="65">
        <f>'Прилож №3'!H579</f>
        <v>932</v>
      </c>
      <c r="H591" s="65"/>
    </row>
    <row r="592" spans="1:8" ht="14.25">
      <c r="A592" s="23" t="s">
        <v>528</v>
      </c>
      <c r="B592" s="1" t="s">
        <v>320</v>
      </c>
      <c r="C592" s="1" t="s">
        <v>252</v>
      </c>
      <c r="D592" s="1" t="s">
        <v>526</v>
      </c>
      <c r="E592" s="1"/>
      <c r="F592" s="1"/>
      <c r="G592" s="65">
        <f>G596+G593</f>
        <v>313518.5</v>
      </c>
      <c r="H592" s="65">
        <f>H596+H593</f>
        <v>313518.5</v>
      </c>
    </row>
    <row r="593" spans="1:8" ht="42.75">
      <c r="A593" s="15" t="s">
        <v>119</v>
      </c>
      <c r="B593" s="1" t="s">
        <v>320</v>
      </c>
      <c r="C593" s="1" t="s">
        <v>252</v>
      </c>
      <c r="D593" s="1" t="s">
        <v>116</v>
      </c>
      <c r="E593" s="1"/>
      <c r="F593" s="8"/>
      <c r="G593" s="65">
        <f>G594</f>
        <v>998.5</v>
      </c>
      <c r="H593" s="65">
        <f>H594</f>
        <v>998.5</v>
      </c>
    </row>
    <row r="594" spans="1:8" ht="57">
      <c r="A594" s="15" t="s">
        <v>118</v>
      </c>
      <c r="B594" s="1" t="s">
        <v>320</v>
      </c>
      <c r="C594" s="1" t="s">
        <v>252</v>
      </c>
      <c r="D594" s="1" t="s">
        <v>117</v>
      </c>
      <c r="E594" s="1"/>
      <c r="F594" s="8"/>
      <c r="G594" s="65">
        <f>G595</f>
        <v>998.5</v>
      </c>
      <c r="H594" s="65">
        <f>H595</f>
        <v>998.5</v>
      </c>
    </row>
    <row r="595" spans="1:8" ht="42.75">
      <c r="A595" s="19" t="s">
        <v>424</v>
      </c>
      <c r="B595" s="1" t="s">
        <v>320</v>
      </c>
      <c r="C595" s="1" t="s">
        <v>252</v>
      </c>
      <c r="D595" s="1" t="s">
        <v>117</v>
      </c>
      <c r="E595" s="1" t="s">
        <v>398</v>
      </c>
      <c r="F595" s="8" t="s">
        <v>398</v>
      </c>
      <c r="G595" s="65">
        <f>'Прилож №3'!H583</f>
        <v>998.5</v>
      </c>
      <c r="H595" s="65">
        <f>'Прилож №3'!I583</f>
        <v>998.5</v>
      </c>
    </row>
    <row r="596" spans="1:8" ht="42.75">
      <c r="A596" s="6" t="s">
        <v>562</v>
      </c>
      <c r="B596" s="1" t="s">
        <v>320</v>
      </c>
      <c r="C596" s="1" t="s">
        <v>252</v>
      </c>
      <c r="D596" s="1" t="s">
        <v>556</v>
      </c>
      <c r="E596" s="1"/>
      <c r="F596" s="1"/>
      <c r="G596" s="65">
        <f>G597</f>
        <v>312520</v>
      </c>
      <c r="H596" s="65">
        <f>H597</f>
        <v>312520</v>
      </c>
    </row>
    <row r="597" spans="1:8" ht="28.5">
      <c r="A597" s="6" t="s">
        <v>563</v>
      </c>
      <c r="B597" s="1" t="s">
        <v>320</v>
      </c>
      <c r="C597" s="1" t="s">
        <v>252</v>
      </c>
      <c r="D597" s="1" t="s">
        <v>557</v>
      </c>
      <c r="E597" s="1"/>
      <c r="F597" s="1"/>
      <c r="G597" s="65">
        <f>G598</f>
        <v>312520</v>
      </c>
      <c r="H597" s="65">
        <f>H598</f>
        <v>312520</v>
      </c>
    </row>
    <row r="598" spans="1:8" ht="96" customHeight="1">
      <c r="A598" s="50" t="s">
        <v>229</v>
      </c>
      <c r="B598" s="1" t="s">
        <v>320</v>
      </c>
      <c r="C598" s="1" t="s">
        <v>252</v>
      </c>
      <c r="D598" s="1" t="s">
        <v>557</v>
      </c>
      <c r="E598" s="1" t="s">
        <v>220</v>
      </c>
      <c r="F598" s="1"/>
      <c r="G598" s="65">
        <f>'Прилож №3'!H327</f>
        <v>312520</v>
      </c>
      <c r="H598" s="65">
        <f>'Прилож №3'!I327</f>
        <v>312520</v>
      </c>
    </row>
    <row r="599" spans="1:8" ht="20.25" customHeight="1">
      <c r="A599" s="7" t="s">
        <v>216</v>
      </c>
      <c r="B599" s="1" t="s">
        <v>320</v>
      </c>
      <c r="C599" s="1" t="s">
        <v>252</v>
      </c>
      <c r="D599" s="1" t="s">
        <v>217</v>
      </c>
      <c r="E599" s="1"/>
      <c r="F599" s="1"/>
      <c r="G599" s="65">
        <f>G600</f>
        <v>103245.3</v>
      </c>
      <c r="H599" s="65"/>
    </row>
    <row r="600" spans="1:8" ht="42.75">
      <c r="A600" s="6" t="s">
        <v>358</v>
      </c>
      <c r="B600" s="1" t="s">
        <v>320</v>
      </c>
      <c r="C600" s="1" t="s">
        <v>252</v>
      </c>
      <c r="D600" s="1" t="s">
        <v>372</v>
      </c>
      <c r="E600" s="1"/>
      <c r="F600" s="1"/>
      <c r="G600" s="65">
        <f>G601+G602+G603</f>
        <v>103245.3</v>
      </c>
      <c r="H600" s="65"/>
    </row>
    <row r="601" spans="1:8" ht="28.5">
      <c r="A601" s="6" t="s">
        <v>426</v>
      </c>
      <c r="B601" s="1" t="s">
        <v>320</v>
      </c>
      <c r="C601" s="1" t="s">
        <v>252</v>
      </c>
      <c r="D601" s="1" t="s">
        <v>372</v>
      </c>
      <c r="E601" s="1" t="s">
        <v>416</v>
      </c>
      <c r="F601" s="1"/>
      <c r="G601" s="65">
        <f>'Прилож №3'!H330+'Прилож №3'!H586</f>
        <v>415</v>
      </c>
      <c r="H601" s="65"/>
    </row>
    <row r="602" spans="1:8" ht="102" customHeight="1">
      <c r="A602" s="5" t="s">
        <v>228</v>
      </c>
      <c r="B602" s="1" t="s">
        <v>320</v>
      </c>
      <c r="C602" s="1" t="s">
        <v>252</v>
      </c>
      <c r="D602" s="1" t="s">
        <v>587</v>
      </c>
      <c r="E602" s="1" t="s">
        <v>220</v>
      </c>
      <c r="F602" s="1"/>
      <c r="G602" s="65">
        <f>'Прилож №3'!H331</f>
        <v>100560</v>
      </c>
      <c r="H602" s="65"/>
    </row>
    <row r="603" spans="1:8" ht="14.25">
      <c r="A603" s="16" t="s">
        <v>394</v>
      </c>
      <c r="B603" s="1" t="s">
        <v>320</v>
      </c>
      <c r="C603" s="1" t="s">
        <v>252</v>
      </c>
      <c r="D603" s="1" t="s">
        <v>372</v>
      </c>
      <c r="E603" s="1" t="s">
        <v>393</v>
      </c>
      <c r="F603" s="8" t="s">
        <v>393</v>
      </c>
      <c r="G603" s="65">
        <f>'Прилож №3'!H587</f>
        <v>2270.3</v>
      </c>
      <c r="H603" s="65"/>
    </row>
    <row r="604" spans="1:8" ht="15">
      <c r="A604" s="30" t="s">
        <v>445</v>
      </c>
      <c r="B604" s="31" t="s">
        <v>255</v>
      </c>
      <c r="C604" s="31"/>
      <c r="D604" s="31"/>
      <c r="E604" s="31"/>
      <c r="F604" s="32"/>
      <c r="G604" s="68">
        <f>G605</f>
        <v>1655</v>
      </c>
      <c r="H604" s="68"/>
    </row>
    <row r="605" spans="1:8" ht="15">
      <c r="A605" s="5" t="s">
        <v>444</v>
      </c>
      <c r="B605" s="31" t="s">
        <v>255</v>
      </c>
      <c r="C605" s="31" t="s">
        <v>254</v>
      </c>
      <c r="D605" s="20"/>
      <c r="E605" s="20"/>
      <c r="F605" s="21"/>
      <c r="G605" s="65">
        <f>G606</f>
        <v>1655</v>
      </c>
      <c r="H605" s="65"/>
    </row>
    <row r="606" spans="1:8" ht="42.75">
      <c r="A606" s="6" t="s">
        <v>446</v>
      </c>
      <c r="B606" s="20" t="s">
        <v>255</v>
      </c>
      <c r="C606" s="20" t="s">
        <v>254</v>
      </c>
      <c r="D606" s="20" t="s">
        <v>286</v>
      </c>
      <c r="E606" s="20"/>
      <c r="F606" s="21"/>
      <c r="G606" s="65">
        <f>G607</f>
        <v>1655</v>
      </c>
      <c r="H606" s="65"/>
    </row>
    <row r="607" spans="1:8" ht="42.75">
      <c r="A607" s="6" t="s">
        <v>448</v>
      </c>
      <c r="B607" s="20" t="s">
        <v>255</v>
      </c>
      <c r="C607" s="20" t="s">
        <v>254</v>
      </c>
      <c r="D607" s="20" t="s">
        <v>447</v>
      </c>
      <c r="E607" s="20"/>
      <c r="F607" s="21"/>
      <c r="G607" s="65">
        <f>G608</f>
        <v>1655</v>
      </c>
      <c r="H607" s="65"/>
    </row>
    <row r="608" spans="1:8" ht="28.5">
      <c r="A608" s="6" t="s">
        <v>426</v>
      </c>
      <c r="B608" s="20" t="s">
        <v>255</v>
      </c>
      <c r="C608" s="20" t="s">
        <v>254</v>
      </c>
      <c r="D608" s="20" t="s">
        <v>447</v>
      </c>
      <c r="E608" s="20" t="s">
        <v>416</v>
      </c>
      <c r="F608" s="21" t="s">
        <v>416</v>
      </c>
      <c r="G608" s="65">
        <f>'Прилож №3'!H336</f>
        <v>1655</v>
      </c>
      <c r="H608" s="65"/>
    </row>
    <row r="609" spans="1:8" ht="15">
      <c r="A609" s="3" t="s">
        <v>181</v>
      </c>
      <c r="B609" s="4" t="s">
        <v>214</v>
      </c>
      <c r="C609" s="4" t="s">
        <v>214</v>
      </c>
      <c r="D609" s="4" t="s">
        <v>169</v>
      </c>
      <c r="E609" s="4" t="s">
        <v>171</v>
      </c>
      <c r="F609" s="4"/>
      <c r="G609" s="45">
        <f>G12+G117+G131+G149+G203+G268+G274+G423+G485+G537+G584+G604</f>
        <v>3600876.9</v>
      </c>
      <c r="H609" s="45">
        <f>H12+H117+H131+H149+H203+H268+H274+H423+H485+H537+H584+H604</f>
        <v>1488593.7000000002</v>
      </c>
    </row>
  </sheetData>
  <sheetProtection/>
  <mergeCells count="9">
    <mergeCell ref="A7:H7"/>
    <mergeCell ref="A8:H8"/>
    <mergeCell ref="H10:H11"/>
    <mergeCell ref="A10:A11"/>
    <mergeCell ref="B10:B11"/>
    <mergeCell ref="C10:C11"/>
    <mergeCell ref="D10:D11"/>
    <mergeCell ref="E10:E11"/>
    <mergeCell ref="G10:G11"/>
  </mergeCells>
  <printOptions horizontalCentered="1"/>
  <pageMargins left="0.36" right="0.2362204724409449" top="0.1968503937007874" bottom="0.2362204724409449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39"/>
  <sheetViews>
    <sheetView zoomScale="75" zoomScaleNormal="75" zoomScaleSheetLayoutView="100" zoomScalePageLayoutView="0" workbookViewId="0" topLeftCell="A1">
      <selection activeCell="G9" sqref="G9:G10"/>
    </sheetView>
  </sheetViews>
  <sheetFormatPr defaultColWidth="8.796875" defaultRowHeight="15"/>
  <cols>
    <col min="1" max="1" width="54.19921875" style="79" customWidth="1"/>
    <col min="2" max="2" width="5.3984375" style="39" customWidth="1"/>
    <col min="3" max="3" width="7.3984375" style="39" customWidth="1"/>
    <col min="4" max="4" width="7.09765625" style="39" customWidth="1"/>
    <col min="5" max="5" width="14.5" style="39" customWidth="1"/>
    <col min="6" max="6" width="2.09765625" style="39" hidden="1" customWidth="1"/>
    <col min="7" max="7" width="10.69921875" style="40" customWidth="1"/>
    <col min="8" max="8" width="17" style="66" customWidth="1"/>
    <col min="9" max="9" width="17.8984375" style="66" customWidth="1"/>
    <col min="10" max="13" width="9" style="2" customWidth="1"/>
    <col min="14" max="14" width="32.59765625" style="2" customWidth="1"/>
    <col min="15" max="16384" width="9" style="2" customWidth="1"/>
  </cols>
  <sheetData>
    <row r="1" ht="14.25">
      <c r="I1" s="145" t="s">
        <v>386</v>
      </c>
    </row>
    <row r="2" ht="14.25">
      <c r="I2" s="145" t="s">
        <v>385</v>
      </c>
    </row>
    <row r="3" ht="14.25">
      <c r="I3" s="145" t="s">
        <v>609</v>
      </c>
    </row>
    <row r="4" ht="14.25">
      <c r="I4" s="145" t="s">
        <v>521</v>
      </c>
    </row>
    <row r="5" ht="14.25">
      <c r="I5" s="145" t="s">
        <v>385</v>
      </c>
    </row>
    <row r="6" ht="14.25">
      <c r="I6" s="145" t="s">
        <v>520</v>
      </c>
    </row>
    <row r="7" spans="1:9" ht="22.5" customHeight="1">
      <c r="A7" s="146" t="s">
        <v>407</v>
      </c>
      <c r="B7" s="146"/>
      <c r="C7" s="146"/>
      <c r="D7" s="146"/>
      <c r="E7" s="146"/>
      <c r="F7" s="146"/>
      <c r="G7" s="146"/>
      <c r="H7" s="146"/>
      <c r="I7" s="146"/>
    </row>
    <row r="8" ht="15">
      <c r="I8" s="64" t="s">
        <v>465</v>
      </c>
    </row>
    <row r="9" spans="1:9" ht="15">
      <c r="A9" s="160" t="s">
        <v>137</v>
      </c>
      <c r="B9" s="153" t="s">
        <v>173</v>
      </c>
      <c r="C9" s="153" t="s">
        <v>174</v>
      </c>
      <c r="D9" s="155" t="s">
        <v>316</v>
      </c>
      <c r="E9" s="155" t="s">
        <v>317</v>
      </c>
      <c r="F9" s="4"/>
      <c r="G9" s="162" t="s">
        <v>399</v>
      </c>
      <c r="H9" s="157" t="s">
        <v>175</v>
      </c>
      <c r="I9" s="158" t="s">
        <v>318</v>
      </c>
    </row>
    <row r="10" spans="1:9" ht="63" customHeight="1">
      <c r="A10" s="161"/>
      <c r="B10" s="154"/>
      <c r="C10" s="154"/>
      <c r="D10" s="156"/>
      <c r="E10" s="156"/>
      <c r="F10" s="4"/>
      <c r="G10" s="163"/>
      <c r="H10" s="157"/>
      <c r="I10" s="159"/>
    </row>
    <row r="11" spans="1:9" ht="27.75" customHeight="1">
      <c r="A11" s="44" t="s">
        <v>347</v>
      </c>
      <c r="B11" s="4" t="s">
        <v>325</v>
      </c>
      <c r="C11" s="4"/>
      <c r="D11" s="4"/>
      <c r="E11" s="4"/>
      <c r="F11" s="4"/>
      <c r="G11" s="14"/>
      <c r="H11" s="45">
        <f>H12+H76+H91+H109+H158+H216+H222+H244+H248+H300+H322+H332</f>
        <v>1950423.1</v>
      </c>
      <c r="I11" s="45">
        <f>I12+I76+I91+I109+I158+I216+I222+I244+I248+I300+I322+I332</f>
        <v>916289.8</v>
      </c>
    </row>
    <row r="12" spans="1:9" ht="15">
      <c r="A12" s="50" t="s">
        <v>149</v>
      </c>
      <c r="B12" s="4" t="s">
        <v>325</v>
      </c>
      <c r="C12" s="4" t="s">
        <v>252</v>
      </c>
      <c r="D12" s="4"/>
      <c r="E12" s="4"/>
      <c r="F12" s="4"/>
      <c r="G12" s="14"/>
      <c r="H12" s="45">
        <f>H13+H19+H51+H55</f>
        <v>146268.3</v>
      </c>
      <c r="I12" s="45">
        <f>I13+I19+I51+I55</f>
        <v>16572.6</v>
      </c>
    </row>
    <row r="13" spans="1:9" s="41" customFormat="1" ht="30">
      <c r="A13" s="50" t="s">
        <v>12</v>
      </c>
      <c r="B13" s="4" t="s">
        <v>325</v>
      </c>
      <c r="C13" s="4" t="s">
        <v>252</v>
      </c>
      <c r="D13" s="4" t="s">
        <v>253</v>
      </c>
      <c r="E13" s="4"/>
      <c r="F13" s="4"/>
      <c r="G13" s="14"/>
      <c r="H13" s="65">
        <f>H14</f>
        <v>3305.6</v>
      </c>
      <c r="I13" s="65"/>
    </row>
    <row r="14" spans="1:9" ht="42.75">
      <c r="A14" s="19" t="s">
        <v>289</v>
      </c>
      <c r="B14" s="1" t="s">
        <v>325</v>
      </c>
      <c r="C14" s="1" t="s">
        <v>252</v>
      </c>
      <c r="D14" s="1" t="s">
        <v>253</v>
      </c>
      <c r="E14" s="1" t="s">
        <v>286</v>
      </c>
      <c r="F14" s="1"/>
      <c r="G14" s="8"/>
      <c r="H14" s="65">
        <f>H15</f>
        <v>3305.6</v>
      </c>
      <c r="I14" s="65"/>
    </row>
    <row r="15" spans="1:9" ht="14.25">
      <c r="A15" s="19" t="s">
        <v>290</v>
      </c>
      <c r="B15" s="1" t="s">
        <v>325</v>
      </c>
      <c r="C15" s="1" t="s">
        <v>252</v>
      </c>
      <c r="D15" s="1" t="s">
        <v>253</v>
      </c>
      <c r="E15" s="1" t="s">
        <v>291</v>
      </c>
      <c r="F15" s="1"/>
      <c r="G15" s="8"/>
      <c r="H15" s="65">
        <f>H16</f>
        <v>3305.6</v>
      </c>
      <c r="I15" s="65"/>
    </row>
    <row r="16" spans="1:9" ht="14.25">
      <c r="A16" s="19" t="s">
        <v>112</v>
      </c>
      <c r="B16" s="1" t="s">
        <v>325</v>
      </c>
      <c r="C16" s="1" t="s">
        <v>252</v>
      </c>
      <c r="D16" s="1" t="s">
        <v>253</v>
      </c>
      <c r="E16" s="1" t="s">
        <v>291</v>
      </c>
      <c r="F16" s="1"/>
      <c r="G16" s="8" t="s">
        <v>384</v>
      </c>
      <c r="H16" s="65">
        <f>H17+H18</f>
        <v>3305.6</v>
      </c>
      <c r="I16" s="65"/>
    </row>
    <row r="17" spans="1:9" ht="14.25">
      <c r="A17" s="19" t="s">
        <v>410</v>
      </c>
      <c r="B17" s="1" t="s">
        <v>325</v>
      </c>
      <c r="C17" s="1" t="s">
        <v>252</v>
      </c>
      <c r="D17" s="1" t="s">
        <v>253</v>
      </c>
      <c r="E17" s="1" t="s">
        <v>291</v>
      </c>
      <c r="F17" s="1"/>
      <c r="G17" s="8" t="s">
        <v>409</v>
      </c>
      <c r="H17" s="67">
        <v>2982.7</v>
      </c>
      <c r="I17" s="65"/>
    </row>
    <row r="18" spans="1:9" ht="28.5">
      <c r="A18" s="19" t="s">
        <v>412</v>
      </c>
      <c r="B18" s="1" t="s">
        <v>325</v>
      </c>
      <c r="C18" s="1" t="s">
        <v>252</v>
      </c>
      <c r="D18" s="1" t="s">
        <v>253</v>
      </c>
      <c r="E18" s="1" t="s">
        <v>291</v>
      </c>
      <c r="F18" s="1"/>
      <c r="G18" s="8" t="s">
        <v>411</v>
      </c>
      <c r="H18" s="67">
        <v>322.9</v>
      </c>
      <c r="I18" s="65"/>
    </row>
    <row r="19" spans="1:9" s="41" customFormat="1" ht="45">
      <c r="A19" s="50" t="s">
        <v>200</v>
      </c>
      <c r="B19" s="4" t="s">
        <v>325</v>
      </c>
      <c r="C19" s="4" t="s">
        <v>252</v>
      </c>
      <c r="D19" s="4" t="s">
        <v>254</v>
      </c>
      <c r="E19" s="4"/>
      <c r="F19" s="4"/>
      <c r="G19" s="14"/>
      <c r="H19" s="45">
        <f>H20+H31+H39+H47</f>
        <v>98646.19999999998</v>
      </c>
      <c r="I19" s="45">
        <f>I20+I31+I39+I47</f>
        <v>10763</v>
      </c>
    </row>
    <row r="20" spans="1:9" ht="42.75">
      <c r="A20" s="19" t="s">
        <v>289</v>
      </c>
      <c r="B20" s="1" t="s">
        <v>325</v>
      </c>
      <c r="C20" s="1" t="s">
        <v>252</v>
      </c>
      <c r="D20" s="1" t="s">
        <v>254</v>
      </c>
      <c r="E20" s="1" t="s">
        <v>286</v>
      </c>
      <c r="F20" s="1"/>
      <c r="G20" s="8"/>
      <c r="H20" s="65">
        <f>H21</f>
        <v>87475.99999999999</v>
      </c>
      <c r="I20" s="65">
        <f>I21</f>
        <v>0</v>
      </c>
    </row>
    <row r="21" spans="1:9" ht="14.25">
      <c r="A21" s="19" t="s">
        <v>172</v>
      </c>
      <c r="B21" s="1" t="s">
        <v>325</v>
      </c>
      <c r="C21" s="1" t="s">
        <v>252</v>
      </c>
      <c r="D21" s="1" t="s">
        <v>254</v>
      </c>
      <c r="E21" s="1" t="s">
        <v>288</v>
      </c>
      <c r="F21" s="1"/>
      <c r="G21" s="8"/>
      <c r="H21" s="65">
        <f>H22+H25+H28</f>
        <v>87475.99999999999</v>
      </c>
      <c r="I21" s="65">
        <f>I22+I25+I28</f>
        <v>0</v>
      </c>
    </row>
    <row r="22" spans="1:9" ht="14.25">
      <c r="A22" s="19" t="s">
        <v>549</v>
      </c>
      <c r="B22" s="1" t="s">
        <v>325</v>
      </c>
      <c r="C22" s="1" t="s">
        <v>252</v>
      </c>
      <c r="D22" s="1" t="s">
        <v>254</v>
      </c>
      <c r="E22" s="1" t="s">
        <v>288</v>
      </c>
      <c r="F22" s="1"/>
      <c r="G22" s="8" t="s">
        <v>384</v>
      </c>
      <c r="H22" s="65">
        <f>H23+H24</f>
        <v>83856.59999999999</v>
      </c>
      <c r="I22" s="65"/>
    </row>
    <row r="23" spans="1:9" ht="14.25">
      <c r="A23" s="19" t="s">
        <v>410</v>
      </c>
      <c r="B23" s="1" t="s">
        <v>325</v>
      </c>
      <c r="C23" s="1" t="s">
        <v>252</v>
      </c>
      <c r="D23" s="1" t="s">
        <v>254</v>
      </c>
      <c r="E23" s="1" t="s">
        <v>288</v>
      </c>
      <c r="F23" s="1"/>
      <c r="G23" s="34" t="s">
        <v>409</v>
      </c>
      <c r="H23" s="65">
        <f>83840.5-460-78.3</f>
        <v>83302.2</v>
      </c>
      <c r="I23" s="65"/>
    </row>
    <row r="24" spans="1:9" ht="28.5">
      <c r="A24" s="19" t="s">
        <v>412</v>
      </c>
      <c r="B24" s="1" t="s">
        <v>325</v>
      </c>
      <c r="C24" s="1" t="s">
        <v>252</v>
      </c>
      <c r="D24" s="1" t="s">
        <v>254</v>
      </c>
      <c r="E24" s="1" t="s">
        <v>288</v>
      </c>
      <c r="F24" s="1"/>
      <c r="G24" s="34" t="s">
        <v>411</v>
      </c>
      <c r="H24" s="67">
        <v>554.4</v>
      </c>
      <c r="I24" s="67"/>
    </row>
    <row r="25" spans="1:9" ht="28.5">
      <c r="A25" s="19" t="s">
        <v>577</v>
      </c>
      <c r="B25" s="1" t="s">
        <v>325</v>
      </c>
      <c r="C25" s="1" t="s">
        <v>252</v>
      </c>
      <c r="D25" s="1" t="s">
        <v>254</v>
      </c>
      <c r="E25" s="1" t="s">
        <v>288</v>
      </c>
      <c r="F25" s="1"/>
      <c r="G25" s="34" t="s">
        <v>524</v>
      </c>
      <c r="H25" s="67">
        <f>H26+H27</f>
        <v>3441.4</v>
      </c>
      <c r="I25" s="67">
        <f>I26</f>
        <v>0</v>
      </c>
    </row>
    <row r="26" spans="1:9" ht="28.5">
      <c r="A26" s="19" t="s">
        <v>435</v>
      </c>
      <c r="B26" s="1" t="s">
        <v>325</v>
      </c>
      <c r="C26" s="1" t="s">
        <v>252</v>
      </c>
      <c r="D26" s="1" t="s">
        <v>254</v>
      </c>
      <c r="E26" s="1" t="s">
        <v>288</v>
      </c>
      <c r="F26" s="1"/>
      <c r="G26" s="34" t="s">
        <v>432</v>
      </c>
      <c r="H26" s="67">
        <f>1200+35+62.5+1269+846+55-1269-846-35</f>
        <v>1317.5</v>
      </c>
      <c r="I26" s="67"/>
    </row>
    <row r="27" spans="1:9" ht="27" customHeight="1">
      <c r="A27" s="19" t="s">
        <v>426</v>
      </c>
      <c r="B27" s="1" t="s">
        <v>325</v>
      </c>
      <c r="C27" s="1" t="s">
        <v>252</v>
      </c>
      <c r="D27" s="1" t="s">
        <v>254</v>
      </c>
      <c r="E27" s="1" t="s">
        <v>288</v>
      </c>
      <c r="F27" s="1"/>
      <c r="G27" s="34" t="s">
        <v>416</v>
      </c>
      <c r="H27" s="67">
        <f>1860.2+240.4-55+78.3</f>
        <v>2123.9</v>
      </c>
      <c r="I27" s="67"/>
    </row>
    <row r="28" spans="1:9" ht="20.25" customHeight="1">
      <c r="A28" s="19" t="s">
        <v>551</v>
      </c>
      <c r="B28" s="1" t="s">
        <v>325</v>
      </c>
      <c r="C28" s="1" t="s">
        <v>252</v>
      </c>
      <c r="D28" s="1" t="s">
        <v>254</v>
      </c>
      <c r="E28" s="1" t="s">
        <v>288</v>
      </c>
      <c r="F28" s="1"/>
      <c r="G28" s="34" t="s">
        <v>525</v>
      </c>
      <c r="H28" s="67">
        <f>H29+H30</f>
        <v>178</v>
      </c>
      <c r="I28" s="67"/>
    </row>
    <row r="29" spans="1:9" ht="28.5" customHeight="1">
      <c r="A29" s="19" t="s">
        <v>356</v>
      </c>
      <c r="B29" s="1" t="s">
        <v>325</v>
      </c>
      <c r="C29" s="1" t="s">
        <v>252</v>
      </c>
      <c r="D29" s="1" t="s">
        <v>254</v>
      </c>
      <c r="E29" s="1" t="s">
        <v>288</v>
      </c>
      <c r="F29" s="1"/>
      <c r="G29" s="34" t="s">
        <v>413</v>
      </c>
      <c r="H29" s="67">
        <f>200-132</f>
        <v>68</v>
      </c>
      <c r="I29" s="67"/>
    </row>
    <row r="30" spans="1:9" ht="18" customHeight="1">
      <c r="A30" s="19" t="s">
        <v>437</v>
      </c>
      <c r="B30" s="1" t="s">
        <v>325</v>
      </c>
      <c r="C30" s="1" t="s">
        <v>252</v>
      </c>
      <c r="D30" s="1" t="s">
        <v>254</v>
      </c>
      <c r="E30" s="1" t="s">
        <v>288</v>
      </c>
      <c r="F30" s="1"/>
      <c r="G30" s="34" t="s">
        <v>436</v>
      </c>
      <c r="H30" s="67">
        <f>132-22</f>
        <v>110</v>
      </c>
      <c r="I30" s="67"/>
    </row>
    <row r="31" spans="1:9" ht="18" customHeight="1">
      <c r="A31" s="19" t="s">
        <v>528</v>
      </c>
      <c r="B31" s="1" t="s">
        <v>325</v>
      </c>
      <c r="C31" s="1" t="s">
        <v>252</v>
      </c>
      <c r="D31" s="1" t="s">
        <v>254</v>
      </c>
      <c r="E31" s="1" t="s">
        <v>526</v>
      </c>
      <c r="F31" s="1"/>
      <c r="G31" s="34"/>
      <c r="H31" s="67">
        <f>H32</f>
        <v>2324.2</v>
      </c>
      <c r="I31" s="67">
        <f>I32</f>
        <v>1917</v>
      </c>
    </row>
    <row r="32" spans="1:9" ht="50.25" customHeight="1">
      <c r="A32" s="19" t="s">
        <v>591</v>
      </c>
      <c r="B32" s="1" t="s">
        <v>325</v>
      </c>
      <c r="C32" s="1" t="s">
        <v>252</v>
      </c>
      <c r="D32" s="1" t="s">
        <v>254</v>
      </c>
      <c r="E32" s="1" t="s">
        <v>590</v>
      </c>
      <c r="F32" s="1"/>
      <c r="G32" s="34"/>
      <c r="H32" s="67">
        <f>H33</f>
        <v>2324.2</v>
      </c>
      <c r="I32" s="67">
        <f>I33</f>
        <v>1917</v>
      </c>
    </row>
    <row r="33" spans="1:9" ht="74.25" customHeight="1">
      <c r="A33" s="19" t="s">
        <v>18</v>
      </c>
      <c r="B33" s="1" t="s">
        <v>325</v>
      </c>
      <c r="C33" s="1" t="s">
        <v>252</v>
      </c>
      <c r="D33" s="1" t="s">
        <v>254</v>
      </c>
      <c r="E33" s="1" t="s">
        <v>527</v>
      </c>
      <c r="F33" s="1"/>
      <c r="G33" s="34"/>
      <c r="H33" s="67">
        <f>H34+H36</f>
        <v>2324.2</v>
      </c>
      <c r="I33" s="67">
        <f>I34+I36</f>
        <v>1917</v>
      </c>
    </row>
    <row r="34" spans="1:9" ht="18" customHeight="1">
      <c r="A34" s="19" t="s">
        <v>549</v>
      </c>
      <c r="B34" s="1" t="s">
        <v>325</v>
      </c>
      <c r="C34" s="1" t="s">
        <v>252</v>
      </c>
      <c r="D34" s="1" t="s">
        <v>254</v>
      </c>
      <c r="E34" s="1" t="s">
        <v>527</v>
      </c>
      <c r="F34" s="1"/>
      <c r="G34" s="34" t="s">
        <v>384</v>
      </c>
      <c r="H34" s="67">
        <f>H35</f>
        <v>1457.7</v>
      </c>
      <c r="I34" s="67">
        <f>I35</f>
        <v>1457.7</v>
      </c>
    </row>
    <row r="35" spans="1:9" ht="18" customHeight="1">
      <c r="A35" s="19" t="s">
        <v>410</v>
      </c>
      <c r="B35" s="1" t="s">
        <v>325</v>
      </c>
      <c r="C35" s="1" t="s">
        <v>252</v>
      </c>
      <c r="D35" s="1" t="s">
        <v>254</v>
      </c>
      <c r="E35" s="1" t="s">
        <v>527</v>
      </c>
      <c r="F35" s="1"/>
      <c r="G35" s="34" t="s">
        <v>409</v>
      </c>
      <c r="H35" s="67">
        <f>1625-167.3</f>
        <v>1457.7</v>
      </c>
      <c r="I35" s="67">
        <f>1625-167.3</f>
        <v>1457.7</v>
      </c>
    </row>
    <row r="36" spans="1:9" ht="29.25" customHeight="1">
      <c r="A36" s="19" t="s">
        <v>577</v>
      </c>
      <c r="B36" s="1" t="s">
        <v>325</v>
      </c>
      <c r="C36" s="1" t="s">
        <v>252</v>
      </c>
      <c r="D36" s="1" t="s">
        <v>254</v>
      </c>
      <c r="E36" s="1" t="s">
        <v>527</v>
      </c>
      <c r="F36" s="1"/>
      <c r="G36" s="34" t="s">
        <v>524</v>
      </c>
      <c r="H36" s="67">
        <f>H38+H37</f>
        <v>866.5</v>
      </c>
      <c r="I36" s="67">
        <f>I38+I37</f>
        <v>459.3</v>
      </c>
    </row>
    <row r="37" spans="1:9" ht="29.25" customHeight="1">
      <c r="A37" s="19" t="s">
        <v>435</v>
      </c>
      <c r="B37" s="1" t="s">
        <v>325</v>
      </c>
      <c r="C37" s="1" t="s">
        <v>252</v>
      </c>
      <c r="D37" s="1" t="s">
        <v>254</v>
      </c>
      <c r="E37" s="1" t="s">
        <v>527</v>
      </c>
      <c r="F37" s="1"/>
      <c r="G37" s="34" t="s">
        <v>432</v>
      </c>
      <c r="H37" s="67">
        <f>167.3+99</f>
        <v>266.3</v>
      </c>
      <c r="I37" s="67">
        <f>167.3+99</f>
        <v>266.3</v>
      </c>
    </row>
    <row r="38" spans="1:9" ht="30" customHeight="1">
      <c r="A38" s="19" t="s">
        <v>426</v>
      </c>
      <c r="B38" s="1" t="s">
        <v>325</v>
      </c>
      <c r="C38" s="1" t="s">
        <v>252</v>
      </c>
      <c r="D38" s="1" t="s">
        <v>254</v>
      </c>
      <c r="E38" s="1" t="s">
        <v>527</v>
      </c>
      <c r="F38" s="1"/>
      <c r="G38" s="34" t="s">
        <v>416</v>
      </c>
      <c r="H38" s="67">
        <f>292+407.2-99</f>
        <v>600.2</v>
      </c>
      <c r="I38" s="67">
        <f>292-99</f>
        <v>193</v>
      </c>
    </row>
    <row r="39" spans="1:9" ht="51" customHeight="1">
      <c r="A39" s="19" t="s">
        <v>552</v>
      </c>
      <c r="B39" s="1" t="s">
        <v>325</v>
      </c>
      <c r="C39" s="1" t="s">
        <v>252</v>
      </c>
      <c r="D39" s="1" t="s">
        <v>254</v>
      </c>
      <c r="E39" s="1" t="s">
        <v>529</v>
      </c>
      <c r="F39" s="1"/>
      <c r="G39" s="34"/>
      <c r="H39" s="67">
        <f>H40</f>
        <v>6061</v>
      </c>
      <c r="I39" s="67">
        <f>I40</f>
        <v>6061</v>
      </c>
    </row>
    <row r="40" spans="1:9" ht="36" customHeight="1">
      <c r="A40" s="19" t="s">
        <v>593</v>
      </c>
      <c r="B40" s="1" t="s">
        <v>325</v>
      </c>
      <c r="C40" s="1" t="s">
        <v>252</v>
      </c>
      <c r="D40" s="1" t="s">
        <v>254</v>
      </c>
      <c r="E40" s="1" t="s">
        <v>592</v>
      </c>
      <c r="F40" s="1"/>
      <c r="G40" s="34"/>
      <c r="H40" s="67">
        <f>H41</f>
        <v>6061</v>
      </c>
      <c r="I40" s="67">
        <f>I41</f>
        <v>6061</v>
      </c>
    </row>
    <row r="41" spans="1:9" ht="31.5" customHeight="1">
      <c r="A41" s="19" t="s">
        <v>594</v>
      </c>
      <c r="B41" s="1" t="s">
        <v>325</v>
      </c>
      <c r="C41" s="1" t="s">
        <v>252</v>
      </c>
      <c r="D41" s="1" t="s">
        <v>254</v>
      </c>
      <c r="E41" s="1" t="s">
        <v>530</v>
      </c>
      <c r="F41" s="1"/>
      <c r="G41" s="34"/>
      <c r="H41" s="67">
        <f>H42+H44</f>
        <v>6061</v>
      </c>
      <c r="I41" s="67">
        <f>I42+I44</f>
        <v>6061</v>
      </c>
    </row>
    <row r="42" spans="1:9" ht="19.5" customHeight="1">
      <c r="A42" s="19" t="s">
        <v>549</v>
      </c>
      <c r="B42" s="1" t="s">
        <v>325</v>
      </c>
      <c r="C42" s="1" t="s">
        <v>252</v>
      </c>
      <c r="D42" s="1" t="s">
        <v>254</v>
      </c>
      <c r="E42" s="1" t="s">
        <v>530</v>
      </c>
      <c r="F42" s="1"/>
      <c r="G42" s="34" t="s">
        <v>384</v>
      </c>
      <c r="H42" s="67">
        <f>H43</f>
        <v>4972.8</v>
      </c>
      <c r="I42" s="67">
        <f>I43</f>
        <v>4972.8</v>
      </c>
    </row>
    <row r="43" spans="1:9" ht="18.75" customHeight="1">
      <c r="A43" s="19" t="s">
        <v>410</v>
      </c>
      <c r="B43" s="1" t="s">
        <v>325</v>
      </c>
      <c r="C43" s="1" t="s">
        <v>252</v>
      </c>
      <c r="D43" s="1" t="s">
        <v>254</v>
      </c>
      <c r="E43" s="1" t="s">
        <v>530</v>
      </c>
      <c r="F43" s="1"/>
      <c r="G43" s="34" t="s">
        <v>409</v>
      </c>
      <c r="H43" s="67">
        <f>4995+460-416.2-66</f>
        <v>4972.8</v>
      </c>
      <c r="I43" s="67">
        <f>4995+460-416.2-66</f>
        <v>4972.8</v>
      </c>
    </row>
    <row r="44" spans="1:9" ht="30" customHeight="1">
      <c r="A44" s="19" t="s">
        <v>577</v>
      </c>
      <c r="B44" s="1" t="s">
        <v>325</v>
      </c>
      <c r="C44" s="1" t="s">
        <v>252</v>
      </c>
      <c r="D44" s="1" t="s">
        <v>254</v>
      </c>
      <c r="E44" s="1" t="s">
        <v>530</v>
      </c>
      <c r="F44" s="1"/>
      <c r="G44" s="34" t="s">
        <v>524</v>
      </c>
      <c r="H44" s="67">
        <f>H45+H46</f>
        <v>1088.2</v>
      </c>
      <c r="I44" s="67">
        <f>I45+I46</f>
        <v>1088.2</v>
      </c>
    </row>
    <row r="45" spans="1:9" ht="33" customHeight="1">
      <c r="A45" s="19" t="s">
        <v>435</v>
      </c>
      <c r="B45" s="1" t="s">
        <v>325</v>
      </c>
      <c r="C45" s="1" t="s">
        <v>252</v>
      </c>
      <c r="D45" s="1" t="s">
        <v>254</v>
      </c>
      <c r="E45" s="1" t="s">
        <v>530</v>
      </c>
      <c r="F45" s="1"/>
      <c r="G45" s="34" t="s">
        <v>432</v>
      </c>
      <c r="H45" s="67">
        <f>16+43.8+323.2+66</f>
        <v>449</v>
      </c>
      <c r="I45" s="67">
        <f>16+43.8+323.2+66</f>
        <v>449</v>
      </c>
    </row>
    <row r="46" spans="1:9" ht="31.5" customHeight="1">
      <c r="A46" s="19" t="s">
        <v>426</v>
      </c>
      <c r="B46" s="1" t="s">
        <v>325</v>
      </c>
      <c r="C46" s="1" t="s">
        <v>252</v>
      </c>
      <c r="D46" s="1" t="s">
        <v>254</v>
      </c>
      <c r="E46" s="1" t="s">
        <v>530</v>
      </c>
      <c r="F46" s="1"/>
      <c r="G46" s="34" t="s">
        <v>416</v>
      </c>
      <c r="H46" s="67">
        <f>1050-503.8+93</f>
        <v>639.2</v>
      </c>
      <c r="I46" s="67">
        <f>1050-503.8+93</f>
        <v>639.2</v>
      </c>
    </row>
    <row r="47" spans="1:9" ht="46.5" customHeight="1">
      <c r="A47" s="19" t="s">
        <v>510</v>
      </c>
      <c r="B47" s="1" t="s">
        <v>325</v>
      </c>
      <c r="C47" s="1" t="s">
        <v>252</v>
      </c>
      <c r="D47" s="1" t="s">
        <v>254</v>
      </c>
      <c r="E47" s="1" t="s">
        <v>507</v>
      </c>
      <c r="F47" s="1"/>
      <c r="G47" s="34"/>
      <c r="H47" s="67">
        <f aca="true" t="shared" si="0" ref="H47:I49">H48</f>
        <v>2785</v>
      </c>
      <c r="I47" s="67">
        <f t="shared" si="0"/>
        <v>2785</v>
      </c>
    </row>
    <row r="48" spans="1:9" ht="55.5" customHeight="1">
      <c r="A48" s="19" t="s">
        <v>595</v>
      </c>
      <c r="B48" s="1" t="s">
        <v>325</v>
      </c>
      <c r="C48" s="1" t="s">
        <v>252</v>
      </c>
      <c r="D48" s="1" t="s">
        <v>254</v>
      </c>
      <c r="E48" s="1" t="s">
        <v>531</v>
      </c>
      <c r="F48" s="1"/>
      <c r="G48" s="34"/>
      <c r="H48" s="67">
        <f>H49</f>
        <v>2785</v>
      </c>
      <c r="I48" s="67">
        <f>I49</f>
        <v>2785</v>
      </c>
    </row>
    <row r="49" spans="1:9" ht="18" customHeight="1">
      <c r="A49" s="19" t="s">
        <v>549</v>
      </c>
      <c r="B49" s="1" t="s">
        <v>325</v>
      </c>
      <c r="C49" s="1" t="s">
        <v>252</v>
      </c>
      <c r="D49" s="1" t="s">
        <v>254</v>
      </c>
      <c r="E49" s="1" t="s">
        <v>531</v>
      </c>
      <c r="F49" s="1"/>
      <c r="G49" s="34" t="s">
        <v>384</v>
      </c>
      <c r="H49" s="67">
        <f t="shared" si="0"/>
        <v>2785</v>
      </c>
      <c r="I49" s="67">
        <f t="shared" si="0"/>
        <v>2785</v>
      </c>
    </row>
    <row r="50" spans="1:9" ht="18" customHeight="1">
      <c r="A50" s="19" t="s">
        <v>410</v>
      </c>
      <c r="B50" s="1" t="s">
        <v>325</v>
      </c>
      <c r="C50" s="1" t="s">
        <v>252</v>
      </c>
      <c r="D50" s="1" t="s">
        <v>254</v>
      </c>
      <c r="E50" s="1" t="s">
        <v>531</v>
      </c>
      <c r="F50" s="1"/>
      <c r="G50" s="34" t="s">
        <v>409</v>
      </c>
      <c r="H50" s="67">
        <v>2785</v>
      </c>
      <c r="I50" s="67">
        <v>2785</v>
      </c>
    </row>
    <row r="51" spans="1:9" s="41" customFormat="1" ht="15">
      <c r="A51" s="50" t="s">
        <v>148</v>
      </c>
      <c r="B51" s="4" t="s">
        <v>325</v>
      </c>
      <c r="C51" s="4" t="s">
        <v>252</v>
      </c>
      <c r="D51" s="4" t="s">
        <v>320</v>
      </c>
      <c r="E51" s="4"/>
      <c r="F51" s="4"/>
      <c r="G51" s="14"/>
      <c r="H51" s="77">
        <f>H52</f>
        <v>5000</v>
      </c>
      <c r="I51" s="45"/>
    </row>
    <row r="52" spans="1:9" ht="15">
      <c r="A52" s="50" t="s">
        <v>148</v>
      </c>
      <c r="B52" s="4" t="s">
        <v>325</v>
      </c>
      <c r="C52" s="4" t="s">
        <v>252</v>
      </c>
      <c r="D52" s="4" t="s">
        <v>320</v>
      </c>
      <c r="E52" s="4" t="s">
        <v>150</v>
      </c>
      <c r="F52" s="4"/>
      <c r="G52" s="14"/>
      <c r="H52" s="68">
        <f>H53</f>
        <v>5000</v>
      </c>
      <c r="I52" s="68"/>
    </row>
    <row r="53" spans="1:9" ht="28.5">
      <c r="A53" s="19" t="s">
        <v>237</v>
      </c>
      <c r="B53" s="1" t="s">
        <v>325</v>
      </c>
      <c r="C53" s="1" t="s">
        <v>252</v>
      </c>
      <c r="D53" s="1" t="s">
        <v>320</v>
      </c>
      <c r="E53" s="1" t="s">
        <v>238</v>
      </c>
      <c r="F53" s="1"/>
      <c r="G53" s="8"/>
      <c r="H53" s="65">
        <f>H54</f>
        <v>5000</v>
      </c>
      <c r="I53" s="65"/>
    </row>
    <row r="54" spans="1:9" ht="14.25">
      <c r="A54" s="19" t="s">
        <v>415</v>
      </c>
      <c r="B54" s="1" t="s">
        <v>325</v>
      </c>
      <c r="C54" s="1" t="s">
        <v>252</v>
      </c>
      <c r="D54" s="1" t="s">
        <v>320</v>
      </c>
      <c r="E54" s="1" t="s">
        <v>238</v>
      </c>
      <c r="F54" s="1"/>
      <c r="G54" s="8" t="s">
        <v>414</v>
      </c>
      <c r="H54" s="67">
        <v>5000</v>
      </c>
      <c r="I54" s="65"/>
    </row>
    <row r="55" spans="1:9" s="41" customFormat="1" ht="15">
      <c r="A55" s="50" t="s">
        <v>186</v>
      </c>
      <c r="B55" s="4" t="s">
        <v>325</v>
      </c>
      <c r="C55" s="4" t="s">
        <v>252</v>
      </c>
      <c r="D55" s="4" t="s">
        <v>319</v>
      </c>
      <c r="E55" s="4"/>
      <c r="F55" s="4"/>
      <c r="G55" s="14"/>
      <c r="H55" s="45">
        <f>H56+H67+H61+H59</f>
        <v>39316.5</v>
      </c>
      <c r="I55" s="45">
        <f>I56+I67+I61</f>
        <v>5809.599999999999</v>
      </c>
    </row>
    <row r="56" spans="1:9" s="41" customFormat="1" ht="15">
      <c r="A56" s="19" t="s">
        <v>183</v>
      </c>
      <c r="B56" s="1" t="s">
        <v>325</v>
      </c>
      <c r="C56" s="1" t="s">
        <v>252</v>
      </c>
      <c r="D56" s="1" t="s">
        <v>319</v>
      </c>
      <c r="E56" s="1" t="s">
        <v>263</v>
      </c>
      <c r="F56" s="1"/>
      <c r="G56" s="8"/>
      <c r="H56" s="65">
        <f>H58+H57</f>
        <v>1042</v>
      </c>
      <c r="I56" s="65"/>
    </row>
    <row r="57" spans="1:9" s="41" customFormat="1" ht="32.25" customHeight="1">
      <c r="A57" s="19" t="s">
        <v>426</v>
      </c>
      <c r="B57" s="1" t="s">
        <v>325</v>
      </c>
      <c r="C57" s="1" t="s">
        <v>252</v>
      </c>
      <c r="D57" s="1" t="s">
        <v>319</v>
      </c>
      <c r="E57" s="1" t="s">
        <v>263</v>
      </c>
      <c r="F57" s="1"/>
      <c r="G57" s="8" t="s">
        <v>416</v>
      </c>
      <c r="H57" s="65">
        <f>460+200</f>
        <v>660</v>
      </c>
      <c r="I57" s="65"/>
    </row>
    <row r="58" spans="1:9" s="41" customFormat="1" ht="18.75" customHeight="1">
      <c r="A58" s="19" t="s">
        <v>437</v>
      </c>
      <c r="B58" s="1" t="s">
        <v>325</v>
      </c>
      <c r="C58" s="1" t="s">
        <v>252</v>
      </c>
      <c r="D58" s="1" t="s">
        <v>319</v>
      </c>
      <c r="E58" s="1" t="s">
        <v>263</v>
      </c>
      <c r="F58" s="1"/>
      <c r="G58" s="8" t="s">
        <v>436</v>
      </c>
      <c r="H58" s="65">
        <f>136.4+223.6+22</f>
        <v>382</v>
      </c>
      <c r="I58" s="65"/>
    </row>
    <row r="59" spans="1:9" s="41" customFormat="1" ht="18.75" customHeight="1">
      <c r="A59" s="19" t="s">
        <v>153</v>
      </c>
      <c r="B59" s="1" t="s">
        <v>325</v>
      </c>
      <c r="C59" s="1" t="s">
        <v>252</v>
      </c>
      <c r="D59" s="1" t="s">
        <v>319</v>
      </c>
      <c r="E59" s="1" t="s">
        <v>346</v>
      </c>
      <c r="F59" s="1"/>
      <c r="G59" s="8"/>
      <c r="H59" s="65">
        <f>H60</f>
        <v>1000</v>
      </c>
      <c r="I59" s="65"/>
    </row>
    <row r="60" spans="1:9" s="41" customFormat="1" ht="48" customHeight="1">
      <c r="A60" s="19" t="s">
        <v>424</v>
      </c>
      <c r="B60" s="1" t="s">
        <v>325</v>
      </c>
      <c r="C60" s="1" t="s">
        <v>252</v>
      </c>
      <c r="D60" s="1" t="s">
        <v>319</v>
      </c>
      <c r="E60" s="1" t="s">
        <v>346</v>
      </c>
      <c r="F60" s="1"/>
      <c r="G60" s="8" t="s">
        <v>398</v>
      </c>
      <c r="H60" s="65">
        <v>1000</v>
      </c>
      <c r="I60" s="65"/>
    </row>
    <row r="61" spans="1:9" s="41" customFormat="1" ht="18.75" customHeight="1">
      <c r="A61" s="19" t="s">
        <v>528</v>
      </c>
      <c r="B61" s="1" t="s">
        <v>325</v>
      </c>
      <c r="C61" s="1" t="s">
        <v>252</v>
      </c>
      <c r="D61" s="1" t="s">
        <v>319</v>
      </c>
      <c r="E61" s="1" t="s">
        <v>526</v>
      </c>
      <c r="F61" s="1"/>
      <c r="G61" s="8"/>
      <c r="H61" s="65">
        <f>H62</f>
        <v>5809.599999999999</v>
      </c>
      <c r="I61" s="65">
        <f>I62</f>
        <v>5809.599999999999</v>
      </c>
    </row>
    <row r="62" spans="1:9" s="41" customFormat="1" ht="86.25">
      <c r="A62" s="19" t="s">
        <v>124</v>
      </c>
      <c r="B62" s="1" t="s">
        <v>325</v>
      </c>
      <c r="C62" s="1" t="s">
        <v>252</v>
      </c>
      <c r="D62" s="1" t="s">
        <v>319</v>
      </c>
      <c r="E62" s="1" t="s">
        <v>78</v>
      </c>
      <c r="F62" s="1"/>
      <c r="G62" s="8"/>
      <c r="H62" s="65">
        <f>H64+H66</f>
        <v>5809.599999999999</v>
      </c>
      <c r="I62" s="65">
        <f>I64+I66</f>
        <v>5809.599999999999</v>
      </c>
    </row>
    <row r="63" spans="1:9" s="41" customFormat="1" ht="56.25" customHeight="1">
      <c r="A63" s="19" t="s">
        <v>125</v>
      </c>
      <c r="B63" s="1" t="s">
        <v>325</v>
      </c>
      <c r="C63" s="1" t="s">
        <v>252</v>
      </c>
      <c r="D63" s="1" t="s">
        <v>319</v>
      </c>
      <c r="E63" s="1" t="s">
        <v>83</v>
      </c>
      <c r="F63" s="1"/>
      <c r="G63" s="8"/>
      <c r="H63" s="65">
        <f>H64</f>
        <v>5021.9</v>
      </c>
      <c r="I63" s="65">
        <f>I64</f>
        <v>5021.9</v>
      </c>
    </row>
    <row r="64" spans="1:9" s="41" customFormat="1" ht="33" customHeight="1">
      <c r="A64" s="15" t="s">
        <v>427</v>
      </c>
      <c r="B64" s="1" t="s">
        <v>325</v>
      </c>
      <c r="C64" s="1" t="s">
        <v>252</v>
      </c>
      <c r="D64" s="1" t="s">
        <v>319</v>
      </c>
      <c r="E64" s="1" t="s">
        <v>83</v>
      </c>
      <c r="F64" s="1"/>
      <c r="G64" s="8" t="s">
        <v>419</v>
      </c>
      <c r="H64" s="65">
        <v>5021.9</v>
      </c>
      <c r="I64" s="65">
        <v>5021.9</v>
      </c>
    </row>
    <row r="65" spans="1:9" s="41" customFormat="1" ht="36.75" customHeight="1">
      <c r="A65" s="15" t="s">
        <v>85</v>
      </c>
      <c r="B65" s="1" t="s">
        <v>325</v>
      </c>
      <c r="C65" s="1" t="s">
        <v>252</v>
      </c>
      <c r="D65" s="1" t="s">
        <v>319</v>
      </c>
      <c r="E65" s="1" t="s">
        <v>82</v>
      </c>
      <c r="F65" s="1"/>
      <c r="G65" s="8"/>
      <c r="H65" s="65">
        <f>H66</f>
        <v>787.7</v>
      </c>
      <c r="I65" s="65">
        <f>I66</f>
        <v>787.7</v>
      </c>
    </row>
    <row r="66" spans="1:9" s="41" customFormat="1" ht="30" customHeight="1">
      <c r="A66" s="19" t="s">
        <v>426</v>
      </c>
      <c r="B66" s="1" t="s">
        <v>325</v>
      </c>
      <c r="C66" s="1" t="s">
        <v>252</v>
      </c>
      <c r="D66" s="1" t="s">
        <v>319</v>
      </c>
      <c r="E66" s="1" t="s">
        <v>82</v>
      </c>
      <c r="F66" s="1"/>
      <c r="G66" s="8" t="s">
        <v>416</v>
      </c>
      <c r="H66" s="65">
        <v>787.7</v>
      </c>
      <c r="I66" s="65">
        <v>787.7</v>
      </c>
    </row>
    <row r="67" spans="1:9" ht="14.25">
      <c r="A67" s="19" t="s">
        <v>216</v>
      </c>
      <c r="B67" s="1" t="s">
        <v>325</v>
      </c>
      <c r="C67" s="1" t="s">
        <v>252</v>
      </c>
      <c r="D67" s="1" t="s">
        <v>319</v>
      </c>
      <c r="E67" s="1" t="s">
        <v>217</v>
      </c>
      <c r="F67" s="1"/>
      <c r="G67" s="8"/>
      <c r="H67" s="65">
        <f>H68+H74</f>
        <v>31464.899999999998</v>
      </c>
      <c r="I67" s="69"/>
    </row>
    <row r="68" spans="1:9" ht="42.75">
      <c r="A68" s="19" t="s">
        <v>338</v>
      </c>
      <c r="B68" s="1" t="s">
        <v>325</v>
      </c>
      <c r="C68" s="1" t="s">
        <v>252</v>
      </c>
      <c r="D68" s="1" t="s">
        <v>319</v>
      </c>
      <c r="E68" s="1" t="s">
        <v>270</v>
      </c>
      <c r="F68" s="1"/>
      <c r="G68" s="8"/>
      <c r="H68" s="65">
        <f>H70+H71</f>
        <v>24953.399999999998</v>
      </c>
      <c r="I68" s="69"/>
    </row>
    <row r="69" spans="1:9" ht="14.25">
      <c r="A69" s="19" t="s">
        <v>549</v>
      </c>
      <c r="B69" s="1" t="s">
        <v>325</v>
      </c>
      <c r="C69" s="1" t="s">
        <v>252</v>
      </c>
      <c r="D69" s="1" t="s">
        <v>319</v>
      </c>
      <c r="E69" s="1" t="s">
        <v>270</v>
      </c>
      <c r="F69" s="1"/>
      <c r="G69" s="8" t="s">
        <v>384</v>
      </c>
      <c r="H69" s="65">
        <f>H70</f>
        <v>19080.899999999998</v>
      </c>
      <c r="I69" s="69"/>
    </row>
    <row r="70" spans="1:9" ht="28.5">
      <c r="A70" s="19" t="s">
        <v>412</v>
      </c>
      <c r="B70" s="1" t="s">
        <v>325</v>
      </c>
      <c r="C70" s="1" t="s">
        <v>252</v>
      </c>
      <c r="D70" s="1" t="s">
        <v>319</v>
      </c>
      <c r="E70" s="1" t="s">
        <v>270</v>
      </c>
      <c r="F70" s="1"/>
      <c r="G70" s="8" t="s">
        <v>411</v>
      </c>
      <c r="H70" s="65">
        <f>22631.1-3550.2</f>
        <v>19080.899999999998</v>
      </c>
      <c r="I70" s="69"/>
    </row>
    <row r="71" spans="1:9" ht="28.5">
      <c r="A71" s="19" t="s">
        <v>577</v>
      </c>
      <c r="B71" s="1" t="s">
        <v>325</v>
      </c>
      <c r="C71" s="1" t="s">
        <v>252</v>
      </c>
      <c r="D71" s="1" t="s">
        <v>319</v>
      </c>
      <c r="E71" s="1" t="s">
        <v>270</v>
      </c>
      <c r="F71" s="1"/>
      <c r="G71" s="8" t="s">
        <v>524</v>
      </c>
      <c r="H71" s="65">
        <f>H72+H73</f>
        <v>5872.5</v>
      </c>
      <c r="I71" s="69"/>
    </row>
    <row r="72" spans="1:9" ht="28.5">
      <c r="A72" s="19" t="s">
        <v>435</v>
      </c>
      <c r="B72" s="1" t="s">
        <v>325</v>
      </c>
      <c r="C72" s="1" t="s">
        <v>252</v>
      </c>
      <c r="D72" s="1" t="s">
        <v>319</v>
      </c>
      <c r="E72" s="1" t="s">
        <v>270</v>
      </c>
      <c r="F72" s="1"/>
      <c r="G72" s="8" t="s">
        <v>432</v>
      </c>
      <c r="H72" s="65">
        <f>3990-68</f>
        <v>3922</v>
      </c>
      <c r="I72" s="69"/>
    </row>
    <row r="73" spans="1:9" ht="33" customHeight="1">
      <c r="A73" s="19" t="s">
        <v>426</v>
      </c>
      <c r="B73" s="1" t="s">
        <v>325</v>
      </c>
      <c r="C73" s="1" t="s">
        <v>252</v>
      </c>
      <c r="D73" s="1" t="s">
        <v>319</v>
      </c>
      <c r="E73" s="1" t="s">
        <v>270</v>
      </c>
      <c r="F73" s="1"/>
      <c r="G73" s="8" t="s">
        <v>416</v>
      </c>
      <c r="H73" s="65">
        <f>5872.5-3990+68</f>
        <v>1950.5</v>
      </c>
      <c r="I73" s="69"/>
    </row>
    <row r="74" spans="1:9" ht="93.75" customHeight="1">
      <c r="A74" s="56" t="s">
        <v>449</v>
      </c>
      <c r="B74" s="1" t="s">
        <v>325</v>
      </c>
      <c r="C74" s="1" t="s">
        <v>252</v>
      </c>
      <c r="D74" s="1" t="s">
        <v>319</v>
      </c>
      <c r="E74" s="1" t="s">
        <v>339</v>
      </c>
      <c r="F74" s="1"/>
      <c r="G74" s="8"/>
      <c r="H74" s="65">
        <f>H75</f>
        <v>6511.5</v>
      </c>
      <c r="I74" s="69"/>
    </row>
    <row r="75" spans="1:9" ht="32.25" customHeight="1">
      <c r="A75" s="19" t="s">
        <v>426</v>
      </c>
      <c r="B75" s="1" t="s">
        <v>325</v>
      </c>
      <c r="C75" s="1" t="s">
        <v>252</v>
      </c>
      <c r="D75" s="1" t="s">
        <v>319</v>
      </c>
      <c r="E75" s="1" t="s">
        <v>339</v>
      </c>
      <c r="F75" s="1"/>
      <c r="G75" s="8" t="s">
        <v>416</v>
      </c>
      <c r="H75" s="65">
        <f>961.5+5550</f>
        <v>6511.5</v>
      </c>
      <c r="I75" s="69"/>
    </row>
    <row r="76" spans="1:9" ht="15">
      <c r="A76" s="50" t="s">
        <v>187</v>
      </c>
      <c r="B76" s="4" t="s">
        <v>325</v>
      </c>
      <c r="C76" s="4" t="s">
        <v>253</v>
      </c>
      <c r="D76" s="4"/>
      <c r="E76" s="4"/>
      <c r="F76" s="4"/>
      <c r="G76" s="14"/>
      <c r="H76" s="45">
        <f>H77+H85</f>
        <v>5171.000000000001</v>
      </c>
      <c r="I76" s="45">
        <f>I77+I85</f>
        <v>4948</v>
      </c>
    </row>
    <row r="77" spans="1:9" ht="15">
      <c r="A77" s="50" t="s">
        <v>395</v>
      </c>
      <c r="B77" s="1" t="s">
        <v>325</v>
      </c>
      <c r="C77" s="1" t="s">
        <v>253</v>
      </c>
      <c r="D77" s="1" t="s">
        <v>257</v>
      </c>
      <c r="E77" s="4"/>
      <c r="F77" s="4"/>
      <c r="G77" s="14"/>
      <c r="H77" s="65">
        <f>H78</f>
        <v>4948.000000000001</v>
      </c>
      <c r="I77" s="65">
        <f>I78</f>
        <v>4948</v>
      </c>
    </row>
    <row r="78" spans="1:9" ht="15">
      <c r="A78" s="19" t="s">
        <v>351</v>
      </c>
      <c r="B78" s="1" t="s">
        <v>325</v>
      </c>
      <c r="C78" s="1" t="s">
        <v>253</v>
      </c>
      <c r="D78" s="1" t="s">
        <v>257</v>
      </c>
      <c r="E78" s="1" t="s">
        <v>352</v>
      </c>
      <c r="F78" s="4"/>
      <c r="G78" s="14"/>
      <c r="H78" s="65">
        <f>H79</f>
        <v>4948.000000000001</v>
      </c>
      <c r="I78" s="65">
        <v>4948</v>
      </c>
    </row>
    <row r="79" spans="1:9" ht="29.25">
      <c r="A79" s="19" t="s">
        <v>355</v>
      </c>
      <c r="B79" s="1" t="s">
        <v>325</v>
      </c>
      <c r="C79" s="1" t="s">
        <v>253</v>
      </c>
      <c r="D79" s="1" t="s">
        <v>257</v>
      </c>
      <c r="E79" s="1" t="s">
        <v>354</v>
      </c>
      <c r="F79" s="4"/>
      <c r="G79" s="14"/>
      <c r="H79" s="65">
        <f>H80+H82</f>
        <v>4948.000000000001</v>
      </c>
      <c r="I79" s="65">
        <f>I80+I82</f>
        <v>4948.000000000001</v>
      </c>
    </row>
    <row r="80" spans="1:9" ht="15">
      <c r="A80" s="19" t="s">
        <v>549</v>
      </c>
      <c r="B80" s="1" t="s">
        <v>325</v>
      </c>
      <c r="C80" s="1" t="s">
        <v>253</v>
      </c>
      <c r="D80" s="1" t="s">
        <v>257</v>
      </c>
      <c r="E80" s="1" t="s">
        <v>354</v>
      </c>
      <c r="F80" s="4"/>
      <c r="G80" s="8" t="s">
        <v>384</v>
      </c>
      <c r="H80" s="65">
        <f>H81</f>
        <v>4579.900000000001</v>
      </c>
      <c r="I80" s="65">
        <f>I81</f>
        <v>4579.900000000001</v>
      </c>
    </row>
    <row r="81" spans="1:9" ht="15">
      <c r="A81" s="19" t="s">
        <v>410</v>
      </c>
      <c r="B81" s="1" t="s">
        <v>325</v>
      </c>
      <c r="C81" s="1" t="s">
        <v>253</v>
      </c>
      <c r="D81" s="1" t="s">
        <v>257</v>
      </c>
      <c r="E81" s="1" t="s">
        <v>354</v>
      </c>
      <c r="F81" s="4"/>
      <c r="G81" s="8" t="s">
        <v>409</v>
      </c>
      <c r="H81" s="65">
        <f>4948-100.7-267.4</f>
        <v>4579.900000000001</v>
      </c>
      <c r="I81" s="65">
        <f>4948-100.7-267.4</f>
        <v>4579.900000000001</v>
      </c>
    </row>
    <row r="82" spans="1:9" ht="29.25">
      <c r="A82" s="19" t="s">
        <v>577</v>
      </c>
      <c r="B82" s="1" t="s">
        <v>325</v>
      </c>
      <c r="C82" s="1" t="s">
        <v>253</v>
      </c>
      <c r="D82" s="1" t="s">
        <v>257</v>
      </c>
      <c r="E82" s="1" t="s">
        <v>354</v>
      </c>
      <c r="F82" s="4"/>
      <c r="G82" s="8" t="s">
        <v>524</v>
      </c>
      <c r="H82" s="65">
        <f>H83+H84</f>
        <v>368.09999999999997</v>
      </c>
      <c r="I82" s="65">
        <f>I83+I84</f>
        <v>368.09999999999997</v>
      </c>
    </row>
    <row r="83" spans="1:9" ht="29.25">
      <c r="A83" s="19" t="s">
        <v>435</v>
      </c>
      <c r="B83" s="1" t="s">
        <v>325</v>
      </c>
      <c r="C83" s="1" t="s">
        <v>253</v>
      </c>
      <c r="D83" s="1" t="s">
        <v>257</v>
      </c>
      <c r="E83" s="1" t="s">
        <v>354</v>
      </c>
      <c r="F83" s="4"/>
      <c r="G83" s="8" t="s">
        <v>432</v>
      </c>
      <c r="H83" s="65">
        <f>36+26.2</f>
        <v>62.2</v>
      </c>
      <c r="I83" s="65">
        <f>36+26.2</f>
        <v>62.2</v>
      </c>
    </row>
    <row r="84" spans="1:9" ht="33" customHeight="1">
      <c r="A84" s="19" t="s">
        <v>426</v>
      </c>
      <c r="B84" s="1" t="s">
        <v>325</v>
      </c>
      <c r="C84" s="1" t="s">
        <v>253</v>
      </c>
      <c r="D84" s="1" t="s">
        <v>257</v>
      </c>
      <c r="E84" s="1" t="s">
        <v>354</v>
      </c>
      <c r="F84" s="4"/>
      <c r="G84" s="8" t="s">
        <v>416</v>
      </c>
      <c r="H84" s="65">
        <f>64.7+241.2</f>
        <v>305.9</v>
      </c>
      <c r="I84" s="65">
        <f>64.7+241.2</f>
        <v>305.9</v>
      </c>
    </row>
    <row r="85" spans="1:9" ht="15">
      <c r="A85" s="50" t="s">
        <v>188</v>
      </c>
      <c r="B85" s="1" t="s">
        <v>325</v>
      </c>
      <c r="C85" s="1" t="s">
        <v>253</v>
      </c>
      <c r="D85" s="1" t="s">
        <v>254</v>
      </c>
      <c r="E85" s="1"/>
      <c r="F85" s="1"/>
      <c r="G85" s="8"/>
      <c r="H85" s="65">
        <f>H86</f>
        <v>223</v>
      </c>
      <c r="I85" s="68"/>
    </row>
    <row r="86" spans="1:9" ht="33" customHeight="1">
      <c r="A86" s="19" t="s">
        <v>201</v>
      </c>
      <c r="B86" s="1" t="s">
        <v>325</v>
      </c>
      <c r="C86" s="1" t="s">
        <v>253</v>
      </c>
      <c r="D86" s="1" t="s">
        <v>254</v>
      </c>
      <c r="E86" s="1" t="s">
        <v>189</v>
      </c>
      <c r="F86" s="1"/>
      <c r="G86" s="8"/>
      <c r="H86" s="65">
        <f>H87</f>
        <v>223</v>
      </c>
      <c r="I86" s="65"/>
    </row>
    <row r="87" spans="1:9" ht="30" customHeight="1">
      <c r="A87" s="19" t="s">
        <v>204</v>
      </c>
      <c r="B87" s="1" t="s">
        <v>325</v>
      </c>
      <c r="C87" s="1" t="s">
        <v>253</v>
      </c>
      <c r="D87" s="1" t="s">
        <v>254</v>
      </c>
      <c r="E87" s="1" t="s">
        <v>239</v>
      </c>
      <c r="F87" s="1"/>
      <c r="G87" s="8"/>
      <c r="H87" s="65">
        <f>H88</f>
        <v>223</v>
      </c>
      <c r="I87" s="65"/>
    </row>
    <row r="88" spans="1:9" ht="38.25" customHeight="1">
      <c r="A88" s="19" t="s">
        <v>577</v>
      </c>
      <c r="B88" s="1" t="s">
        <v>325</v>
      </c>
      <c r="C88" s="1" t="s">
        <v>253</v>
      </c>
      <c r="D88" s="1" t="s">
        <v>254</v>
      </c>
      <c r="E88" s="1" t="s">
        <v>239</v>
      </c>
      <c r="F88" s="1"/>
      <c r="G88" s="8" t="s">
        <v>524</v>
      </c>
      <c r="H88" s="65">
        <f>H89+H90</f>
        <v>223</v>
      </c>
      <c r="I88" s="65"/>
    </row>
    <row r="89" spans="1:9" ht="30" customHeight="1">
      <c r="A89" s="19" t="s">
        <v>435</v>
      </c>
      <c r="B89" s="1" t="s">
        <v>325</v>
      </c>
      <c r="C89" s="1" t="s">
        <v>253</v>
      </c>
      <c r="D89" s="1" t="s">
        <v>254</v>
      </c>
      <c r="E89" s="1" t="s">
        <v>239</v>
      </c>
      <c r="F89" s="1"/>
      <c r="G89" s="8" t="s">
        <v>432</v>
      </c>
      <c r="H89" s="65">
        <v>19.9</v>
      </c>
      <c r="I89" s="65"/>
    </row>
    <row r="90" spans="1:9" ht="30" customHeight="1">
      <c r="A90" s="19" t="s">
        <v>426</v>
      </c>
      <c r="B90" s="1" t="s">
        <v>325</v>
      </c>
      <c r="C90" s="1" t="s">
        <v>253</v>
      </c>
      <c r="D90" s="1" t="s">
        <v>254</v>
      </c>
      <c r="E90" s="1" t="s">
        <v>239</v>
      </c>
      <c r="F90" s="1"/>
      <c r="G90" s="8" t="s">
        <v>416</v>
      </c>
      <c r="H90" s="65">
        <f>423-35-200+35-19.9</f>
        <v>203.1</v>
      </c>
      <c r="I90" s="69"/>
    </row>
    <row r="91" spans="1:9" ht="30">
      <c r="A91" s="50" t="s">
        <v>210</v>
      </c>
      <c r="B91" s="4" t="s">
        <v>325</v>
      </c>
      <c r="C91" s="4" t="s">
        <v>257</v>
      </c>
      <c r="D91" s="4"/>
      <c r="E91" s="4"/>
      <c r="F91" s="4"/>
      <c r="G91" s="8"/>
      <c r="H91" s="45">
        <f>H92+H103</f>
        <v>16097.599999999999</v>
      </c>
      <c r="I91" s="45"/>
    </row>
    <row r="92" spans="1:9" ht="36.75" customHeight="1">
      <c r="A92" s="19" t="s">
        <v>240</v>
      </c>
      <c r="B92" s="1" t="s">
        <v>325</v>
      </c>
      <c r="C92" s="1" t="s">
        <v>257</v>
      </c>
      <c r="D92" s="1" t="s">
        <v>258</v>
      </c>
      <c r="E92" s="1"/>
      <c r="F92" s="1"/>
      <c r="G92" s="8"/>
      <c r="H92" s="65">
        <f>H93+H96</f>
        <v>12537.8</v>
      </c>
      <c r="I92" s="68"/>
    </row>
    <row r="93" spans="1:9" ht="36" customHeight="1">
      <c r="A93" s="19" t="s">
        <v>231</v>
      </c>
      <c r="B93" s="1" t="s">
        <v>325</v>
      </c>
      <c r="C93" s="1" t="s">
        <v>257</v>
      </c>
      <c r="D93" s="1" t="s">
        <v>258</v>
      </c>
      <c r="E93" s="1" t="s">
        <v>232</v>
      </c>
      <c r="F93" s="1" t="s">
        <v>171</v>
      </c>
      <c r="G93" s="8"/>
      <c r="H93" s="65">
        <f>H94</f>
        <v>5987.2</v>
      </c>
      <c r="I93" s="65"/>
    </row>
    <row r="94" spans="1:9" ht="42.75">
      <c r="A94" s="19" t="s">
        <v>233</v>
      </c>
      <c r="B94" s="1" t="s">
        <v>325</v>
      </c>
      <c r="C94" s="1" t="s">
        <v>257</v>
      </c>
      <c r="D94" s="1" t="s">
        <v>258</v>
      </c>
      <c r="E94" s="1" t="s">
        <v>241</v>
      </c>
      <c r="F94" s="1" t="s">
        <v>234</v>
      </c>
      <c r="G94" s="8"/>
      <c r="H94" s="65">
        <f>H95</f>
        <v>5987.2</v>
      </c>
      <c r="I94" s="65"/>
    </row>
    <row r="95" spans="1:9" ht="33.75" customHeight="1">
      <c r="A95" s="19" t="s">
        <v>426</v>
      </c>
      <c r="B95" s="1" t="s">
        <v>325</v>
      </c>
      <c r="C95" s="1" t="s">
        <v>257</v>
      </c>
      <c r="D95" s="1" t="s">
        <v>258</v>
      </c>
      <c r="E95" s="1" t="s">
        <v>241</v>
      </c>
      <c r="F95" s="1"/>
      <c r="G95" s="8" t="s">
        <v>416</v>
      </c>
      <c r="H95" s="65">
        <f>1987.2+1000+3000</f>
        <v>5987.2</v>
      </c>
      <c r="I95" s="65"/>
    </row>
    <row r="96" spans="1:9" s="41" customFormat="1" ht="17.25" customHeight="1">
      <c r="A96" s="57" t="s">
        <v>450</v>
      </c>
      <c r="B96" s="1" t="s">
        <v>325</v>
      </c>
      <c r="C96" s="1" t="s">
        <v>257</v>
      </c>
      <c r="D96" s="1" t="s">
        <v>258</v>
      </c>
      <c r="E96" s="12" t="s">
        <v>439</v>
      </c>
      <c r="F96" s="1"/>
      <c r="G96" s="8"/>
      <c r="H96" s="65">
        <f>H97</f>
        <v>6550.6</v>
      </c>
      <c r="I96" s="68"/>
    </row>
    <row r="97" spans="1:9" s="41" customFormat="1" ht="33" customHeight="1">
      <c r="A97" s="19" t="s">
        <v>153</v>
      </c>
      <c r="B97" s="1" t="s">
        <v>325</v>
      </c>
      <c r="C97" s="1" t="s">
        <v>257</v>
      </c>
      <c r="D97" s="1" t="s">
        <v>258</v>
      </c>
      <c r="E97" s="12" t="s">
        <v>440</v>
      </c>
      <c r="F97" s="1"/>
      <c r="G97" s="8"/>
      <c r="H97" s="65">
        <f>H98+H100</f>
        <v>6550.6</v>
      </c>
      <c r="I97" s="68"/>
    </row>
    <row r="98" spans="1:9" s="41" customFormat="1" ht="20.25" customHeight="1">
      <c r="A98" s="19" t="s">
        <v>553</v>
      </c>
      <c r="B98" s="1" t="s">
        <v>325</v>
      </c>
      <c r="C98" s="1" t="s">
        <v>257</v>
      </c>
      <c r="D98" s="1" t="s">
        <v>258</v>
      </c>
      <c r="E98" s="12" t="s">
        <v>440</v>
      </c>
      <c r="F98" s="1"/>
      <c r="G98" s="8" t="s">
        <v>532</v>
      </c>
      <c r="H98" s="65">
        <f>H99</f>
        <v>5361</v>
      </c>
      <c r="I98" s="68"/>
    </row>
    <row r="99" spans="1:9" s="41" customFormat="1" ht="15" customHeight="1">
      <c r="A99" s="19" t="s">
        <v>410</v>
      </c>
      <c r="B99" s="1" t="s">
        <v>325</v>
      </c>
      <c r="C99" s="1" t="s">
        <v>257</v>
      </c>
      <c r="D99" s="1" t="s">
        <v>258</v>
      </c>
      <c r="E99" s="12" t="s">
        <v>440</v>
      </c>
      <c r="F99" s="1"/>
      <c r="G99" s="8" t="s">
        <v>438</v>
      </c>
      <c r="H99" s="65">
        <f>4901.6-399.6+859</f>
        <v>5361</v>
      </c>
      <c r="I99" s="68"/>
    </row>
    <row r="100" spans="1:9" s="41" customFormat="1" ht="33.75" customHeight="1">
      <c r="A100" s="19" t="s">
        <v>577</v>
      </c>
      <c r="B100" s="1" t="s">
        <v>325</v>
      </c>
      <c r="C100" s="1" t="s">
        <v>257</v>
      </c>
      <c r="D100" s="1" t="s">
        <v>258</v>
      </c>
      <c r="E100" s="12" t="s">
        <v>440</v>
      </c>
      <c r="F100" s="1"/>
      <c r="G100" s="8" t="s">
        <v>524</v>
      </c>
      <c r="H100" s="65">
        <f>H101+H102</f>
        <v>1189.6</v>
      </c>
      <c r="I100" s="68"/>
    </row>
    <row r="101" spans="1:9" s="41" customFormat="1" ht="36" customHeight="1">
      <c r="A101" s="19" t="s">
        <v>435</v>
      </c>
      <c r="B101" s="1" t="s">
        <v>325</v>
      </c>
      <c r="C101" s="1" t="s">
        <v>257</v>
      </c>
      <c r="D101" s="1" t="s">
        <v>258</v>
      </c>
      <c r="E101" s="12" t="s">
        <v>440</v>
      </c>
      <c r="F101" s="1"/>
      <c r="G101" s="8" t="s">
        <v>432</v>
      </c>
      <c r="H101" s="65">
        <f>250+45+21</f>
        <v>316</v>
      </c>
      <c r="I101" s="68"/>
    </row>
    <row r="102" spans="1:9" s="41" customFormat="1" ht="27" customHeight="1">
      <c r="A102" s="19" t="s">
        <v>426</v>
      </c>
      <c r="B102" s="1" t="s">
        <v>325</v>
      </c>
      <c r="C102" s="1" t="s">
        <v>257</v>
      </c>
      <c r="D102" s="1" t="s">
        <v>258</v>
      </c>
      <c r="E102" s="12" t="s">
        <v>440</v>
      </c>
      <c r="F102" s="1"/>
      <c r="G102" s="8" t="s">
        <v>416</v>
      </c>
      <c r="H102" s="65">
        <f>540+399.6-45-21</f>
        <v>873.6</v>
      </c>
      <c r="I102" s="68"/>
    </row>
    <row r="103" spans="1:9" s="41" customFormat="1" ht="30">
      <c r="A103" s="50" t="s">
        <v>205</v>
      </c>
      <c r="B103" s="4" t="s">
        <v>325</v>
      </c>
      <c r="C103" s="4" t="s">
        <v>257</v>
      </c>
      <c r="D103" s="4" t="s">
        <v>256</v>
      </c>
      <c r="E103" s="4"/>
      <c r="F103" s="4"/>
      <c r="G103" s="8"/>
      <c r="H103" s="45">
        <f>H104</f>
        <v>3559.8</v>
      </c>
      <c r="I103" s="68"/>
    </row>
    <row r="104" spans="1:9" ht="14.25">
      <c r="A104" s="19" t="s">
        <v>216</v>
      </c>
      <c r="B104" s="1" t="s">
        <v>325</v>
      </c>
      <c r="C104" s="1" t="s">
        <v>257</v>
      </c>
      <c r="D104" s="1" t="s">
        <v>256</v>
      </c>
      <c r="E104" s="1" t="s">
        <v>217</v>
      </c>
      <c r="F104" s="1"/>
      <c r="G104" s="8"/>
      <c r="H104" s="65">
        <f>H105+H107</f>
        <v>3559.8</v>
      </c>
      <c r="I104" s="65"/>
    </row>
    <row r="105" spans="1:9" ht="42.75">
      <c r="A105" s="19" t="s">
        <v>359</v>
      </c>
      <c r="B105" s="1" t="s">
        <v>325</v>
      </c>
      <c r="C105" s="1" t="s">
        <v>257</v>
      </c>
      <c r="D105" s="1" t="s">
        <v>256</v>
      </c>
      <c r="E105" s="1" t="s">
        <v>283</v>
      </c>
      <c r="F105" s="1"/>
      <c r="G105" s="8"/>
      <c r="H105" s="65">
        <f>H106</f>
        <v>1146</v>
      </c>
      <c r="I105" s="69"/>
    </row>
    <row r="106" spans="1:9" ht="32.25" customHeight="1">
      <c r="A106" s="19" t="s">
        <v>426</v>
      </c>
      <c r="B106" s="1" t="s">
        <v>325</v>
      </c>
      <c r="C106" s="1" t="s">
        <v>257</v>
      </c>
      <c r="D106" s="1" t="s">
        <v>256</v>
      </c>
      <c r="E106" s="1" t="s">
        <v>283</v>
      </c>
      <c r="F106" s="1"/>
      <c r="G106" s="8" t="s">
        <v>416</v>
      </c>
      <c r="H106" s="65">
        <v>1146</v>
      </c>
      <c r="I106" s="69"/>
    </row>
    <row r="107" spans="1:9" ht="42.75">
      <c r="A107" s="19" t="s">
        <v>366</v>
      </c>
      <c r="B107" s="1" t="s">
        <v>325</v>
      </c>
      <c r="C107" s="1" t="s">
        <v>257</v>
      </c>
      <c r="D107" s="1" t="s">
        <v>256</v>
      </c>
      <c r="E107" s="1" t="s">
        <v>337</v>
      </c>
      <c r="F107" s="1"/>
      <c r="G107" s="8"/>
      <c r="H107" s="65">
        <f>H108</f>
        <v>2413.8</v>
      </c>
      <c r="I107" s="69"/>
    </row>
    <row r="108" spans="1:9" ht="33" customHeight="1">
      <c r="A108" s="19" t="s">
        <v>426</v>
      </c>
      <c r="B108" s="1" t="s">
        <v>325</v>
      </c>
      <c r="C108" s="1" t="s">
        <v>257</v>
      </c>
      <c r="D108" s="1" t="s">
        <v>256</v>
      </c>
      <c r="E108" s="1" t="s">
        <v>337</v>
      </c>
      <c r="F108" s="1"/>
      <c r="G108" s="8" t="s">
        <v>416</v>
      </c>
      <c r="H108" s="65">
        <f>860+1353.8+200</f>
        <v>2413.8</v>
      </c>
      <c r="I108" s="69"/>
    </row>
    <row r="109" spans="1:9" ht="15">
      <c r="A109" s="50" t="s">
        <v>176</v>
      </c>
      <c r="B109" s="4" t="s">
        <v>325</v>
      </c>
      <c r="C109" s="4" t="s">
        <v>254</v>
      </c>
      <c r="D109" s="4"/>
      <c r="E109" s="4"/>
      <c r="F109" s="4"/>
      <c r="G109" s="14"/>
      <c r="H109" s="45">
        <f>H110+H115+H135+H125</f>
        <v>181475.19999999998</v>
      </c>
      <c r="I109" s="45">
        <f>I110+I115+I135+I125</f>
        <v>50556.4</v>
      </c>
    </row>
    <row r="110" spans="1:9" s="41" customFormat="1" ht="15">
      <c r="A110" s="50" t="s">
        <v>198</v>
      </c>
      <c r="B110" s="4" t="s">
        <v>325</v>
      </c>
      <c r="C110" s="4" t="s">
        <v>254</v>
      </c>
      <c r="D110" s="4" t="s">
        <v>261</v>
      </c>
      <c r="E110" s="4"/>
      <c r="F110" s="4"/>
      <c r="G110" s="8"/>
      <c r="H110" s="45">
        <f>H111</f>
        <v>13354</v>
      </c>
      <c r="I110" s="45"/>
    </row>
    <row r="111" spans="1:9" ht="14.25">
      <c r="A111" s="19" t="s">
        <v>242</v>
      </c>
      <c r="B111" s="1" t="s">
        <v>325</v>
      </c>
      <c r="C111" s="1" t="s">
        <v>254</v>
      </c>
      <c r="D111" s="1" t="s">
        <v>261</v>
      </c>
      <c r="E111" s="1" t="s">
        <v>243</v>
      </c>
      <c r="F111" s="1"/>
      <c r="G111" s="8"/>
      <c r="H111" s="65">
        <f>H112</f>
        <v>13354</v>
      </c>
      <c r="I111" s="65"/>
    </row>
    <row r="112" spans="1:9" ht="28.5">
      <c r="A112" s="19" t="s">
        <v>244</v>
      </c>
      <c r="B112" s="1" t="s">
        <v>325</v>
      </c>
      <c r="C112" s="1" t="s">
        <v>254</v>
      </c>
      <c r="D112" s="1" t="s">
        <v>261</v>
      </c>
      <c r="E112" s="1" t="s">
        <v>245</v>
      </c>
      <c r="F112" s="1"/>
      <c r="G112" s="8"/>
      <c r="H112" s="65">
        <f>H113</f>
        <v>13354</v>
      </c>
      <c r="I112" s="65"/>
    </row>
    <row r="113" spans="1:9" ht="49.5" customHeight="1">
      <c r="A113" s="19" t="s">
        <v>312</v>
      </c>
      <c r="B113" s="1" t="s">
        <v>325</v>
      </c>
      <c r="C113" s="1" t="s">
        <v>254</v>
      </c>
      <c r="D113" s="1" t="s">
        <v>261</v>
      </c>
      <c r="E113" s="1" t="s">
        <v>247</v>
      </c>
      <c r="F113" s="1" t="s">
        <v>171</v>
      </c>
      <c r="G113" s="8"/>
      <c r="H113" s="65">
        <f>H114</f>
        <v>13354</v>
      </c>
      <c r="I113" s="65"/>
    </row>
    <row r="114" spans="1:9" ht="30" customHeight="1">
      <c r="A114" s="19" t="s">
        <v>426</v>
      </c>
      <c r="B114" s="1" t="s">
        <v>325</v>
      </c>
      <c r="C114" s="1" t="s">
        <v>254</v>
      </c>
      <c r="D114" s="1" t="s">
        <v>261</v>
      </c>
      <c r="E114" s="1" t="s">
        <v>247</v>
      </c>
      <c r="F114" s="1" t="s">
        <v>235</v>
      </c>
      <c r="G114" s="8" t="s">
        <v>416</v>
      </c>
      <c r="H114" s="65">
        <v>13354</v>
      </c>
      <c r="I114" s="65"/>
    </row>
    <row r="115" spans="1:9" s="41" customFormat="1" ht="15">
      <c r="A115" s="50" t="s">
        <v>13</v>
      </c>
      <c r="B115" s="4" t="s">
        <v>325</v>
      </c>
      <c r="C115" s="4" t="s">
        <v>254</v>
      </c>
      <c r="D115" s="4" t="s">
        <v>258</v>
      </c>
      <c r="E115" s="4"/>
      <c r="F115" s="4"/>
      <c r="G115" s="8"/>
      <c r="H115" s="45">
        <f>H122+H116</f>
        <v>81206.3</v>
      </c>
      <c r="I115" s="45">
        <f>I122+I116</f>
        <v>40000</v>
      </c>
    </row>
    <row r="116" spans="1:9" s="41" customFormat="1" ht="15">
      <c r="A116" s="19" t="s">
        <v>528</v>
      </c>
      <c r="B116" s="1" t="s">
        <v>325</v>
      </c>
      <c r="C116" s="1" t="s">
        <v>254</v>
      </c>
      <c r="D116" s="1" t="s">
        <v>258</v>
      </c>
      <c r="E116" s="1" t="s">
        <v>526</v>
      </c>
      <c r="F116" s="4"/>
      <c r="G116" s="14"/>
      <c r="H116" s="70">
        <f>H117</f>
        <v>40000</v>
      </c>
      <c r="I116" s="70">
        <f>I117</f>
        <v>40000</v>
      </c>
    </row>
    <row r="117" spans="1:9" s="41" customFormat="1" ht="29.25">
      <c r="A117" s="19" t="s">
        <v>122</v>
      </c>
      <c r="B117" s="1" t="s">
        <v>325</v>
      </c>
      <c r="C117" s="1" t="s">
        <v>254</v>
      </c>
      <c r="D117" s="1" t="s">
        <v>258</v>
      </c>
      <c r="E117" s="1" t="s">
        <v>120</v>
      </c>
      <c r="F117" s="4"/>
      <c r="G117" s="8"/>
      <c r="H117" s="70">
        <f>H118+H120</f>
        <v>40000</v>
      </c>
      <c r="I117" s="70">
        <f>I118+I120</f>
        <v>40000</v>
      </c>
    </row>
    <row r="118" spans="1:9" s="41" customFormat="1" ht="61.5" customHeight="1">
      <c r="A118" s="19" t="s">
        <v>129</v>
      </c>
      <c r="B118" s="1" t="s">
        <v>325</v>
      </c>
      <c r="C118" s="1" t="s">
        <v>254</v>
      </c>
      <c r="D118" s="1" t="s">
        <v>258</v>
      </c>
      <c r="E118" s="1" t="s">
        <v>128</v>
      </c>
      <c r="F118" s="4"/>
      <c r="G118" s="8"/>
      <c r="H118" s="70">
        <f>H119</f>
        <v>20000</v>
      </c>
      <c r="I118" s="70">
        <f>I119</f>
        <v>20000</v>
      </c>
    </row>
    <row r="119" spans="1:9" s="41" customFormat="1" ht="29.25">
      <c r="A119" s="19" t="s">
        <v>426</v>
      </c>
      <c r="B119" s="1" t="s">
        <v>325</v>
      </c>
      <c r="C119" s="1" t="s">
        <v>254</v>
      </c>
      <c r="D119" s="1" t="s">
        <v>258</v>
      </c>
      <c r="E119" s="1" t="s">
        <v>128</v>
      </c>
      <c r="F119" s="4"/>
      <c r="G119" s="8" t="s">
        <v>416</v>
      </c>
      <c r="H119" s="70">
        <v>20000</v>
      </c>
      <c r="I119" s="70">
        <v>20000</v>
      </c>
    </row>
    <row r="120" spans="1:9" s="41" customFormat="1" ht="57.75">
      <c r="A120" s="19" t="s">
        <v>123</v>
      </c>
      <c r="B120" s="1" t="s">
        <v>325</v>
      </c>
      <c r="C120" s="1" t="s">
        <v>254</v>
      </c>
      <c r="D120" s="1" t="s">
        <v>258</v>
      </c>
      <c r="E120" s="1" t="s">
        <v>121</v>
      </c>
      <c r="F120" s="4"/>
      <c r="G120" s="8"/>
      <c r="H120" s="70">
        <f>H121</f>
        <v>20000</v>
      </c>
      <c r="I120" s="70">
        <f>I121</f>
        <v>20000</v>
      </c>
    </row>
    <row r="121" spans="1:9" s="41" customFormat="1" ht="29.25" customHeight="1">
      <c r="A121" s="19" t="s">
        <v>426</v>
      </c>
      <c r="B121" s="1" t="s">
        <v>325</v>
      </c>
      <c r="C121" s="1" t="s">
        <v>254</v>
      </c>
      <c r="D121" s="1" t="s">
        <v>258</v>
      </c>
      <c r="E121" s="1" t="s">
        <v>121</v>
      </c>
      <c r="F121" s="4"/>
      <c r="G121" s="8" t="s">
        <v>416</v>
      </c>
      <c r="H121" s="70">
        <v>20000</v>
      </c>
      <c r="I121" s="70">
        <v>20000</v>
      </c>
    </row>
    <row r="122" spans="1:9" ht="14.25">
      <c r="A122" s="19" t="s">
        <v>216</v>
      </c>
      <c r="B122" s="1" t="s">
        <v>325</v>
      </c>
      <c r="C122" s="1" t="s">
        <v>254</v>
      </c>
      <c r="D122" s="1" t="s">
        <v>258</v>
      </c>
      <c r="E122" s="1" t="s">
        <v>217</v>
      </c>
      <c r="F122" s="1"/>
      <c r="G122" s="8"/>
      <c r="H122" s="65">
        <f>H123</f>
        <v>41206.3</v>
      </c>
      <c r="I122" s="65"/>
    </row>
    <row r="123" spans="1:9" ht="85.5">
      <c r="A123" s="15" t="s">
        <v>459</v>
      </c>
      <c r="B123" s="1" t="s">
        <v>325</v>
      </c>
      <c r="C123" s="1" t="s">
        <v>254</v>
      </c>
      <c r="D123" s="1" t="s">
        <v>258</v>
      </c>
      <c r="E123" s="1" t="s">
        <v>458</v>
      </c>
      <c r="F123" s="1"/>
      <c r="G123" s="8"/>
      <c r="H123" s="65">
        <f>H124</f>
        <v>41206.3</v>
      </c>
      <c r="I123" s="65"/>
    </row>
    <row r="124" spans="1:9" ht="30" customHeight="1">
      <c r="A124" s="19" t="s">
        <v>426</v>
      </c>
      <c r="B124" s="1" t="s">
        <v>325</v>
      </c>
      <c r="C124" s="1" t="s">
        <v>254</v>
      </c>
      <c r="D124" s="1" t="s">
        <v>258</v>
      </c>
      <c r="E124" s="1" t="s">
        <v>458</v>
      </c>
      <c r="F124" s="1"/>
      <c r="G124" s="8" t="s">
        <v>416</v>
      </c>
      <c r="H124" s="65">
        <f>38902+1670+634.3</f>
        <v>41206.3</v>
      </c>
      <c r="I124" s="65"/>
    </row>
    <row r="125" spans="1:9" ht="19.5" customHeight="1">
      <c r="A125" s="50" t="s">
        <v>47</v>
      </c>
      <c r="B125" s="4" t="s">
        <v>325</v>
      </c>
      <c r="C125" s="4" t="s">
        <v>254</v>
      </c>
      <c r="D125" s="4" t="s">
        <v>259</v>
      </c>
      <c r="E125" s="4"/>
      <c r="F125" s="4"/>
      <c r="G125" s="14"/>
      <c r="H125" s="68">
        <f>H126+H132</f>
        <v>12290.3</v>
      </c>
      <c r="I125" s="68">
        <f>I126</f>
        <v>8306.4</v>
      </c>
    </row>
    <row r="126" spans="1:9" ht="19.5" customHeight="1">
      <c r="A126" s="19" t="s">
        <v>528</v>
      </c>
      <c r="B126" s="1" t="s">
        <v>325</v>
      </c>
      <c r="C126" s="1" t="s">
        <v>254</v>
      </c>
      <c r="D126" s="1" t="s">
        <v>259</v>
      </c>
      <c r="E126" s="1" t="s">
        <v>526</v>
      </c>
      <c r="F126" s="1"/>
      <c r="G126" s="8"/>
      <c r="H126" s="65">
        <f>H127</f>
        <v>8306.4</v>
      </c>
      <c r="I126" s="65">
        <f>I127</f>
        <v>8306.4</v>
      </c>
    </row>
    <row r="127" spans="1:9" ht="87.75" customHeight="1">
      <c r="A127" s="19" t="s">
        <v>124</v>
      </c>
      <c r="B127" s="1" t="s">
        <v>325</v>
      </c>
      <c r="C127" s="1" t="s">
        <v>254</v>
      </c>
      <c r="D127" s="1" t="s">
        <v>259</v>
      </c>
      <c r="E127" s="1" t="s">
        <v>78</v>
      </c>
      <c r="F127" s="1"/>
      <c r="G127" s="8"/>
      <c r="H127" s="65">
        <f>H128+H130</f>
        <v>8306.4</v>
      </c>
      <c r="I127" s="65">
        <f>I128+I130</f>
        <v>8306.4</v>
      </c>
    </row>
    <row r="128" spans="1:9" ht="28.5" customHeight="1">
      <c r="A128" s="19" t="s">
        <v>51</v>
      </c>
      <c r="B128" s="1" t="s">
        <v>325</v>
      </c>
      <c r="C128" s="1" t="s">
        <v>254</v>
      </c>
      <c r="D128" s="1" t="s">
        <v>259</v>
      </c>
      <c r="E128" s="1" t="s">
        <v>79</v>
      </c>
      <c r="F128" s="1"/>
      <c r="G128" s="8"/>
      <c r="H128" s="65">
        <f>H129</f>
        <v>7294.2</v>
      </c>
      <c r="I128" s="65">
        <f>I129</f>
        <v>7294.2</v>
      </c>
    </row>
    <row r="129" spans="1:9" ht="31.5" customHeight="1">
      <c r="A129" s="19" t="s">
        <v>435</v>
      </c>
      <c r="B129" s="1" t="s">
        <v>325</v>
      </c>
      <c r="C129" s="1" t="s">
        <v>254</v>
      </c>
      <c r="D129" s="1" t="s">
        <v>259</v>
      </c>
      <c r="E129" s="1" t="s">
        <v>79</v>
      </c>
      <c r="F129" s="1"/>
      <c r="G129" s="8" t="s">
        <v>432</v>
      </c>
      <c r="H129" s="65">
        <v>7294.2</v>
      </c>
      <c r="I129" s="65">
        <v>7294.2</v>
      </c>
    </row>
    <row r="130" spans="1:9" ht="72" customHeight="1">
      <c r="A130" s="19" t="s">
        <v>115</v>
      </c>
      <c r="B130" s="1" t="s">
        <v>325</v>
      </c>
      <c r="C130" s="1" t="s">
        <v>254</v>
      </c>
      <c r="D130" s="1" t="s">
        <v>259</v>
      </c>
      <c r="E130" s="1" t="s">
        <v>80</v>
      </c>
      <c r="F130" s="1"/>
      <c r="G130" s="8"/>
      <c r="H130" s="65">
        <f>H131</f>
        <v>1012.2</v>
      </c>
      <c r="I130" s="65">
        <f>I131</f>
        <v>1012.2</v>
      </c>
    </row>
    <row r="131" spans="1:9" ht="31.5" customHeight="1">
      <c r="A131" s="19" t="s">
        <v>435</v>
      </c>
      <c r="B131" s="1" t="s">
        <v>325</v>
      </c>
      <c r="C131" s="1" t="s">
        <v>254</v>
      </c>
      <c r="D131" s="1" t="s">
        <v>259</v>
      </c>
      <c r="E131" s="1" t="s">
        <v>80</v>
      </c>
      <c r="F131" s="1"/>
      <c r="G131" s="8" t="s">
        <v>432</v>
      </c>
      <c r="H131" s="65">
        <v>1012.2</v>
      </c>
      <c r="I131" s="65">
        <v>1012.2</v>
      </c>
    </row>
    <row r="132" spans="1:9" ht="18" customHeight="1">
      <c r="A132" s="19" t="s">
        <v>216</v>
      </c>
      <c r="B132" s="1" t="s">
        <v>325</v>
      </c>
      <c r="C132" s="1" t="s">
        <v>254</v>
      </c>
      <c r="D132" s="1" t="s">
        <v>259</v>
      </c>
      <c r="E132" s="1" t="s">
        <v>217</v>
      </c>
      <c r="F132" s="1"/>
      <c r="G132" s="8"/>
      <c r="H132" s="65">
        <f>H133</f>
        <v>3983.8999999999996</v>
      </c>
      <c r="I132" s="65"/>
    </row>
    <row r="133" spans="1:9" ht="97.5" customHeight="1">
      <c r="A133" s="15" t="s">
        <v>496</v>
      </c>
      <c r="B133" s="20" t="s">
        <v>325</v>
      </c>
      <c r="C133" s="20" t="s">
        <v>254</v>
      </c>
      <c r="D133" s="20" t="s">
        <v>259</v>
      </c>
      <c r="E133" s="20" t="s">
        <v>497</v>
      </c>
      <c r="F133" s="20"/>
      <c r="G133" s="21"/>
      <c r="H133" s="67">
        <f>H134</f>
        <v>3983.8999999999996</v>
      </c>
      <c r="I133" s="67"/>
    </row>
    <row r="134" spans="1:9" ht="31.5" customHeight="1">
      <c r="A134" s="19" t="s">
        <v>435</v>
      </c>
      <c r="B134" s="20" t="s">
        <v>325</v>
      </c>
      <c r="C134" s="20" t="s">
        <v>254</v>
      </c>
      <c r="D134" s="20" t="s">
        <v>259</v>
      </c>
      <c r="E134" s="20" t="s">
        <v>497</v>
      </c>
      <c r="F134" s="20"/>
      <c r="G134" s="21" t="s">
        <v>432</v>
      </c>
      <c r="H134" s="67">
        <f>923.2+2365.7+695</f>
        <v>3983.8999999999996</v>
      </c>
      <c r="I134" s="67"/>
    </row>
    <row r="135" spans="1:9" s="41" customFormat="1" ht="20.25" customHeight="1">
      <c r="A135" s="50" t="s">
        <v>177</v>
      </c>
      <c r="B135" s="4" t="s">
        <v>325</v>
      </c>
      <c r="C135" s="4" t="s">
        <v>254</v>
      </c>
      <c r="D135" s="4" t="s">
        <v>255</v>
      </c>
      <c r="E135" s="4"/>
      <c r="F135" s="4"/>
      <c r="G135" s="8"/>
      <c r="H135" s="45">
        <f>H136+H142+H151+H148</f>
        <v>74624.59999999999</v>
      </c>
      <c r="I135" s="45">
        <f>I136+I142+I151+I148</f>
        <v>2250</v>
      </c>
    </row>
    <row r="136" spans="1:9" s="41" customFormat="1" ht="30.75" customHeight="1">
      <c r="A136" s="19" t="s">
        <v>201</v>
      </c>
      <c r="B136" s="1" t="s">
        <v>325</v>
      </c>
      <c r="C136" s="1" t="s">
        <v>254</v>
      </c>
      <c r="D136" s="1" t="s">
        <v>255</v>
      </c>
      <c r="E136" s="1" t="s">
        <v>230</v>
      </c>
      <c r="F136" s="4"/>
      <c r="G136" s="8"/>
      <c r="H136" s="65">
        <f>H137</f>
        <v>66881.4</v>
      </c>
      <c r="I136" s="68"/>
    </row>
    <row r="137" spans="1:9" s="41" customFormat="1" ht="15">
      <c r="A137" s="19" t="s">
        <v>153</v>
      </c>
      <c r="B137" s="1" t="s">
        <v>325</v>
      </c>
      <c r="C137" s="1" t="s">
        <v>254</v>
      </c>
      <c r="D137" s="1" t="s">
        <v>255</v>
      </c>
      <c r="E137" s="1" t="s">
        <v>346</v>
      </c>
      <c r="F137" s="1"/>
      <c r="G137" s="8"/>
      <c r="H137" s="65">
        <f>H140+H141+H138</f>
        <v>66881.4</v>
      </c>
      <c r="I137" s="68"/>
    </row>
    <row r="138" spans="1:9" s="41" customFormat="1" ht="15">
      <c r="A138" s="19" t="s">
        <v>553</v>
      </c>
      <c r="B138" s="1" t="s">
        <v>325</v>
      </c>
      <c r="C138" s="1" t="s">
        <v>254</v>
      </c>
      <c r="D138" s="1" t="s">
        <v>255</v>
      </c>
      <c r="E138" s="1" t="s">
        <v>346</v>
      </c>
      <c r="F138" s="1"/>
      <c r="G138" s="8" t="s">
        <v>532</v>
      </c>
      <c r="H138" s="65">
        <f>H139</f>
        <v>1000</v>
      </c>
      <c r="I138" s="68"/>
    </row>
    <row r="139" spans="1:9" s="41" customFormat="1" ht="24.75" customHeight="1">
      <c r="A139" s="19" t="s">
        <v>410</v>
      </c>
      <c r="B139" s="1" t="s">
        <v>325</v>
      </c>
      <c r="C139" s="1" t="s">
        <v>254</v>
      </c>
      <c r="D139" s="1" t="s">
        <v>255</v>
      </c>
      <c r="E139" s="1" t="s">
        <v>346</v>
      </c>
      <c r="F139" s="1"/>
      <c r="G139" s="8" t="s">
        <v>438</v>
      </c>
      <c r="H139" s="65">
        <f>4820.2-1569+1000-3251.2</f>
        <v>1000</v>
      </c>
      <c r="I139" s="68"/>
    </row>
    <row r="140" spans="1:10" s="41" customFormat="1" ht="43.5">
      <c r="A140" s="19" t="s">
        <v>424</v>
      </c>
      <c r="B140" s="1" t="s">
        <v>325</v>
      </c>
      <c r="C140" s="1" t="s">
        <v>254</v>
      </c>
      <c r="D140" s="1" t="s">
        <v>255</v>
      </c>
      <c r="E140" s="1" t="s">
        <v>346</v>
      </c>
      <c r="F140" s="1"/>
      <c r="G140" s="8" t="s">
        <v>398</v>
      </c>
      <c r="H140" s="65">
        <f>44400+15630.4-4400+1000+1041</f>
        <v>57671.4</v>
      </c>
      <c r="I140" s="68"/>
      <c r="J140" s="2"/>
    </row>
    <row r="141" spans="1:10" s="41" customFormat="1" ht="15">
      <c r="A141" s="15" t="s">
        <v>394</v>
      </c>
      <c r="B141" s="1" t="s">
        <v>325</v>
      </c>
      <c r="C141" s="1" t="s">
        <v>254</v>
      </c>
      <c r="D141" s="1" t="s">
        <v>255</v>
      </c>
      <c r="E141" s="1" t="s">
        <v>346</v>
      </c>
      <c r="F141" s="1"/>
      <c r="G141" s="8" t="s">
        <v>393</v>
      </c>
      <c r="H141" s="65">
        <f>1000+4400+3000+810-1000</f>
        <v>8210</v>
      </c>
      <c r="I141" s="68"/>
      <c r="J141" s="2"/>
    </row>
    <row r="142" spans="1:10" s="41" customFormat="1" ht="29.25">
      <c r="A142" s="19" t="s">
        <v>206</v>
      </c>
      <c r="B142" s="1" t="s">
        <v>325</v>
      </c>
      <c r="C142" s="1" t="s">
        <v>254</v>
      </c>
      <c r="D142" s="1" t="s">
        <v>255</v>
      </c>
      <c r="E142" s="1" t="s">
        <v>182</v>
      </c>
      <c r="F142" s="1"/>
      <c r="G142" s="8"/>
      <c r="H142" s="65">
        <f>H143+H145</f>
        <v>2633.5</v>
      </c>
      <c r="I142" s="65">
        <f>I143+I145</f>
        <v>1552.5</v>
      </c>
      <c r="J142" s="2"/>
    </row>
    <row r="143" spans="1:10" s="41" customFormat="1" ht="15">
      <c r="A143" s="19" t="s">
        <v>307</v>
      </c>
      <c r="B143" s="1" t="s">
        <v>325</v>
      </c>
      <c r="C143" s="1" t="s">
        <v>254</v>
      </c>
      <c r="D143" s="1" t="s">
        <v>255</v>
      </c>
      <c r="E143" s="1" t="s">
        <v>308</v>
      </c>
      <c r="F143" s="1"/>
      <c r="G143" s="8"/>
      <c r="H143" s="65">
        <f>H144</f>
        <v>1081</v>
      </c>
      <c r="I143" s="69"/>
      <c r="J143" s="2"/>
    </row>
    <row r="144" spans="1:10" s="41" customFormat="1" ht="28.5" customHeight="1">
      <c r="A144" s="19" t="s">
        <v>426</v>
      </c>
      <c r="B144" s="1" t="s">
        <v>325</v>
      </c>
      <c r="C144" s="1" t="s">
        <v>254</v>
      </c>
      <c r="D144" s="1" t="s">
        <v>255</v>
      </c>
      <c r="E144" s="1" t="s">
        <v>308</v>
      </c>
      <c r="F144" s="1"/>
      <c r="G144" s="8" t="s">
        <v>416</v>
      </c>
      <c r="H144" s="65">
        <f>621+460</f>
        <v>1081</v>
      </c>
      <c r="I144" s="69"/>
      <c r="J144" s="2"/>
    </row>
    <row r="145" spans="1:10" s="41" customFormat="1" ht="17.25" customHeight="1">
      <c r="A145" s="19" t="s">
        <v>484</v>
      </c>
      <c r="B145" s="1" t="s">
        <v>325</v>
      </c>
      <c r="C145" s="1" t="s">
        <v>254</v>
      </c>
      <c r="D145" s="1" t="s">
        <v>255</v>
      </c>
      <c r="E145" s="1" t="s">
        <v>482</v>
      </c>
      <c r="F145" s="1"/>
      <c r="G145" s="8"/>
      <c r="H145" s="65">
        <f>H146</f>
        <v>1552.5</v>
      </c>
      <c r="I145" s="65">
        <f>I146</f>
        <v>1552.5</v>
      </c>
      <c r="J145" s="2"/>
    </row>
    <row r="146" spans="1:10" s="41" customFormat="1" ht="45.75" customHeight="1">
      <c r="A146" s="19" t="s">
        <v>485</v>
      </c>
      <c r="B146" s="1" t="s">
        <v>325</v>
      </c>
      <c r="C146" s="1" t="s">
        <v>254</v>
      </c>
      <c r="D146" s="1" t="s">
        <v>255</v>
      </c>
      <c r="E146" s="1" t="s">
        <v>483</v>
      </c>
      <c r="F146" s="1"/>
      <c r="G146" s="8"/>
      <c r="H146" s="65">
        <f>H147</f>
        <v>1552.5</v>
      </c>
      <c r="I146" s="65">
        <f>I147</f>
        <v>1552.5</v>
      </c>
      <c r="J146" s="2"/>
    </row>
    <row r="147" spans="1:10" s="41" customFormat="1" ht="28.5" customHeight="1">
      <c r="A147" s="19" t="s">
        <v>426</v>
      </c>
      <c r="B147" s="1" t="s">
        <v>325</v>
      </c>
      <c r="C147" s="1" t="s">
        <v>254</v>
      </c>
      <c r="D147" s="1" t="s">
        <v>255</v>
      </c>
      <c r="E147" s="1" t="s">
        <v>483</v>
      </c>
      <c r="F147" s="1"/>
      <c r="G147" s="8" t="s">
        <v>416</v>
      </c>
      <c r="H147" s="65">
        <v>1552.5</v>
      </c>
      <c r="I147" s="65">
        <v>1552.5</v>
      </c>
      <c r="J147" s="2"/>
    </row>
    <row r="148" spans="1:10" s="41" customFormat="1" ht="18" customHeight="1">
      <c r="A148" s="19" t="s">
        <v>528</v>
      </c>
      <c r="B148" s="1" t="s">
        <v>325</v>
      </c>
      <c r="C148" s="1" t="s">
        <v>254</v>
      </c>
      <c r="D148" s="1" t="s">
        <v>255</v>
      </c>
      <c r="E148" s="1" t="s">
        <v>526</v>
      </c>
      <c r="F148" s="1"/>
      <c r="G148" s="8"/>
      <c r="H148" s="65">
        <f>H149</f>
        <v>697.5</v>
      </c>
      <c r="I148" s="65">
        <f>I149</f>
        <v>697.5</v>
      </c>
      <c r="J148" s="2"/>
    </row>
    <row r="149" spans="1:10" s="41" customFormat="1" ht="63" customHeight="1">
      <c r="A149" s="19" t="s">
        <v>95</v>
      </c>
      <c r="B149" s="1" t="s">
        <v>325</v>
      </c>
      <c r="C149" s="1" t="s">
        <v>254</v>
      </c>
      <c r="D149" s="1" t="s">
        <v>255</v>
      </c>
      <c r="E149" s="1" t="s">
        <v>94</v>
      </c>
      <c r="F149" s="1"/>
      <c r="G149" s="8"/>
      <c r="H149" s="65">
        <f>H150</f>
        <v>697.5</v>
      </c>
      <c r="I149" s="65">
        <f>I150</f>
        <v>697.5</v>
      </c>
      <c r="J149" s="2"/>
    </row>
    <row r="150" spans="1:10" s="41" customFormat="1" ht="28.5" customHeight="1">
      <c r="A150" s="19" t="s">
        <v>426</v>
      </c>
      <c r="B150" s="1" t="s">
        <v>325</v>
      </c>
      <c r="C150" s="1" t="s">
        <v>254</v>
      </c>
      <c r="D150" s="1" t="s">
        <v>255</v>
      </c>
      <c r="E150" s="1" t="s">
        <v>94</v>
      </c>
      <c r="F150" s="1"/>
      <c r="G150" s="8" t="s">
        <v>416</v>
      </c>
      <c r="H150" s="65">
        <v>697.5</v>
      </c>
      <c r="I150" s="69">
        <v>697.5</v>
      </c>
      <c r="J150" s="2"/>
    </row>
    <row r="151" spans="1:9" ht="14.25">
      <c r="A151" s="19" t="s">
        <v>216</v>
      </c>
      <c r="B151" s="1" t="s">
        <v>325</v>
      </c>
      <c r="C151" s="1" t="s">
        <v>254</v>
      </c>
      <c r="D151" s="1" t="s">
        <v>255</v>
      </c>
      <c r="E151" s="1" t="s">
        <v>217</v>
      </c>
      <c r="F151" s="1"/>
      <c r="G151" s="8"/>
      <c r="H151" s="65">
        <f>H154+H152+H156</f>
        <v>4412.200000000001</v>
      </c>
      <c r="I151" s="69"/>
    </row>
    <row r="152" spans="1:9" ht="57">
      <c r="A152" s="19" t="s">
        <v>564</v>
      </c>
      <c r="B152" s="1" t="s">
        <v>325</v>
      </c>
      <c r="C152" s="1" t="s">
        <v>254</v>
      </c>
      <c r="D152" s="1" t="s">
        <v>255</v>
      </c>
      <c r="E152" s="1" t="s">
        <v>493</v>
      </c>
      <c r="F152" s="1"/>
      <c r="G152" s="8"/>
      <c r="H152" s="65">
        <f>H153</f>
        <v>1000</v>
      </c>
      <c r="I152" s="69"/>
    </row>
    <row r="153" spans="1:9" ht="27.75" customHeight="1">
      <c r="A153" s="19" t="s">
        <v>426</v>
      </c>
      <c r="B153" s="1" t="s">
        <v>325</v>
      </c>
      <c r="C153" s="1" t="s">
        <v>254</v>
      </c>
      <c r="D153" s="1" t="s">
        <v>255</v>
      </c>
      <c r="E153" s="1" t="s">
        <v>493</v>
      </c>
      <c r="F153" s="1"/>
      <c r="G153" s="8" t="s">
        <v>416</v>
      </c>
      <c r="H153" s="65">
        <v>1000</v>
      </c>
      <c r="I153" s="69"/>
    </row>
    <row r="154" spans="1:9" ht="48" customHeight="1">
      <c r="A154" s="15" t="s">
        <v>357</v>
      </c>
      <c r="B154" s="1" t="s">
        <v>325</v>
      </c>
      <c r="C154" s="1" t="s">
        <v>254</v>
      </c>
      <c r="D154" s="1" t="s">
        <v>255</v>
      </c>
      <c r="E154" s="1" t="s">
        <v>284</v>
      </c>
      <c r="F154" s="1" t="s">
        <v>171</v>
      </c>
      <c r="G154" s="26"/>
      <c r="H154" s="65">
        <f>H155</f>
        <v>394</v>
      </c>
      <c r="I154" s="69"/>
    </row>
    <row r="155" spans="1:9" ht="31.5" customHeight="1">
      <c r="A155" s="19" t="s">
        <v>426</v>
      </c>
      <c r="B155" s="1" t="s">
        <v>325</v>
      </c>
      <c r="C155" s="26" t="s">
        <v>254</v>
      </c>
      <c r="D155" s="26" t="s">
        <v>255</v>
      </c>
      <c r="E155" s="26" t="s">
        <v>284</v>
      </c>
      <c r="F155" s="26" t="s">
        <v>218</v>
      </c>
      <c r="G155" s="8" t="s">
        <v>416</v>
      </c>
      <c r="H155" s="71">
        <v>394</v>
      </c>
      <c r="I155" s="72"/>
    </row>
    <row r="156" spans="1:9" ht="105" customHeight="1">
      <c r="A156" s="15" t="s">
        <v>496</v>
      </c>
      <c r="B156" s="20" t="s">
        <v>325</v>
      </c>
      <c r="C156" s="20" t="s">
        <v>254</v>
      </c>
      <c r="D156" s="20" t="s">
        <v>255</v>
      </c>
      <c r="E156" s="20" t="s">
        <v>497</v>
      </c>
      <c r="F156" s="20"/>
      <c r="G156" s="21"/>
      <c r="H156" s="67">
        <f>H157</f>
        <v>3018.2000000000003</v>
      </c>
      <c r="I156" s="141"/>
    </row>
    <row r="157" spans="1:9" ht="29.25" customHeight="1">
      <c r="A157" s="19" t="s">
        <v>426</v>
      </c>
      <c r="B157" s="20" t="s">
        <v>325</v>
      </c>
      <c r="C157" s="20" t="s">
        <v>254</v>
      </c>
      <c r="D157" s="20" t="s">
        <v>255</v>
      </c>
      <c r="E157" s="20" t="s">
        <v>497</v>
      </c>
      <c r="F157" s="20"/>
      <c r="G157" s="21" t="s">
        <v>416</v>
      </c>
      <c r="H157" s="67">
        <f>645.8+3251.2-878.6-0.2</f>
        <v>3018.2000000000003</v>
      </c>
      <c r="I157" s="141"/>
    </row>
    <row r="158" spans="1:9" s="41" customFormat="1" ht="15">
      <c r="A158" s="50" t="s">
        <v>151</v>
      </c>
      <c r="B158" s="4" t="s">
        <v>325</v>
      </c>
      <c r="C158" s="4" t="s">
        <v>262</v>
      </c>
      <c r="D158" s="4"/>
      <c r="E158" s="4"/>
      <c r="F158" s="4"/>
      <c r="G158" s="14"/>
      <c r="H158" s="45">
        <f>H159+H181+H198</f>
        <v>362557.10000000003</v>
      </c>
      <c r="I158" s="45">
        <f>I159+I181+I198</f>
        <v>64984.6</v>
      </c>
    </row>
    <row r="159" spans="1:9" s="41" customFormat="1" ht="15">
      <c r="A159" s="50" t="s">
        <v>179</v>
      </c>
      <c r="B159" s="4" t="s">
        <v>325</v>
      </c>
      <c r="C159" s="4" t="s">
        <v>262</v>
      </c>
      <c r="D159" s="4" t="s">
        <v>252</v>
      </c>
      <c r="E159" s="4"/>
      <c r="F159" s="4"/>
      <c r="G159" s="14"/>
      <c r="H159" s="45">
        <f>H172+H175+H178+H166+H160</f>
        <v>168259.2</v>
      </c>
      <c r="I159" s="45">
        <f>I172+I175+I178+I166+I160+I192</f>
        <v>64844.6</v>
      </c>
    </row>
    <row r="160" spans="1:9" s="41" customFormat="1" ht="29.25">
      <c r="A160" s="6" t="s">
        <v>126</v>
      </c>
      <c r="B160" s="1" t="s">
        <v>325</v>
      </c>
      <c r="C160" s="1" t="s">
        <v>262</v>
      </c>
      <c r="D160" s="1" t="s">
        <v>252</v>
      </c>
      <c r="E160" s="1" t="s">
        <v>130</v>
      </c>
      <c r="F160" s="1" t="s">
        <v>171</v>
      </c>
      <c r="G160" s="8"/>
      <c r="H160" s="45">
        <f>H161+H163</f>
        <v>121329.2</v>
      </c>
      <c r="I160" s="45">
        <f>I161+I163</f>
        <v>52455.6</v>
      </c>
    </row>
    <row r="161" spans="1:9" s="41" customFormat="1" ht="57.75">
      <c r="A161" s="6" t="s">
        <v>127</v>
      </c>
      <c r="B161" s="1" t="s">
        <v>325</v>
      </c>
      <c r="C161" s="1" t="s">
        <v>262</v>
      </c>
      <c r="D161" s="1" t="s">
        <v>252</v>
      </c>
      <c r="E161" s="1" t="s">
        <v>132</v>
      </c>
      <c r="F161" s="1" t="s">
        <v>171</v>
      </c>
      <c r="G161" s="8"/>
      <c r="H161" s="70">
        <f>H162</f>
        <v>43678.5</v>
      </c>
      <c r="I161" s="70">
        <f>I162</f>
        <v>29052.3</v>
      </c>
    </row>
    <row r="162" spans="1:9" s="41" customFormat="1" ht="43.5">
      <c r="A162" s="6" t="s">
        <v>478</v>
      </c>
      <c r="B162" s="1" t="s">
        <v>325</v>
      </c>
      <c r="C162" s="1" t="s">
        <v>262</v>
      </c>
      <c r="D162" s="1" t="s">
        <v>252</v>
      </c>
      <c r="E162" s="1" t="s">
        <v>132</v>
      </c>
      <c r="F162" s="1" t="s">
        <v>191</v>
      </c>
      <c r="G162" s="8" t="s">
        <v>455</v>
      </c>
      <c r="H162" s="70">
        <f>29052.3+14626.2</f>
        <v>43678.5</v>
      </c>
      <c r="I162" s="70">
        <v>29052.3</v>
      </c>
    </row>
    <row r="163" spans="1:9" s="41" customFormat="1" ht="29.25">
      <c r="A163" s="6" t="s">
        <v>126</v>
      </c>
      <c r="B163" s="1" t="s">
        <v>325</v>
      </c>
      <c r="C163" s="1" t="s">
        <v>262</v>
      </c>
      <c r="D163" s="1" t="s">
        <v>252</v>
      </c>
      <c r="E163" s="1" t="s">
        <v>135</v>
      </c>
      <c r="F163" s="1" t="s">
        <v>171</v>
      </c>
      <c r="G163" s="8"/>
      <c r="H163" s="70">
        <f>H164</f>
        <v>77650.7</v>
      </c>
      <c r="I163" s="70">
        <f>I164</f>
        <v>23403.3</v>
      </c>
    </row>
    <row r="164" spans="1:9" s="41" customFormat="1" ht="15">
      <c r="A164" s="19" t="s">
        <v>113</v>
      </c>
      <c r="B164" s="1" t="s">
        <v>325</v>
      </c>
      <c r="C164" s="1" t="s">
        <v>262</v>
      </c>
      <c r="D164" s="1" t="s">
        <v>252</v>
      </c>
      <c r="E164" s="1" t="s">
        <v>135</v>
      </c>
      <c r="F164" s="1"/>
      <c r="G164" s="8" t="s">
        <v>109</v>
      </c>
      <c r="H164" s="70">
        <f>H165</f>
        <v>77650.7</v>
      </c>
      <c r="I164" s="70">
        <f>I165</f>
        <v>23403.3</v>
      </c>
    </row>
    <row r="165" spans="1:9" s="41" customFormat="1" ht="43.5">
      <c r="A165" s="6" t="s">
        <v>478</v>
      </c>
      <c r="B165" s="1" t="s">
        <v>325</v>
      </c>
      <c r="C165" s="1" t="s">
        <v>262</v>
      </c>
      <c r="D165" s="1" t="s">
        <v>252</v>
      </c>
      <c r="E165" s="1" t="s">
        <v>135</v>
      </c>
      <c r="F165" s="1" t="s">
        <v>191</v>
      </c>
      <c r="G165" s="8" t="s">
        <v>455</v>
      </c>
      <c r="H165" s="70">
        <f>23403.3+28245.3+26002.1</f>
        <v>77650.7</v>
      </c>
      <c r="I165" s="70">
        <f>23403.3</f>
        <v>23403.3</v>
      </c>
    </row>
    <row r="166" spans="1:9" s="41" customFormat="1" ht="15">
      <c r="A166" s="19" t="s">
        <v>380</v>
      </c>
      <c r="B166" s="1" t="s">
        <v>325</v>
      </c>
      <c r="C166" s="1" t="s">
        <v>262</v>
      </c>
      <c r="D166" s="1" t="s">
        <v>252</v>
      </c>
      <c r="E166" s="1" t="s">
        <v>377</v>
      </c>
      <c r="F166" s="4"/>
      <c r="G166" s="8"/>
      <c r="H166" s="70">
        <f>H167</f>
        <v>9712.2</v>
      </c>
      <c r="I166" s="45"/>
    </row>
    <row r="167" spans="1:9" s="41" customFormat="1" ht="15">
      <c r="A167" s="19" t="s">
        <v>381</v>
      </c>
      <c r="B167" s="1" t="s">
        <v>325</v>
      </c>
      <c r="C167" s="1" t="s">
        <v>262</v>
      </c>
      <c r="D167" s="1" t="s">
        <v>252</v>
      </c>
      <c r="E167" s="1" t="s">
        <v>382</v>
      </c>
      <c r="F167" s="4"/>
      <c r="G167" s="8"/>
      <c r="H167" s="70">
        <f>H168</f>
        <v>9712.2</v>
      </c>
      <c r="I167" s="45"/>
    </row>
    <row r="168" spans="1:9" s="41" customFormat="1" ht="29.25">
      <c r="A168" s="19" t="s">
        <v>577</v>
      </c>
      <c r="B168" s="1" t="s">
        <v>325</v>
      </c>
      <c r="C168" s="1" t="s">
        <v>262</v>
      </c>
      <c r="D168" s="1" t="s">
        <v>252</v>
      </c>
      <c r="E168" s="1" t="s">
        <v>382</v>
      </c>
      <c r="F168" s="4"/>
      <c r="G168" s="8" t="s">
        <v>524</v>
      </c>
      <c r="H168" s="70">
        <f>H169+H170</f>
        <v>9712.2</v>
      </c>
      <c r="I168" s="45"/>
    </row>
    <row r="169" spans="1:9" s="41" customFormat="1" ht="29.25">
      <c r="A169" s="15" t="s">
        <v>427</v>
      </c>
      <c r="B169" s="1" t="s">
        <v>325</v>
      </c>
      <c r="C169" s="1" t="s">
        <v>262</v>
      </c>
      <c r="D169" s="1" t="s">
        <v>252</v>
      </c>
      <c r="E169" s="1" t="s">
        <v>382</v>
      </c>
      <c r="F169" s="4"/>
      <c r="G169" s="8" t="s">
        <v>419</v>
      </c>
      <c r="H169" s="70">
        <f>116.8+298.9-298.9+99.4+102+298.9+5355.1-99.4-102+2985+135-135</f>
        <v>8755.800000000001</v>
      </c>
      <c r="I169" s="45"/>
    </row>
    <row r="170" spans="1:9" s="41" customFormat="1" ht="29.25" customHeight="1">
      <c r="A170" s="19" t="s">
        <v>426</v>
      </c>
      <c r="B170" s="1" t="s">
        <v>325</v>
      </c>
      <c r="C170" s="1" t="s">
        <v>262</v>
      </c>
      <c r="D170" s="1" t="s">
        <v>252</v>
      </c>
      <c r="E170" s="1" t="s">
        <v>382</v>
      </c>
      <c r="F170" s="4"/>
      <c r="G170" s="8" t="s">
        <v>416</v>
      </c>
      <c r="H170" s="70">
        <f>620+99.4+102+135</f>
        <v>956.4</v>
      </c>
      <c r="I170" s="45"/>
    </row>
    <row r="171" spans="1:9" s="41" customFormat="1" ht="16.5" customHeight="1">
      <c r="A171" s="19" t="s">
        <v>216</v>
      </c>
      <c r="B171" s="1" t="s">
        <v>325</v>
      </c>
      <c r="C171" s="1" t="s">
        <v>262</v>
      </c>
      <c r="D171" s="1" t="s">
        <v>252</v>
      </c>
      <c r="E171" s="1" t="s">
        <v>217</v>
      </c>
      <c r="F171" s="1"/>
      <c r="G171" s="8"/>
      <c r="H171" s="65">
        <f>H172+H175+H178</f>
        <v>37217.8</v>
      </c>
      <c r="I171" s="65"/>
    </row>
    <row r="172" spans="1:9" s="41" customFormat="1" ht="60" customHeight="1">
      <c r="A172" s="59" t="s">
        <v>340</v>
      </c>
      <c r="B172" s="1" t="s">
        <v>325</v>
      </c>
      <c r="C172" s="1" t="s">
        <v>262</v>
      </c>
      <c r="D172" s="1" t="s">
        <v>252</v>
      </c>
      <c r="E172" s="1" t="s">
        <v>363</v>
      </c>
      <c r="F172" s="1"/>
      <c r="G172" s="8"/>
      <c r="H172" s="65">
        <f>H173</f>
        <v>250</v>
      </c>
      <c r="I172" s="65"/>
    </row>
    <row r="173" spans="1:9" s="41" customFormat="1" ht="30" customHeight="1">
      <c r="A173" s="19" t="s">
        <v>577</v>
      </c>
      <c r="B173" s="1" t="s">
        <v>325</v>
      </c>
      <c r="C173" s="1" t="s">
        <v>262</v>
      </c>
      <c r="D173" s="1" t="s">
        <v>252</v>
      </c>
      <c r="E173" s="1" t="s">
        <v>363</v>
      </c>
      <c r="F173" s="1"/>
      <c r="G173" s="8" t="s">
        <v>524</v>
      </c>
      <c r="H173" s="65">
        <f>H174</f>
        <v>250</v>
      </c>
      <c r="I173" s="65"/>
    </row>
    <row r="174" spans="1:9" s="41" customFormat="1" ht="29.25">
      <c r="A174" s="15" t="s">
        <v>425</v>
      </c>
      <c r="B174" s="1" t="s">
        <v>325</v>
      </c>
      <c r="C174" s="1" t="s">
        <v>262</v>
      </c>
      <c r="D174" s="1" t="s">
        <v>252</v>
      </c>
      <c r="E174" s="1" t="s">
        <v>363</v>
      </c>
      <c r="F174" s="1"/>
      <c r="G174" s="8" t="s">
        <v>419</v>
      </c>
      <c r="H174" s="65">
        <f>200+50</f>
        <v>250</v>
      </c>
      <c r="I174" s="65"/>
    </row>
    <row r="175" spans="1:9" s="41" customFormat="1" ht="42.75">
      <c r="A175" s="13" t="s">
        <v>362</v>
      </c>
      <c r="B175" s="1" t="s">
        <v>325</v>
      </c>
      <c r="C175" s="1" t="s">
        <v>262</v>
      </c>
      <c r="D175" s="1" t="s">
        <v>252</v>
      </c>
      <c r="E175" s="1" t="s">
        <v>343</v>
      </c>
      <c r="F175" s="1"/>
      <c r="G175" s="8"/>
      <c r="H175" s="65">
        <f>H176+H177</f>
        <v>6523.1</v>
      </c>
      <c r="I175" s="65"/>
    </row>
    <row r="176" spans="1:9" s="41" customFormat="1" ht="29.25">
      <c r="A176" s="15" t="s">
        <v>425</v>
      </c>
      <c r="B176" s="1" t="s">
        <v>325</v>
      </c>
      <c r="C176" s="1" t="s">
        <v>262</v>
      </c>
      <c r="D176" s="1" t="s">
        <v>252</v>
      </c>
      <c r="E176" s="20" t="s">
        <v>343</v>
      </c>
      <c r="F176" s="1"/>
      <c r="G176" s="8" t="s">
        <v>419</v>
      </c>
      <c r="H176" s="65">
        <v>6.2</v>
      </c>
      <c r="I176" s="65"/>
    </row>
    <row r="177" spans="1:9" s="41" customFormat="1" ht="50.25" customHeight="1">
      <c r="A177" s="58" t="s">
        <v>456</v>
      </c>
      <c r="B177" s="1" t="s">
        <v>325</v>
      </c>
      <c r="C177" s="1" t="s">
        <v>262</v>
      </c>
      <c r="D177" s="1" t="s">
        <v>252</v>
      </c>
      <c r="E177" s="20" t="s">
        <v>343</v>
      </c>
      <c r="F177" s="1"/>
      <c r="G177" s="8" t="s">
        <v>455</v>
      </c>
      <c r="H177" s="65">
        <f>6822-298.9-6.2</f>
        <v>6516.900000000001</v>
      </c>
      <c r="I177" s="65"/>
    </row>
    <row r="178" spans="1:9" s="41" customFormat="1" ht="63" customHeight="1">
      <c r="A178" s="19" t="s">
        <v>506</v>
      </c>
      <c r="B178" s="1" t="s">
        <v>325</v>
      </c>
      <c r="C178" s="1" t="s">
        <v>262</v>
      </c>
      <c r="D178" s="1" t="s">
        <v>252</v>
      </c>
      <c r="E178" s="1" t="s">
        <v>457</v>
      </c>
      <c r="F178" s="1" t="s">
        <v>171</v>
      </c>
      <c r="G178" s="21"/>
      <c r="H178" s="65">
        <f>H179+H180</f>
        <v>30444.7</v>
      </c>
      <c r="I178" s="65"/>
    </row>
    <row r="179" spans="1:9" s="41" customFormat="1" ht="37.5" customHeight="1">
      <c r="A179" s="19" t="s">
        <v>426</v>
      </c>
      <c r="B179" s="1" t="s">
        <v>325</v>
      </c>
      <c r="C179" s="1" t="s">
        <v>262</v>
      </c>
      <c r="D179" s="1" t="s">
        <v>252</v>
      </c>
      <c r="E179" s="1" t="s">
        <v>457</v>
      </c>
      <c r="F179" s="1" t="s">
        <v>287</v>
      </c>
      <c r="G179" s="8" t="s">
        <v>416</v>
      </c>
      <c r="H179" s="65">
        <f>500+6437.5+10000+13717.2-135-700+500</f>
        <v>30319.7</v>
      </c>
      <c r="I179" s="65"/>
    </row>
    <row r="180" spans="1:9" s="41" customFormat="1" ht="53.25" customHeight="1">
      <c r="A180" s="50" t="s">
        <v>221</v>
      </c>
      <c r="B180" s="1" t="s">
        <v>325</v>
      </c>
      <c r="C180" s="1" t="s">
        <v>262</v>
      </c>
      <c r="D180" s="1" t="s">
        <v>252</v>
      </c>
      <c r="E180" s="1" t="s">
        <v>588</v>
      </c>
      <c r="F180" s="1"/>
      <c r="G180" s="8" t="s">
        <v>220</v>
      </c>
      <c r="H180" s="65">
        <v>125</v>
      </c>
      <c r="I180" s="65"/>
    </row>
    <row r="181" spans="1:9" s="41" customFormat="1" ht="15">
      <c r="A181" s="50" t="s">
        <v>349</v>
      </c>
      <c r="B181" s="4" t="s">
        <v>325</v>
      </c>
      <c r="C181" s="4" t="s">
        <v>262</v>
      </c>
      <c r="D181" s="4" t="s">
        <v>253</v>
      </c>
      <c r="E181" s="1"/>
      <c r="F181" s="4"/>
      <c r="G181" s="4"/>
      <c r="H181" s="45">
        <f>H195+H186+H182</f>
        <v>124295.70000000001</v>
      </c>
      <c r="I181" s="68"/>
    </row>
    <row r="182" spans="1:9" s="41" customFormat="1" ht="15">
      <c r="A182" s="19" t="s">
        <v>583</v>
      </c>
      <c r="B182" s="1" t="s">
        <v>325</v>
      </c>
      <c r="C182" s="1" t="s">
        <v>262</v>
      </c>
      <c r="D182" s="1" t="s">
        <v>253</v>
      </c>
      <c r="E182" s="1" t="s">
        <v>581</v>
      </c>
      <c r="F182" s="4"/>
      <c r="G182" s="4"/>
      <c r="H182" s="70">
        <f>H183</f>
        <v>40244.6</v>
      </c>
      <c r="I182" s="68"/>
    </row>
    <row r="183" spans="1:9" s="41" customFormat="1" ht="15">
      <c r="A183" s="19" t="s">
        <v>584</v>
      </c>
      <c r="B183" s="1" t="s">
        <v>325</v>
      </c>
      <c r="C183" s="1" t="s">
        <v>262</v>
      </c>
      <c r="D183" s="1" t="s">
        <v>253</v>
      </c>
      <c r="E183" s="1" t="s">
        <v>582</v>
      </c>
      <c r="F183" s="4"/>
      <c r="G183" s="4"/>
      <c r="H183" s="70">
        <f>H184+H185</f>
        <v>40244.6</v>
      </c>
      <c r="I183" s="68"/>
    </row>
    <row r="184" spans="1:9" s="41" customFormat="1" ht="30" customHeight="1">
      <c r="A184" s="19" t="s">
        <v>426</v>
      </c>
      <c r="B184" s="1" t="s">
        <v>325</v>
      </c>
      <c r="C184" s="1" t="s">
        <v>262</v>
      </c>
      <c r="D184" s="1" t="s">
        <v>253</v>
      </c>
      <c r="E184" s="1" t="s">
        <v>582</v>
      </c>
      <c r="F184" s="4"/>
      <c r="G184" s="1" t="s">
        <v>416</v>
      </c>
      <c r="H184" s="70">
        <v>27.5</v>
      </c>
      <c r="I184" s="68"/>
    </row>
    <row r="185" spans="1:9" s="41" customFormat="1" ht="50.25" customHeight="1">
      <c r="A185" s="58" t="s">
        <v>456</v>
      </c>
      <c r="B185" s="1" t="s">
        <v>325</v>
      </c>
      <c r="C185" s="1" t="s">
        <v>262</v>
      </c>
      <c r="D185" s="1" t="s">
        <v>253</v>
      </c>
      <c r="E185" s="1" t="s">
        <v>582</v>
      </c>
      <c r="F185" s="4"/>
      <c r="G185" s="1" t="s">
        <v>455</v>
      </c>
      <c r="H185" s="70">
        <f>50000-9782.9</f>
        <v>40217.1</v>
      </c>
      <c r="I185" s="68"/>
    </row>
    <row r="186" spans="1:9" s="41" customFormat="1" ht="15">
      <c r="A186" s="19" t="s">
        <v>528</v>
      </c>
      <c r="B186" s="1" t="s">
        <v>325</v>
      </c>
      <c r="C186" s="1" t="s">
        <v>262</v>
      </c>
      <c r="D186" s="1" t="s">
        <v>253</v>
      </c>
      <c r="E186" s="1" t="s">
        <v>526</v>
      </c>
      <c r="F186" s="4"/>
      <c r="G186" s="4"/>
      <c r="H186" s="65">
        <f>H187+H190+H192</f>
        <v>53915.5</v>
      </c>
      <c r="I186" s="68"/>
    </row>
    <row r="187" spans="1:9" s="41" customFormat="1" ht="32.25" customHeight="1">
      <c r="A187" s="19" t="s">
        <v>20</v>
      </c>
      <c r="B187" s="1" t="s">
        <v>325</v>
      </c>
      <c r="C187" s="1" t="s">
        <v>262</v>
      </c>
      <c r="D187" s="1" t="s">
        <v>253</v>
      </c>
      <c r="E187" s="1" t="s">
        <v>535</v>
      </c>
      <c r="F187" s="4"/>
      <c r="G187" s="4"/>
      <c r="H187" s="65">
        <f>H188</f>
        <v>720.2</v>
      </c>
      <c r="I187" s="68"/>
    </row>
    <row r="188" spans="1:9" s="41" customFormat="1" ht="29.25">
      <c r="A188" s="19" t="s">
        <v>555</v>
      </c>
      <c r="B188" s="1" t="s">
        <v>325</v>
      </c>
      <c r="C188" s="1" t="s">
        <v>262</v>
      </c>
      <c r="D188" s="1" t="s">
        <v>253</v>
      </c>
      <c r="E188" s="1" t="s">
        <v>533</v>
      </c>
      <c r="F188" s="4"/>
      <c r="G188" s="4"/>
      <c r="H188" s="65">
        <f>H189</f>
        <v>720.2</v>
      </c>
      <c r="I188" s="68"/>
    </row>
    <row r="189" spans="1:9" s="41" customFormat="1" ht="72.75">
      <c r="A189" s="50" t="s">
        <v>222</v>
      </c>
      <c r="B189" s="1" t="s">
        <v>325</v>
      </c>
      <c r="C189" s="1" t="s">
        <v>262</v>
      </c>
      <c r="D189" s="1" t="s">
        <v>253</v>
      </c>
      <c r="E189" s="1" t="s">
        <v>533</v>
      </c>
      <c r="F189" s="1" t="s">
        <v>402</v>
      </c>
      <c r="G189" s="1" t="s">
        <v>220</v>
      </c>
      <c r="H189" s="65">
        <v>720.2</v>
      </c>
      <c r="I189" s="68"/>
    </row>
    <row r="190" spans="1:9" s="41" customFormat="1" ht="34.5" customHeight="1">
      <c r="A190" s="19" t="s">
        <v>19</v>
      </c>
      <c r="B190" s="1" t="s">
        <v>325</v>
      </c>
      <c r="C190" s="1" t="s">
        <v>262</v>
      </c>
      <c r="D190" s="1" t="s">
        <v>253</v>
      </c>
      <c r="E190" s="1" t="s">
        <v>534</v>
      </c>
      <c r="F190" s="1"/>
      <c r="G190" s="1"/>
      <c r="H190" s="65">
        <f>H191</f>
        <v>40806.3</v>
      </c>
      <c r="I190" s="68"/>
    </row>
    <row r="191" spans="1:9" s="41" customFormat="1" ht="29.25">
      <c r="A191" s="15" t="s">
        <v>427</v>
      </c>
      <c r="B191" s="1" t="s">
        <v>325</v>
      </c>
      <c r="C191" s="1" t="s">
        <v>262</v>
      </c>
      <c r="D191" s="1" t="s">
        <v>253</v>
      </c>
      <c r="E191" s="1" t="s">
        <v>534</v>
      </c>
      <c r="F191" s="1" t="s">
        <v>419</v>
      </c>
      <c r="G191" s="1" t="s">
        <v>419</v>
      </c>
      <c r="H191" s="65">
        <v>40806.3</v>
      </c>
      <c r="I191" s="68"/>
    </row>
    <row r="192" spans="1:9" s="41" customFormat="1" ht="43.5">
      <c r="A192" s="15" t="s">
        <v>562</v>
      </c>
      <c r="B192" s="1" t="s">
        <v>325</v>
      </c>
      <c r="C192" s="1" t="s">
        <v>262</v>
      </c>
      <c r="D192" s="1" t="s">
        <v>253</v>
      </c>
      <c r="E192" s="1" t="s">
        <v>556</v>
      </c>
      <c r="F192" s="1"/>
      <c r="G192" s="1"/>
      <c r="H192" s="65">
        <f>H193</f>
        <v>12389</v>
      </c>
      <c r="I192" s="65">
        <f>I193</f>
        <v>12389</v>
      </c>
    </row>
    <row r="193" spans="1:9" s="41" customFormat="1" ht="45.75" customHeight="1">
      <c r="A193" s="15" t="s">
        <v>509</v>
      </c>
      <c r="B193" s="1" t="s">
        <v>325</v>
      </c>
      <c r="C193" s="1" t="s">
        <v>262</v>
      </c>
      <c r="D193" s="1" t="s">
        <v>253</v>
      </c>
      <c r="E193" s="1" t="s">
        <v>508</v>
      </c>
      <c r="F193" s="1"/>
      <c r="G193" s="1"/>
      <c r="H193" s="65">
        <f>H194</f>
        <v>12389</v>
      </c>
      <c r="I193" s="65">
        <v>12389</v>
      </c>
    </row>
    <row r="194" spans="1:9" s="41" customFormat="1" ht="29.25">
      <c r="A194" s="15" t="s">
        <v>427</v>
      </c>
      <c r="B194" s="1" t="s">
        <v>325</v>
      </c>
      <c r="C194" s="1" t="s">
        <v>262</v>
      </c>
      <c r="D194" s="1" t="s">
        <v>253</v>
      </c>
      <c r="E194" s="1" t="s">
        <v>508</v>
      </c>
      <c r="F194" s="1"/>
      <c r="G194" s="1" t="s">
        <v>419</v>
      </c>
      <c r="H194" s="65">
        <v>12389</v>
      </c>
      <c r="I194" s="65">
        <v>12389</v>
      </c>
    </row>
    <row r="195" spans="1:9" s="41" customFormat="1" ht="15">
      <c r="A195" s="19" t="s">
        <v>216</v>
      </c>
      <c r="B195" s="1" t="s">
        <v>325</v>
      </c>
      <c r="C195" s="1" t="s">
        <v>262</v>
      </c>
      <c r="D195" s="1" t="s">
        <v>253</v>
      </c>
      <c r="E195" s="1" t="s">
        <v>217</v>
      </c>
      <c r="F195" s="1"/>
      <c r="G195" s="8"/>
      <c r="H195" s="65">
        <f>H196</f>
        <v>30135.6</v>
      </c>
      <c r="I195" s="65"/>
    </row>
    <row r="196" spans="1:9" s="41" customFormat="1" ht="43.5">
      <c r="A196" s="15" t="s">
        <v>360</v>
      </c>
      <c r="B196" s="1" t="s">
        <v>325</v>
      </c>
      <c r="C196" s="1" t="s">
        <v>262</v>
      </c>
      <c r="D196" s="1" t="s">
        <v>253</v>
      </c>
      <c r="E196" s="1" t="s">
        <v>341</v>
      </c>
      <c r="F196" s="1"/>
      <c r="G196" s="8"/>
      <c r="H196" s="65">
        <f>H197</f>
        <v>30135.6</v>
      </c>
      <c r="I196" s="65"/>
    </row>
    <row r="197" spans="1:9" s="41" customFormat="1" ht="29.25">
      <c r="A197" s="15" t="s">
        <v>427</v>
      </c>
      <c r="B197" s="1" t="s">
        <v>325</v>
      </c>
      <c r="C197" s="1" t="s">
        <v>262</v>
      </c>
      <c r="D197" s="1" t="s">
        <v>253</v>
      </c>
      <c r="E197" s="1" t="s">
        <v>341</v>
      </c>
      <c r="F197" s="1"/>
      <c r="G197" s="8" t="s">
        <v>419</v>
      </c>
      <c r="H197" s="65">
        <f>3750.5+5368+10000+3734.2+7282.9</f>
        <v>30135.6</v>
      </c>
      <c r="I197" s="65"/>
    </row>
    <row r="198" spans="1:9" ht="18.75" customHeight="1">
      <c r="A198" s="50" t="s">
        <v>219</v>
      </c>
      <c r="B198" s="4" t="s">
        <v>325</v>
      </c>
      <c r="C198" s="4" t="s">
        <v>262</v>
      </c>
      <c r="D198" s="4" t="s">
        <v>257</v>
      </c>
      <c r="E198" s="4"/>
      <c r="F198" s="4"/>
      <c r="G198" s="8"/>
      <c r="H198" s="45">
        <f>H199+H207+H211</f>
        <v>70002.2</v>
      </c>
      <c r="I198" s="45">
        <f>I199+I207+I211</f>
        <v>140</v>
      </c>
    </row>
    <row r="199" spans="1:9" ht="57" customHeight="1">
      <c r="A199" s="19" t="s">
        <v>289</v>
      </c>
      <c r="B199" s="1" t="s">
        <v>325</v>
      </c>
      <c r="C199" s="1" t="s">
        <v>262</v>
      </c>
      <c r="D199" s="1" t="s">
        <v>257</v>
      </c>
      <c r="E199" s="1" t="s">
        <v>286</v>
      </c>
      <c r="F199" s="4"/>
      <c r="G199" s="8"/>
      <c r="H199" s="70">
        <f>H200</f>
        <v>1499.9999999999998</v>
      </c>
      <c r="I199" s="68"/>
    </row>
    <row r="200" spans="1:9" ht="31.5" customHeight="1">
      <c r="A200" s="19" t="s">
        <v>153</v>
      </c>
      <c r="B200" s="1" t="s">
        <v>325</v>
      </c>
      <c r="C200" s="1" t="s">
        <v>262</v>
      </c>
      <c r="D200" s="1" t="s">
        <v>257</v>
      </c>
      <c r="E200" s="1" t="s">
        <v>52</v>
      </c>
      <c r="F200" s="4"/>
      <c r="G200" s="8"/>
      <c r="H200" s="70">
        <f>H201+H203+H206</f>
        <v>1499.9999999999998</v>
      </c>
      <c r="I200" s="68"/>
    </row>
    <row r="201" spans="1:9" ht="18.75" customHeight="1">
      <c r="A201" s="19" t="s">
        <v>553</v>
      </c>
      <c r="B201" s="1" t="s">
        <v>325</v>
      </c>
      <c r="C201" s="1" t="s">
        <v>262</v>
      </c>
      <c r="D201" s="1" t="s">
        <v>257</v>
      </c>
      <c r="E201" s="1" t="s">
        <v>52</v>
      </c>
      <c r="F201" s="4"/>
      <c r="G201" s="8" t="s">
        <v>532</v>
      </c>
      <c r="H201" s="70">
        <f>H202</f>
        <v>1084.6</v>
      </c>
      <c r="I201" s="68"/>
    </row>
    <row r="202" spans="1:9" ht="18.75" customHeight="1">
      <c r="A202" s="19" t="s">
        <v>410</v>
      </c>
      <c r="B202" s="1" t="s">
        <v>325</v>
      </c>
      <c r="C202" s="1" t="s">
        <v>262</v>
      </c>
      <c r="D202" s="1" t="s">
        <v>257</v>
      </c>
      <c r="E202" s="1" t="s">
        <v>52</v>
      </c>
      <c r="F202" s="4"/>
      <c r="G202" s="8" t="s">
        <v>438</v>
      </c>
      <c r="H202" s="70">
        <f>1300-361+145.6</f>
        <v>1084.6</v>
      </c>
      <c r="I202" s="68"/>
    </row>
    <row r="203" spans="1:9" ht="30" customHeight="1">
      <c r="A203" s="19" t="s">
        <v>577</v>
      </c>
      <c r="B203" s="1" t="s">
        <v>325</v>
      </c>
      <c r="C203" s="1" t="s">
        <v>262</v>
      </c>
      <c r="D203" s="1" t="s">
        <v>257</v>
      </c>
      <c r="E203" s="1" t="s">
        <v>52</v>
      </c>
      <c r="F203" s="4"/>
      <c r="G203" s="8" t="s">
        <v>524</v>
      </c>
      <c r="H203" s="70">
        <f>H204+H205</f>
        <v>414.6</v>
      </c>
      <c r="I203" s="68"/>
    </row>
    <row r="204" spans="1:9" ht="33" customHeight="1">
      <c r="A204" s="19" t="s">
        <v>435</v>
      </c>
      <c r="B204" s="1" t="s">
        <v>325</v>
      </c>
      <c r="C204" s="1" t="s">
        <v>262</v>
      </c>
      <c r="D204" s="1" t="s">
        <v>257</v>
      </c>
      <c r="E204" s="1" t="s">
        <v>52</v>
      </c>
      <c r="F204" s="4"/>
      <c r="G204" s="8" t="s">
        <v>432</v>
      </c>
      <c r="H204" s="70">
        <f>235+68-77.1</f>
        <v>225.9</v>
      </c>
      <c r="I204" s="68"/>
    </row>
    <row r="205" spans="1:9" ht="33" customHeight="1">
      <c r="A205" s="19" t="s">
        <v>577</v>
      </c>
      <c r="B205" s="1" t="s">
        <v>325</v>
      </c>
      <c r="C205" s="1" t="s">
        <v>262</v>
      </c>
      <c r="D205" s="1" t="s">
        <v>257</v>
      </c>
      <c r="E205" s="1" t="s">
        <v>52</v>
      </c>
      <c r="F205" s="4"/>
      <c r="G205" s="8" t="s">
        <v>416</v>
      </c>
      <c r="H205" s="70">
        <f>200+126-70-67.3</f>
        <v>188.7</v>
      </c>
      <c r="I205" s="68"/>
    </row>
    <row r="206" spans="1:9" ht="26.25" customHeight="1">
      <c r="A206" s="19" t="s">
        <v>114</v>
      </c>
      <c r="B206" s="1" t="s">
        <v>325</v>
      </c>
      <c r="C206" s="1" t="s">
        <v>262</v>
      </c>
      <c r="D206" s="1" t="s">
        <v>257</v>
      </c>
      <c r="E206" s="1" t="s">
        <v>52</v>
      </c>
      <c r="F206" s="4"/>
      <c r="G206" s="8" t="s">
        <v>413</v>
      </c>
      <c r="H206" s="70">
        <f>2-1.2</f>
        <v>0.8</v>
      </c>
      <c r="I206" s="68"/>
    </row>
    <row r="207" spans="1:9" ht="18.75" customHeight="1">
      <c r="A207" s="6" t="s">
        <v>213</v>
      </c>
      <c r="B207" s="1" t="s">
        <v>325</v>
      </c>
      <c r="C207" s="1" t="s">
        <v>262</v>
      </c>
      <c r="D207" s="1" t="s">
        <v>257</v>
      </c>
      <c r="E207" s="1" t="s">
        <v>196</v>
      </c>
      <c r="F207" s="4"/>
      <c r="G207" s="8"/>
      <c r="H207" s="70">
        <f aca="true" t="shared" si="1" ref="H207:I209">H208</f>
        <v>140</v>
      </c>
      <c r="I207" s="70">
        <f t="shared" si="1"/>
        <v>140</v>
      </c>
    </row>
    <row r="208" spans="1:9" ht="95.25" customHeight="1">
      <c r="A208" s="19" t="s">
        <v>66</v>
      </c>
      <c r="B208" s="1" t="s">
        <v>325</v>
      </c>
      <c r="C208" s="1" t="s">
        <v>262</v>
      </c>
      <c r="D208" s="1" t="s">
        <v>257</v>
      </c>
      <c r="E208" s="1" t="s">
        <v>65</v>
      </c>
      <c r="F208" s="4"/>
      <c r="G208" s="8"/>
      <c r="H208" s="70">
        <f t="shared" si="1"/>
        <v>140</v>
      </c>
      <c r="I208" s="70">
        <f t="shared" si="1"/>
        <v>140</v>
      </c>
    </row>
    <row r="209" spans="1:9" ht="41.25" customHeight="1">
      <c r="A209" s="19" t="s">
        <v>64</v>
      </c>
      <c r="B209" s="1" t="s">
        <v>325</v>
      </c>
      <c r="C209" s="1" t="s">
        <v>262</v>
      </c>
      <c r="D209" s="1" t="s">
        <v>257</v>
      </c>
      <c r="E209" s="1" t="s">
        <v>63</v>
      </c>
      <c r="F209" s="4"/>
      <c r="G209" s="8"/>
      <c r="H209" s="70">
        <f t="shared" si="1"/>
        <v>140</v>
      </c>
      <c r="I209" s="70">
        <f t="shared" si="1"/>
        <v>140</v>
      </c>
    </row>
    <row r="210" spans="1:9" ht="29.25" customHeight="1">
      <c r="A210" s="19" t="s">
        <v>426</v>
      </c>
      <c r="B210" s="1" t="s">
        <v>325</v>
      </c>
      <c r="C210" s="1" t="s">
        <v>262</v>
      </c>
      <c r="D210" s="1" t="s">
        <v>257</v>
      </c>
      <c r="E210" s="1" t="s">
        <v>63</v>
      </c>
      <c r="F210" s="4"/>
      <c r="G210" s="8" t="s">
        <v>416</v>
      </c>
      <c r="H210" s="70">
        <v>140</v>
      </c>
      <c r="I210" s="70">
        <v>140</v>
      </c>
    </row>
    <row r="211" spans="1:9" ht="14.25">
      <c r="A211" s="19" t="s">
        <v>216</v>
      </c>
      <c r="B211" s="1" t="s">
        <v>325</v>
      </c>
      <c r="C211" s="1" t="s">
        <v>262</v>
      </c>
      <c r="D211" s="1" t="s">
        <v>257</v>
      </c>
      <c r="E211" s="1" t="s">
        <v>217</v>
      </c>
      <c r="F211" s="1"/>
      <c r="G211" s="8"/>
      <c r="H211" s="65">
        <f>H212+H214</f>
        <v>68362.2</v>
      </c>
      <c r="I211" s="65"/>
    </row>
    <row r="212" spans="1:9" s="41" customFormat="1" ht="44.25" customHeight="1">
      <c r="A212" s="19" t="s">
        <v>364</v>
      </c>
      <c r="B212" s="20" t="s">
        <v>325</v>
      </c>
      <c r="C212" s="20" t="s">
        <v>262</v>
      </c>
      <c r="D212" s="20" t="s">
        <v>257</v>
      </c>
      <c r="E212" s="20" t="s">
        <v>367</v>
      </c>
      <c r="F212" s="20"/>
      <c r="G212" s="21"/>
      <c r="H212" s="67">
        <f>H213</f>
        <v>58162.2</v>
      </c>
      <c r="I212" s="67"/>
    </row>
    <row r="213" spans="1:9" ht="33" customHeight="1">
      <c r="A213" s="19" t="s">
        <v>426</v>
      </c>
      <c r="B213" s="20" t="s">
        <v>325</v>
      </c>
      <c r="C213" s="20" t="s">
        <v>262</v>
      </c>
      <c r="D213" s="20" t="s">
        <v>257</v>
      </c>
      <c r="E213" s="20" t="s">
        <v>367</v>
      </c>
      <c r="F213" s="20"/>
      <c r="G213" s="21" t="s">
        <v>416</v>
      </c>
      <c r="H213" s="67">
        <f>46844+7523.8+2476.2-78.5+296.7+500+700-100</f>
        <v>58162.2</v>
      </c>
      <c r="I213" s="141"/>
    </row>
    <row r="214" spans="1:9" ht="91.5" customHeight="1">
      <c r="A214" s="19" t="s">
        <v>505</v>
      </c>
      <c r="B214" s="1" t="s">
        <v>325</v>
      </c>
      <c r="C214" s="1" t="s">
        <v>262</v>
      </c>
      <c r="D214" s="1" t="s">
        <v>257</v>
      </c>
      <c r="E214" s="1" t="s">
        <v>374</v>
      </c>
      <c r="F214" s="1"/>
      <c r="G214" s="8"/>
      <c r="H214" s="65">
        <f>H215</f>
        <v>10200</v>
      </c>
      <c r="I214" s="69"/>
    </row>
    <row r="215" spans="1:9" ht="31.5" customHeight="1">
      <c r="A215" s="19" t="s">
        <v>426</v>
      </c>
      <c r="B215" s="1" t="s">
        <v>325</v>
      </c>
      <c r="C215" s="1" t="s">
        <v>262</v>
      </c>
      <c r="D215" s="1" t="s">
        <v>257</v>
      </c>
      <c r="E215" s="1" t="s">
        <v>374</v>
      </c>
      <c r="F215" s="1"/>
      <c r="G215" s="8" t="s">
        <v>416</v>
      </c>
      <c r="H215" s="65">
        <f>10000+200</f>
        <v>10200</v>
      </c>
      <c r="I215" s="69"/>
    </row>
    <row r="216" spans="1:9" ht="15">
      <c r="A216" s="50" t="s">
        <v>166</v>
      </c>
      <c r="B216" s="4" t="s">
        <v>325</v>
      </c>
      <c r="C216" s="4" t="s">
        <v>265</v>
      </c>
      <c r="D216" s="4"/>
      <c r="E216" s="4"/>
      <c r="F216" s="4"/>
      <c r="G216" s="14"/>
      <c r="H216" s="45">
        <f>H217</f>
        <v>3600</v>
      </c>
      <c r="I216" s="45"/>
    </row>
    <row r="217" spans="1:9" ht="15">
      <c r="A217" s="50" t="s">
        <v>167</v>
      </c>
      <c r="B217" s="4" t="s">
        <v>325</v>
      </c>
      <c r="C217" s="4" t="s">
        <v>265</v>
      </c>
      <c r="D217" s="4" t="s">
        <v>262</v>
      </c>
      <c r="E217" s="4"/>
      <c r="F217" s="4"/>
      <c r="G217" s="8"/>
      <c r="H217" s="45">
        <f>H218</f>
        <v>3600</v>
      </c>
      <c r="I217" s="45"/>
    </row>
    <row r="218" spans="1:9" ht="14.25">
      <c r="A218" s="19" t="s">
        <v>216</v>
      </c>
      <c r="B218" s="1" t="s">
        <v>325</v>
      </c>
      <c r="C218" s="1" t="s">
        <v>265</v>
      </c>
      <c r="D218" s="1" t="s">
        <v>262</v>
      </c>
      <c r="E218" s="1" t="s">
        <v>217</v>
      </c>
      <c r="F218" s="1"/>
      <c r="G218" s="8"/>
      <c r="H218" s="65">
        <f>H219</f>
        <v>3600</v>
      </c>
      <c r="I218" s="65"/>
    </row>
    <row r="219" spans="1:9" ht="60.75" customHeight="1">
      <c r="A219" s="15" t="s">
        <v>383</v>
      </c>
      <c r="B219" s="1" t="s">
        <v>325</v>
      </c>
      <c r="C219" s="1" t="s">
        <v>265</v>
      </c>
      <c r="D219" s="1" t="s">
        <v>262</v>
      </c>
      <c r="E219" s="1" t="s">
        <v>368</v>
      </c>
      <c r="F219" s="1"/>
      <c r="G219" s="8"/>
      <c r="H219" s="65">
        <f>H220+H221</f>
        <v>3600</v>
      </c>
      <c r="I219" s="65"/>
    </row>
    <row r="220" spans="1:9" ht="36" customHeight="1">
      <c r="A220" s="19" t="s">
        <v>426</v>
      </c>
      <c r="B220" s="1" t="s">
        <v>325</v>
      </c>
      <c r="C220" s="1" t="s">
        <v>265</v>
      </c>
      <c r="D220" s="1" t="s">
        <v>262</v>
      </c>
      <c r="E220" s="1" t="s">
        <v>368</v>
      </c>
      <c r="F220" s="1"/>
      <c r="G220" s="8" t="s">
        <v>416</v>
      </c>
      <c r="H220" s="65">
        <f>1400-300</f>
        <v>1100</v>
      </c>
      <c r="I220" s="69"/>
    </row>
    <row r="221" spans="1:9" ht="48.75" customHeight="1">
      <c r="A221" s="58" t="s">
        <v>456</v>
      </c>
      <c r="B221" s="1" t="s">
        <v>325</v>
      </c>
      <c r="C221" s="1" t="s">
        <v>265</v>
      </c>
      <c r="D221" s="1" t="s">
        <v>262</v>
      </c>
      <c r="E221" s="1" t="s">
        <v>368</v>
      </c>
      <c r="F221" s="1"/>
      <c r="G221" s="8" t="s">
        <v>455</v>
      </c>
      <c r="H221" s="65">
        <v>2500</v>
      </c>
      <c r="I221" s="69"/>
    </row>
    <row r="222" spans="1:9" ht="15">
      <c r="A222" s="50" t="s">
        <v>141</v>
      </c>
      <c r="B222" s="4" t="s">
        <v>325</v>
      </c>
      <c r="C222" s="4" t="s">
        <v>260</v>
      </c>
      <c r="D222" s="1"/>
      <c r="E222" s="1"/>
      <c r="F222" s="1"/>
      <c r="G222" s="8"/>
      <c r="H222" s="45">
        <f>H223+H240+H236</f>
        <v>469950.2</v>
      </c>
      <c r="I222" s="45">
        <f>I223+I240+I236</f>
        <v>134897.8</v>
      </c>
    </row>
    <row r="223" spans="1:9" ht="15">
      <c r="A223" s="50" t="s">
        <v>142</v>
      </c>
      <c r="B223" s="4" t="s">
        <v>325</v>
      </c>
      <c r="C223" s="4" t="s">
        <v>260</v>
      </c>
      <c r="D223" s="4" t="s">
        <v>252</v>
      </c>
      <c r="E223" s="1"/>
      <c r="F223" s="1"/>
      <c r="G223" s="8"/>
      <c r="H223" s="45">
        <f>H232+H228+H224</f>
        <v>468549.5</v>
      </c>
      <c r="I223" s="45">
        <f>I232+I228+I224</f>
        <v>134897.8</v>
      </c>
    </row>
    <row r="224" spans="1:9" ht="14.25">
      <c r="A224" s="19" t="s">
        <v>528</v>
      </c>
      <c r="B224" s="1" t="s">
        <v>325</v>
      </c>
      <c r="C224" s="1" t="s">
        <v>260</v>
      </c>
      <c r="D224" s="1" t="s">
        <v>252</v>
      </c>
      <c r="E224" s="1" t="s">
        <v>526</v>
      </c>
      <c r="F224" s="1"/>
      <c r="G224" s="8"/>
      <c r="H224" s="70">
        <f>H225</f>
        <v>30811.2</v>
      </c>
      <c r="I224" s="70">
        <f>I225</f>
        <v>0</v>
      </c>
    </row>
    <row r="225" spans="1:9" ht="42.75">
      <c r="A225" s="19" t="s">
        <v>560</v>
      </c>
      <c r="B225" s="1" t="s">
        <v>325</v>
      </c>
      <c r="C225" s="1" t="s">
        <v>260</v>
      </c>
      <c r="D225" s="1" t="s">
        <v>252</v>
      </c>
      <c r="E225" s="1" t="s">
        <v>558</v>
      </c>
      <c r="F225" s="1"/>
      <c r="G225" s="8"/>
      <c r="H225" s="70">
        <f>H226</f>
        <v>30811.2</v>
      </c>
      <c r="I225" s="70">
        <f>I226</f>
        <v>0</v>
      </c>
    </row>
    <row r="226" spans="1:9" ht="28.5">
      <c r="A226" s="19" t="s">
        <v>561</v>
      </c>
      <c r="B226" s="1" t="s">
        <v>325</v>
      </c>
      <c r="C226" s="1" t="s">
        <v>260</v>
      </c>
      <c r="D226" s="1" t="s">
        <v>252</v>
      </c>
      <c r="E226" s="1" t="s">
        <v>559</v>
      </c>
      <c r="F226" s="1"/>
      <c r="G226" s="8"/>
      <c r="H226" s="70">
        <f>H227</f>
        <v>30811.2</v>
      </c>
      <c r="I226" s="70"/>
    </row>
    <row r="227" spans="1:9" ht="39.75" customHeight="1">
      <c r="A227" s="50" t="s">
        <v>227</v>
      </c>
      <c r="B227" s="1" t="s">
        <v>325</v>
      </c>
      <c r="C227" s="1" t="s">
        <v>260</v>
      </c>
      <c r="D227" s="1" t="s">
        <v>252</v>
      </c>
      <c r="E227" s="1" t="s">
        <v>559</v>
      </c>
      <c r="F227" s="1"/>
      <c r="G227" s="8" t="s">
        <v>220</v>
      </c>
      <c r="H227" s="70">
        <v>30811.2</v>
      </c>
      <c r="I227" s="70"/>
    </row>
    <row r="228" spans="1:9" ht="39.75" customHeight="1">
      <c r="A228" s="19" t="s">
        <v>510</v>
      </c>
      <c r="B228" s="1" t="s">
        <v>325</v>
      </c>
      <c r="C228" s="20" t="s">
        <v>260</v>
      </c>
      <c r="D228" s="20" t="s">
        <v>252</v>
      </c>
      <c r="E228" s="20" t="s">
        <v>507</v>
      </c>
      <c r="F228" s="1"/>
      <c r="G228" s="8"/>
      <c r="H228" s="65">
        <f>H229</f>
        <v>134897.8</v>
      </c>
      <c r="I228" s="65">
        <f>I229</f>
        <v>134897.8</v>
      </c>
    </row>
    <row r="229" spans="1:9" ht="28.5">
      <c r="A229" s="19" t="s">
        <v>516</v>
      </c>
      <c r="B229" s="1" t="s">
        <v>325</v>
      </c>
      <c r="C229" s="20" t="s">
        <v>260</v>
      </c>
      <c r="D229" s="20" t="s">
        <v>252</v>
      </c>
      <c r="E229" s="20" t="s">
        <v>515</v>
      </c>
      <c r="F229" s="1"/>
      <c r="G229" s="8"/>
      <c r="H229" s="65">
        <f>H230+H231</f>
        <v>134897.8</v>
      </c>
      <c r="I229" s="65">
        <f>I230+I231</f>
        <v>134897.8</v>
      </c>
    </row>
    <row r="230" spans="1:9" ht="56.25" customHeight="1">
      <c r="A230" s="50" t="s">
        <v>226</v>
      </c>
      <c r="B230" s="1" t="s">
        <v>325</v>
      </c>
      <c r="C230" s="20" t="s">
        <v>260</v>
      </c>
      <c r="D230" s="20" t="s">
        <v>252</v>
      </c>
      <c r="E230" s="20" t="s">
        <v>515</v>
      </c>
      <c r="F230" s="1"/>
      <c r="G230" s="8" t="s">
        <v>220</v>
      </c>
      <c r="H230" s="65">
        <f>98440+29938.8</f>
        <v>128378.8</v>
      </c>
      <c r="I230" s="65">
        <f>98440+29938.8</f>
        <v>128378.8</v>
      </c>
    </row>
    <row r="231" spans="1:9" ht="56.25" customHeight="1">
      <c r="A231" s="50" t="s">
        <v>225</v>
      </c>
      <c r="B231" s="1" t="s">
        <v>325</v>
      </c>
      <c r="C231" s="20" t="s">
        <v>260</v>
      </c>
      <c r="D231" s="20" t="s">
        <v>252</v>
      </c>
      <c r="E231" s="20" t="s">
        <v>515</v>
      </c>
      <c r="F231" s="1"/>
      <c r="G231" s="8" t="s">
        <v>220</v>
      </c>
      <c r="H231" s="65">
        <v>6519</v>
      </c>
      <c r="I231" s="65">
        <v>6519</v>
      </c>
    </row>
    <row r="232" spans="1:9" ht="21" customHeight="1">
      <c r="A232" s="19" t="s">
        <v>216</v>
      </c>
      <c r="B232" s="1" t="s">
        <v>325</v>
      </c>
      <c r="C232" s="1" t="s">
        <v>260</v>
      </c>
      <c r="D232" s="1" t="s">
        <v>252</v>
      </c>
      <c r="E232" s="1" t="s">
        <v>217</v>
      </c>
      <c r="F232" s="1"/>
      <c r="G232" s="8"/>
      <c r="H232" s="65">
        <f>H233</f>
        <v>302840.5</v>
      </c>
      <c r="I232" s="65"/>
    </row>
    <row r="233" spans="1:9" ht="35.25" customHeight="1">
      <c r="A233" s="19" t="s">
        <v>473</v>
      </c>
      <c r="B233" s="1" t="s">
        <v>325</v>
      </c>
      <c r="C233" s="1" t="s">
        <v>260</v>
      </c>
      <c r="D233" s="1" t="s">
        <v>252</v>
      </c>
      <c r="E233" s="1" t="s">
        <v>370</v>
      </c>
      <c r="F233" s="1"/>
      <c r="G233" s="8"/>
      <c r="H233" s="65">
        <f>H234+H235</f>
        <v>302840.5</v>
      </c>
      <c r="I233" s="65"/>
    </row>
    <row r="234" spans="1:9" ht="57" customHeight="1">
      <c r="A234" s="50" t="s">
        <v>223</v>
      </c>
      <c r="B234" s="1" t="s">
        <v>325</v>
      </c>
      <c r="C234" s="20" t="s">
        <v>260</v>
      </c>
      <c r="D234" s="20" t="s">
        <v>252</v>
      </c>
      <c r="E234" s="1" t="s">
        <v>585</v>
      </c>
      <c r="F234" s="20"/>
      <c r="G234" s="21" t="s">
        <v>220</v>
      </c>
      <c r="H234" s="65">
        <f>89331+10674-21+375.5</f>
        <v>100359.5</v>
      </c>
      <c r="I234" s="65"/>
    </row>
    <row r="235" spans="1:9" ht="86.25">
      <c r="A235" s="50" t="s">
        <v>224</v>
      </c>
      <c r="B235" s="1" t="s">
        <v>325</v>
      </c>
      <c r="C235" s="20" t="s">
        <v>260</v>
      </c>
      <c r="D235" s="20" t="s">
        <v>252</v>
      </c>
      <c r="E235" s="1" t="s">
        <v>586</v>
      </c>
      <c r="F235" s="20"/>
      <c r="G235" s="8" t="s">
        <v>220</v>
      </c>
      <c r="H235" s="65">
        <f>180000+20000+2481</f>
        <v>202481</v>
      </c>
      <c r="I235" s="65"/>
    </row>
    <row r="236" spans="1:9" ht="14.25">
      <c r="A236" s="19" t="s">
        <v>155</v>
      </c>
      <c r="B236" s="1" t="s">
        <v>325</v>
      </c>
      <c r="C236" s="1" t="s">
        <v>260</v>
      </c>
      <c r="D236" s="1" t="s">
        <v>260</v>
      </c>
      <c r="E236" s="1"/>
      <c r="F236" s="1"/>
      <c r="G236" s="8"/>
      <c r="H236" s="65">
        <f>H237</f>
        <v>146</v>
      </c>
      <c r="I236" s="69"/>
    </row>
    <row r="237" spans="1:9" ht="14.25">
      <c r="A237" s="19" t="s">
        <v>216</v>
      </c>
      <c r="B237" s="1" t="s">
        <v>325</v>
      </c>
      <c r="C237" s="1" t="s">
        <v>260</v>
      </c>
      <c r="D237" s="1" t="s">
        <v>260</v>
      </c>
      <c r="E237" s="1" t="s">
        <v>217</v>
      </c>
      <c r="F237" s="1"/>
      <c r="G237" s="8"/>
      <c r="H237" s="65">
        <f>H238</f>
        <v>146</v>
      </c>
      <c r="I237" s="69"/>
    </row>
    <row r="238" spans="1:9" ht="28.5">
      <c r="A238" s="60" t="s">
        <v>344</v>
      </c>
      <c r="B238" s="1" t="s">
        <v>325</v>
      </c>
      <c r="C238" s="1" t="s">
        <v>260</v>
      </c>
      <c r="D238" s="1" t="s">
        <v>260</v>
      </c>
      <c r="E238" s="1" t="s">
        <v>369</v>
      </c>
      <c r="F238" s="1"/>
      <c r="G238" s="8"/>
      <c r="H238" s="65">
        <f>H239</f>
        <v>146</v>
      </c>
      <c r="I238" s="69"/>
    </row>
    <row r="239" spans="1:9" ht="29.25" customHeight="1">
      <c r="A239" s="19" t="s">
        <v>426</v>
      </c>
      <c r="B239" s="1" t="s">
        <v>325</v>
      </c>
      <c r="C239" s="1" t="s">
        <v>260</v>
      </c>
      <c r="D239" s="1" t="s">
        <v>260</v>
      </c>
      <c r="E239" s="1" t="s">
        <v>369</v>
      </c>
      <c r="F239" s="1"/>
      <c r="G239" s="8" t="s">
        <v>416</v>
      </c>
      <c r="H239" s="65">
        <v>146</v>
      </c>
      <c r="I239" s="69"/>
    </row>
    <row r="240" spans="1:9" ht="15">
      <c r="A240" s="50" t="s">
        <v>158</v>
      </c>
      <c r="B240" s="4" t="s">
        <v>325</v>
      </c>
      <c r="C240" s="4" t="s">
        <v>260</v>
      </c>
      <c r="D240" s="4" t="s">
        <v>258</v>
      </c>
      <c r="E240" s="1"/>
      <c r="F240" s="1"/>
      <c r="G240" s="8"/>
      <c r="H240" s="65">
        <f>H241</f>
        <v>1254.6999999999998</v>
      </c>
      <c r="I240" s="69"/>
    </row>
    <row r="241" spans="1:9" ht="14.25">
      <c r="A241" s="19" t="s">
        <v>216</v>
      </c>
      <c r="B241" s="1" t="s">
        <v>325</v>
      </c>
      <c r="C241" s="1" t="s">
        <v>260</v>
      </c>
      <c r="D241" s="1" t="s">
        <v>258</v>
      </c>
      <c r="E241" s="1" t="s">
        <v>217</v>
      </c>
      <c r="F241" s="1"/>
      <c r="G241" s="21"/>
      <c r="H241" s="65">
        <f>H242</f>
        <v>1254.6999999999998</v>
      </c>
      <c r="I241" s="69"/>
    </row>
    <row r="242" spans="1:9" ht="28.5">
      <c r="A242" s="19" t="s">
        <v>474</v>
      </c>
      <c r="B242" s="1" t="s">
        <v>325</v>
      </c>
      <c r="C242" s="20" t="s">
        <v>260</v>
      </c>
      <c r="D242" s="20" t="s">
        <v>258</v>
      </c>
      <c r="E242" s="1" t="s">
        <v>370</v>
      </c>
      <c r="F242" s="20"/>
      <c r="G242" s="21"/>
      <c r="H242" s="65">
        <f>H243</f>
        <v>1254.6999999999998</v>
      </c>
      <c r="I242" s="69"/>
    </row>
    <row r="243" spans="1:9" ht="30" customHeight="1">
      <c r="A243" s="19" t="s">
        <v>426</v>
      </c>
      <c r="B243" s="1" t="s">
        <v>325</v>
      </c>
      <c r="C243" s="20" t="s">
        <v>260</v>
      </c>
      <c r="D243" s="20" t="s">
        <v>258</v>
      </c>
      <c r="E243" s="1" t="s">
        <v>370</v>
      </c>
      <c r="F243" s="20"/>
      <c r="G243" s="21" t="s">
        <v>416</v>
      </c>
      <c r="H243" s="65">
        <f>2276.2-1021.5</f>
        <v>1254.6999999999998</v>
      </c>
      <c r="I243" s="69"/>
    </row>
    <row r="244" spans="1:9" ht="15">
      <c r="A244" s="50" t="s">
        <v>348</v>
      </c>
      <c r="B244" s="4" t="s">
        <v>325</v>
      </c>
      <c r="C244" s="31" t="s">
        <v>261</v>
      </c>
      <c r="D244" s="31"/>
      <c r="E244" s="4"/>
      <c r="F244" s="31"/>
      <c r="G244" s="21"/>
      <c r="H244" s="45">
        <f>H245</f>
        <v>2038.8</v>
      </c>
      <c r="I244" s="42"/>
    </row>
    <row r="245" spans="1:9" ht="14.25">
      <c r="A245" s="19" t="s">
        <v>350</v>
      </c>
      <c r="B245" s="1" t="s">
        <v>325</v>
      </c>
      <c r="C245" s="1" t="s">
        <v>261</v>
      </c>
      <c r="D245" s="1" t="s">
        <v>254</v>
      </c>
      <c r="E245" s="1"/>
      <c r="F245" s="20"/>
      <c r="G245" s="8"/>
      <c r="H245" s="65">
        <f>H246</f>
        <v>2038.8</v>
      </c>
      <c r="I245" s="69"/>
    </row>
    <row r="246" spans="1:9" ht="28.5">
      <c r="A246" s="19" t="s">
        <v>342</v>
      </c>
      <c r="B246" s="1" t="s">
        <v>325</v>
      </c>
      <c r="C246" s="1" t="s">
        <v>261</v>
      </c>
      <c r="D246" s="1" t="s">
        <v>254</v>
      </c>
      <c r="E246" s="1" t="s">
        <v>371</v>
      </c>
      <c r="F246" s="1"/>
      <c r="G246" s="8"/>
      <c r="H246" s="65">
        <f>H247</f>
        <v>2038.8</v>
      </c>
      <c r="I246" s="69"/>
    </row>
    <row r="247" spans="1:9" ht="36.75" customHeight="1">
      <c r="A247" s="19" t="s">
        <v>426</v>
      </c>
      <c r="B247" s="1" t="s">
        <v>325</v>
      </c>
      <c r="C247" s="1" t="s">
        <v>261</v>
      </c>
      <c r="D247" s="1" t="s">
        <v>254</v>
      </c>
      <c r="E247" s="1" t="s">
        <v>371</v>
      </c>
      <c r="F247" s="1"/>
      <c r="G247" s="8" t="s">
        <v>416</v>
      </c>
      <c r="H247" s="65">
        <f>484.3+533+1021.5</f>
        <v>2038.8</v>
      </c>
      <c r="I247" s="69"/>
    </row>
    <row r="248" spans="1:9" ht="15">
      <c r="A248" s="50" t="s">
        <v>322</v>
      </c>
      <c r="B248" s="31" t="s">
        <v>325</v>
      </c>
      <c r="C248" s="31" t="s">
        <v>258</v>
      </c>
      <c r="D248" s="31"/>
      <c r="E248" s="31"/>
      <c r="F248" s="31"/>
      <c r="G248" s="32"/>
      <c r="H248" s="62">
        <f>H249+H267+H280+H284+H291</f>
        <v>287256.4</v>
      </c>
      <c r="I248" s="62">
        <f>I249+I267+I280+I284+I291</f>
        <v>278536.4</v>
      </c>
    </row>
    <row r="249" spans="1:9" ht="15">
      <c r="A249" s="50" t="s">
        <v>275</v>
      </c>
      <c r="B249" s="4" t="s">
        <v>325</v>
      </c>
      <c r="C249" s="4" t="s">
        <v>258</v>
      </c>
      <c r="D249" s="4" t="s">
        <v>252</v>
      </c>
      <c r="E249" s="4"/>
      <c r="F249" s="4"/>
      <c r="G249" s="8"/>
      <c r="H249" s="45">
        <f>H250+H257</f>
        <v>56848.5</v>
      </c>
      <c r="I249" s="45">
        <f>I250+I257</f>
        <v>51748.5</v>
      </c>
    </row>
    <row r="250" spans="1:9" ht="14.25">
      <c r="A250" s="19" t="s">
        <v>315</v>
      </c>
      <c r="B250" s="1" t="s">
        <v>325</v>
      </c>
      <c r="C250" s="1" t="s">
        <v>258</v>
      </c>
      <c r="D250" s="1" t="s">
        <v>252</v>
      </c>
      <c r="E250" s="1" t="s">
        <v>165</v>
      </c>
      <c r="F250" s="1"/>
      <c r="G250" s="8"/>
      <c r="H250" s="65">
        <f>H251+H253+H262+H255</f>
        <v>55108.5</v>
      </c>
      <c r="I250" s="65">
        <f>I251+I253+I262</f>
        <v>50008.5</v>
      </c>
    </row>
    <row r="251" spans="1:9" ht="49.5" customHeight="1">
      <c r="A251" s="19" t="s">
        <v>596</v>
      </c>
      <c r="B251" s="1" t="s">
        <v>325</v>
      </c>
      <c r="C251" s="1" t="s">
        <v>258</v>
      </c>
      <c r="D251" s="1" t="s">
        <v>252</v>
      </c>
      <c r="E251" s="1" t="s">
        <v>536</v>
      </c>
      <c r="F251" s="1"/>
      <c r="G251" s="8"/>
      <c r="H251" s="65">
        <f>H252</f>
        <v>47760.5</v>
      </c>
      <c r="I251" s="65">
        <f>I252</f>
        <v>47760.5</v>
      </c>
    </row>
    <row r="252" spans="1:9" ht="42.75">
      <c r="A252" s="19" t="s">
        <v>424</v>
      </c>
      <c r="B252" s="20" t="s">
        <v>325</v>
      </c>
      <c r="C252" s="20" t="s">
        <v>258</v>
      </c>
      <c r="D252" s="20" t="s">
        <v>252</v>
      </c>
      <c r="E252" s="20" t="s">
        <v>536</v>
      </c>
      <c r="F252" s="20"/>
      <c r="G252" s="21" t="s">
        <v>398</v>
      </c>
      <c r="H252" s="67">
        <f>47435.5-1375+4400-4400+1700</f>
        <v>47760.5</v>
      </c>
      <c r="I252" s="67">
        <f>47435.5-1375+4400-4400+1700</f>
        <v>47760.5</v>
      </c>
    </row>
    <row r="253" spans="1:9" ht="58.5" customHeight="1">
      <c r="A253" s="19" t="s">
        <v>4</v>
      </c>
      <c r="B253" s="1" t="s">
        <v>325</v>
      </c>
      <c r="C253" s="1" t="s">
        <v>258</v>
      </c>
      <c r="D253" s="1" t="s">
        <v>252</v>
      </c>
      <c r="E253" s="1" t="s">
        <v>537</v>
      </c>
      <c r="F253" s="1"/>
      <c r="G253" s="8"/>
      <c r="H253" s="65">
        <f>H254</f>
        <v>1375</v>
      </c>
      <c r="I253" s="65">
        <f>I254</f>
        <v>1375</v>
      </c>
    </row>
    <row r="254" spans="1:9" ht="42.75">
      <c r="A254" s="19" t="s">
        <v>424</v>
      </c>
      <c r="B254" s="1" t="s">
        <v>325</v>
      </c>
      <c r="C254" s="1" t="s">
        <v>258</v>
      </c>
      <c r="D254" s="1" t="s">
        <v>252</v>
      </c>
      <c r="E254" s="1" t="s">
        <v>537</v>
      </c>
      <c r="F254" s="1"/>
      <c r="G254" s="8" t="s">
        <v>398</v>
      </c>
      <c r="H254" s="65">
        <v>1375</v>
      </c>
      <c r="I254" s="65">
        <v>1375</v>
      </c>
    </row>
    <row r="255" spans="1:9" ht="14.25">
      <c r="A255" s="19" t="s">
        <v>153</v>
      </c>
      <c r="B255" s="1" t="s">
        <v>325</v>
      </c>
      <c r="C255" s="1" t="s">
        <v>258</v>
      </c>
      <c r="D255" s="1" t="s">
        <v>252</v>
      </c>
      <c r="E255" s="1" t="s">
        <v>27</v>
      </c>
      <c r="F255" s="1"/>
      <c r="G255" s="8"/>
      <c r="H255" s="65">
        <f>H256</f>
        <v>5100</v>
      </c>
      <c r="I255" s="65"/>
    </row>
    <row r="256" spans="1:9" ht="14.25">
      <c r="A256" s="15" t="s">
        <v>394</v>
      </c>
      <c r="B256" s="1" t="s">
        <v>325</v>
      </c>
      <c r="C256" s="1" t="s">
        <v>258</v>
      </c>
      <c r="D256" s="1" t="s">
        <v>252</v>
      </c>
      <c r="E256" s="1" t="s">
        <v>27</v>
      </c>
      <c r="F256" s="1"/>
      <c r="G256" s="8" t="s">
        <v>393</v>
      </c>
      <c r="H256" s="65">
        <f>300+4800</f>
        <v>5100</v>
      </c>
      <c r="I256" s="65"/>
    </row>
    <row r="257" spans="1:9" ht="15">
      <c r="A257" s="50" t="s">
        <v>296</v>
      </c>
      <c r="B257" s="4" t="s">
        <v>325</v>
      </c>
      <c r="C257" s="4" t="s">
        <v>258</v>
      </c>
      <c r="D257" s="4" t="s">
        <v>252</v>
      </c>
      <c r="E257" s="4" t="s">
        <v>297</v>
      </c>
      <c r="F257" s="4"/>
      <c r="G257" s="8"/>
      <c r="H257" s="45">
        <f>H258+H260</f>
        <v>1740</v>
      </c>
      <c r="I257" s="45">
        <f>I258+I260</f>
        <v>1740</v>
      </c>
    </row>
    <row r="258" spans="1:9" ht="28.5">
      <c r="A258" s="19" t="s">
        <v>601</v>
      </c>
      <c r="B258" s="1" t="s">
        <v>325</v>
      </c>
      <c r="C258" s="1" t="s">
        <v>258</v>
      </c>
      <c r="D258" s="1" t="s">
        <v>252</v>
      </c>
      <c r="E258" s="1" t="s">
        <v>538</v>
      </c>
      <c r="F258" s="1"/>
      <c r="G258" s="8"/>
      <c r="H258" s="65">
        <f>H259</f>
        <v>1658</v>
      </c>
      <c r="I258" s="65">
        <f>I259</f>
        <v>1658</v>
      </c>
    </row>
    <row r="259" spans="1:9" ht="42.75">
      <c r="A259" s="19" t="s">
        <v>424</v>
      </c>
      <c r="B259" s="1" t="s">
        <v>325</v>
      </c>
      <c r="C259" s="1" t="s">
        <v>258</v>
      </c>
      <c r="D259" s="1" t="s">
        <v>252</v>
      </c>
      <c r="E259" s="1" t="s">
        <v>538</v>
      </c>
      <c r="F259" s="1"/>
      <c r="G259" s="8" t="s">
        <v>398</v>
      </c>
      <c r="H259" s="65">
        <f>1540-82+200</f>
        <v>1658</v>
      </c>
      <c r="I259" s="65">
        <f>1540-82+200</f>
        <v>1658</v>
      </c>
    </row>
    <row r="260" spans="1:9" ht="42.75">
      <c r="A260" s="19" t="s">
        <v>6</v>
      </c>
      <c r="B260" s="1" t="s">
        <v>325</v>
      </c>
      <c r="C260" s="1" t="s">
        <v>258</v>
      </c>
      <c r="D260" s="1" t="s">
        <v>252</v>
      </c>
      <c r="E260" s="1" t="s">
        <v>539</v>
      </c>
      <c r="F260" s="1"/>
      <c r="G260" s="8"/>
      <c r="H260" s="65">
        <f>H261</f>
        <v>82</v>
      </c>
      <c r="I260" s="65">
        <f>I261</f>
        <v>82</v>
      </c>
    </row>
    <row r="261" spans="1:9" ht="42.75">
      <c r="A261" s="19" t="s">
        <v>424</v>
      </c>
      <c r="B261" s="1" t="s">
        <v>325</v>
      </c>
      <c r="C261" s="1" t="s">
        <v>258</v>
      </c>
      <c r="D261" s="1" t="s">
        <v>252</v>
      </c>
      <c r="E261" s="1" t="s">
        <v>539</v>
      </c>
      <c r="F261" s="1"/>
      <c r="G261" s="8" t="s">
        <v>398</v>
      </c>
      <c r="H261" s="65">
        <v>82</v>
      </c>
      <c r="I261" s="65">
        <v>82</v>
      </c>
    </row>
    <row r="262" spans="1:9" ht="14.25">
      <c r="A262" s="19" t="s">
        <v>528</v>
      </c>
      <c r="B262" s="1" t="s">
        <v>325</v>
      </c>
      <c r="C262" s="1" t="s">
        <v>258</v>
      </c>
      <c r="D262" s="1" t="s">
        <v>252</v>
      </c>
      <c r="E262" s="1" t="s">
        <v>526</v>
      </c>
      <c r="F262" s="1"/>
      <c r="G262" s="8"/>
      <c r="H262" s="65">
        <f aca="true" t="shared" si="2" ref="H262:I264">H263</f>
        <v>873</v>
      </c>
      <c r="I262" s="65">
        <f t="shared" si="2"/>
        <v>873</v>
      </c>
    </row>
    <row r="263" spans="1:9" ht="57">
      <c r="A263" s="19" t="s">
        <v>8</v>
      </c>
      <c r="B263" s="1" t="s">
        <v>325</v>
      </c>
      <c r="C263" s="1" t="s">
        <v>258</v>
      </c>
      <c r="D263" s="1" t="s">
        <v>252</v>
      </c>
      <c r="E263" s="1" t="s">
        <v>7</v>
      </c>
      <c r="F263" s="1"/>
      <c r="G263" s="8"/>
      <c r="H263" s="65">
        <f t="shared" si="2"/>
        <v>873</v>
      </c>
      <c r="I263" s="65">
        <f t="shared" si="2"/>
        <v>873</v>
      </c>
    </row>
    <row r="264" spans="1:9" ht="57">
      <c r="A264" s="19" t="s">
        <v>540</v>
      </c>
      <c r="B264" s="1" t="s">
        <v>325</v>
      </c>
      <c r="C264" s="1" t="s">
        <v>258</v>
      </c>
      <c r="D264" s="1" t="s">
        <v>252</v>
      </c>
      <c r="E264" s="1" t="s">
        <v>75</v>
      </c>
      <c r="F264" s="1"/>
      <c r="G264" s="8"/>
      <c r="H264" s="65">
        <f t="shared" si="2"/>
        <v>873</v>
      </c>
      <c r="I264" s="65">
        <f t="shared" si="2"/>
        <v>873</v>
      </c>
    </row>
    <row r="265" spans="1:9" ht="57">
      <c r="A265" s="19" t="s">
        <v>77</v>
      </c>
      <c r="B265" s="1" t="s">
        <v>325</v>
      </c>
      <c r="C265" s="1" t="s">
        <v>258</v>
      </c>
      <c r="D265" s="1" t="s">
        <v>252</v>
      </c>
      <c r="E265" s="1" t="s">
        <v>76</v>
      </c>
      <c r="F265" s="1"/>
      <c r="G265" s="8"/>
      <c r="H265" s="65">
        <f>H266</f>
        <v>873</v>
      </c>
      <c r="I265" s="65">
        <f>I266</f>
        <v>873</v>
      </c>
    </row>
    <row r="266" spans="1:9" ht="15" customHeight="1">
      <c r="A266" s="15" t="s">
        <v>394</v>
      </c>
      <c r="B266" s="1" t="s">
        <v>325</v>
      </c>
      <c r="C266" s="1" t="s">
        <v>258</v>
      </c>
      <c r="D266" s="1" t="s">
        <v>252</v>
      </c>
      <c r="E266" s="1" t="s">
        <v>76</v>
      </c>
      <c r="F266" s="1"/>
      <c r="G266" s="8" t="s">
        <v>393</v>
      </c>
      <c r="H266" s="65">
        <v>873</v>
      </c>
      <c r="I266" s="65">
        <v>873</v>
      </c>
    </row>
    <row r="267" spans="1:9" ht="19.5" customHeight="1">
      <c r="A267" s="50" t="s">
        <v>298</v>
      </c>
      <c r="B267" s="4" t="s">
        <v>325</v>
      </c>
      <c r="C267" s="4" t="s">
        <v>258</v>
      </c>
      <c r="D267" s="4" t="s">
        <v>253</v>
      </c>
      <c r="E267" s="4"/>
      <c r="F267" s="4"/>
      <c r="G267" s="8"/>
      <c r="H267" s="45">
        <f>H268+H275</f>
        <v>98041.5</v>
      </c>
      <c r="I267" s="45">
        <f>I268+I275</f>
        <v>96421.5</v>
      </c>
    </row>
    <row r="268" spans="1:9" ht="18" customHeight="1">
      <c r="A268" s="19" t="s">
        <v>299</v>
      </c>
      <c r="B268" s="1" t="s">
        <v>325</v>
      </c>
      <c r="C268" s="1" t="s">
        <v>258</v>
      </c>
      <c r="D268" s="1" t="s">
        <v>253</v>
      </c>
      <c r="E268" s="1" t="s">
        <v>300</v>
      </c>
      <c r="F268" s="1"/>
      <c r="G268" s="8"/>
      <c r="H268" s="65">
        <f>H269+H271+H273</f>
        <v>87018.5</v>
      </c>
      <c r="I268" s="65">
        <f>I269+I271+I273</f>
        <v>85398.5</v>
      </c>
    </row>
    <row r="269" spans="1:9" ht="42.75">
      <c r="A269" s="19" t="s">
        <v>2</v>
      </c>
      <c r="B269" s="1" t="s">
        <v>325</v>
      </c>
      <c r="C269" s="1" t="s">
        <v>258</v>
      </c>
      <c r="D269" s="1" t="s">
        <v>253</v>
      </c>
      <c r="E269" s="1" t="s">
        <v>541</v>
      </c>
      <c r="F269" s="1"/>
      <c r="G269" s="8"/>
      <c r="H269" s="65">
        <f>H270</f>
        <v>83098.5</v>
      </c>
      <c r="I269" s="65">
        <f>I270</f>
        <v>83098.5</v>
      </c>
    </row>
    <row r="270" spans="1:9" ht="42.75">
      <c r="A270" s="19" t="s">
        <v>424</v>
      </c>
      <c r="B270" s="20" t="s">
        <v>325</v>
      </c>
      <c r="C270" s="20" t="s">
        <v>258</v>
      </c>
      <c r="D270" s="20" t="s">
        <v>253</v>
      </c>
      <c r="E270" s="20" t="s">
        <v>541</v>
      </c>
      <c r="F270" s="20"/>
      <c r="G270" s="21" t="s">
        <v>398</v>
      </c>
      <c r="H270" s="67">
        <f>82374.5-2300+8003-8003+3052+340-368</f>
        <v>83098.5</v>
      </c>
      <c r="I270" s="67">
        <f>82374.5-2300+8003-8003+3052+340-368</f>
        <v>83098.5</v>
      </c>
    </row>
    <row r="271" spans="1:9" ht="57">
      <c r="A271" s="19" t="s">
        <v>9</v>
      </c>
      <c r="B271" s="1" t="s">
        <v>325</v>
      </c>
      <c r="C271" s="1" t="s">
        <v>258</v>
      </c>
      <c r="D271" s="1" t="s">
        <v>253</v>
      </c>
      <c r="E271" s="1" t="s">
        <v>542</v>
      </c>
      <c r="F271" s="1"/>
      <c r="G271" s="8"/>
      <c r="H271" s="65">
        <f>H272</f>
        <v>2300</v>
      </c>
      <c r="I271" s="65">
        <f>I272</f>
        <v>2300</v>
      </c>
    </row>
    <row r="272" spans="1:9" ht="42.75">
      <c r="A272" s="19" t="s">
        <v>424</v>
      </c>
      <c r="B272" s="1" t="s">
        <v>325</v>
      </c>
      <c r="C272" s="1" t="s">
        <v>258</v>
      </c>
      <c r="D272" s="1" t="s">
        <v>253</v>
      </c>
      <c r="E272" s="1" t="s">
        <v>542</v>
      </c>
      <c r="F272" s="1"/>
      <c r="G272" s="8" t="s">
        <v>398</v>
      </c>
      <c r="H272" s="65">
        <v>2300</v>
      </c>
      <c r="I272" s="65">
        <v>2300</v>
      </c>
    </row>
    <row r="273" spans="1:9" ht="14.25">
      <c r="A273" s="19" t="s">
        <v>153</v>
      </c>
      <c r="B273" s="1" t="s">
        <v>325</v>
      </c>
      <c r="C273" s="1" t="s">
        <v>258</v>
      </c>
      <c r="D273" s="1" t="s">
        <v>253</v>
      </c>
      <c r="E273" s="1" t="s">
        <v>442</v>
      </c>
      <c r="F273" s="1"/>
      <c r="G273" s="8"/>
      <c r="H273" s="65">
        <f>H274</f>
        <v>1620</v>
      </c>
      <c r="I273" s="65"/>
    </row>
    <row r="274" spans="1:9" ht="14.25">
      <c r="A274" s="15" t="s">
        <v>394</v>
      </c>
      <c r="B274" s="1" t="s">
        <v>325</v>
      </c>
      <c r="C274" s="1" t="s">
        <v>258</v>
      </c>
      <c r="D274" s="1" t="s">
        <v>253</v>
      </c>
      <c r="E274" s="1" t="s">
        <v>442</v>
      </c>
      <c r="F274" s="1"/>
      <c r="G274" s="8" t="s">
        <v>393</v>
      </c>
      <c r="H274" s="65">
        <f>310+100+670+540</f>
        <v>1620</v>
      </c>
      <c r="I274" s="65"/>
    </row>
    <row r="275" spans="1:9" ht="14.25">
      <c r="A275" s="19" t="s">
        <v>528</v>
      </c>
      <c r="B275" s="1" t="s">
        <v>325</v>
      </c>
      <c r="C275" s="1" t="s">
        <v>258</v>
      </c>
      <c r="D275" s="1" t="s">
        <v>253</v>
      </c>
      <c r="E275" s="1" t="s">
        <v>526</v>
      </c>
      <c r="F275" s="1"/>
      <c r="G275" s="8"/>
      <c r="H275" s="65">
        <f aca="true" t="shared" si="3" ref="H275:I277">H276</f>
        <v>11023</v>
      </c>
      <c r="I275" s="65">
        <f t="shared" si="3"/>
        <v>11023</v>
      </c>
    </row>
    <row r="276" spans="1:9" ht="57">
      <c r="A276" s="19" t="s">
        <v>8</v>
      </c>
      <c r="B276" s="1" t="s">
        <v>325</v>
      </c>
      <c r="C276" s="1" t="s">
        <v>258</v>
      </c>
      <c r="D276" s="1" t="s">
        <v>253</v>
      </c>
      <c r="E276" s="1" t="s">
        <v>7</v>
      </c>
      <c r="F276" s="1"/>
      <c r="G276" s="8"/>
      <c r="H276" s="65">
        <f t="shared" si="3"/>
        <v>11023</v>
      </c>
      <c r="I276" s="65">
        <f t="shared" si="3"/>
        <v>11023</v>
      </c>
    </row>
    <row r="277" spans="1:9" ht="57">
      <c r="A277" s="19" t="s">
        <v>540</v>
      </c>
      <c r="B277" s="1" t="s">
        <v>325</v>
      </c>
      <c r="C277" s="1" t="s">
        <v>258</v>
      </c>
      <c r="D277" s="1" t="s">
        <v>253</v>
      </c>
      <c r="E277" s="1" t="s">
        <v>75</v>
      </c>
      <c r="F277" s="1"/>
      <c r="G277" s="8"/>
      <c r="H277" s="65">
        <f t="shared" si="3"/>
        <v>11023</v>
      </c>
      <c r="I277" s="65">
        <f t="shared" si="3"/>
        <v>11023</v>
      </c>
    </row>
    <row r="278" spans="1:9" ht="28.5">
      <c r="A278" s="19" t="s">
        <v>74</v>
      </c>
      <c r="B278" s="1" t="s">
        <v>325</v>
      </c>
      <c r="C278" s="1" t="s">
        <v>258</v>
      </c>
      <c r="D278" s="1" t="s">
        <v>253</v>
      </c>
      <c r="E278" s="1" t="s">
        <v>73</v>
      </c>
      <c r="F278" s="1"/>
      <c r="G278" s="8"/>
      <c r="H278" s="65">
        <f>H279</f>
        <v>11023</v>
      </c>
      <c r="I278" s="65">
        <f>I279</f>
        <v>11023</v>
      </c>
    </row>
    <row r="279" spans="1:9" ht="14.25">
      <c r="A279" s="15" t="s">
        <v>394</v>
      </c>
      <c r="B279" s="1" t="s">
        <v>325</v>
      </c>
      <c r="C279" s="1" t="s">
        <v>258</v>
      </c>
      <c r="D279" s="1" t="s">
        <v>253</v>
      </c>
      <c r="E279" s="1" t="s">
        <v>73</v>
      </c>
      <c r="F279" s="1"/>
      <c r="G279" s="8" t="s">
        <v>393</v>
      </c>
      <c r="H279" s="65">
        <v>11023</v>
      </c>
      <c r="I279" s="65">
        <v>11023</v>
      </c>
    </row>
    <row r="280" spans="1:9" ht="30">
      <c r="A280" s="50" t="s">
        <v>301</v>
      </c>
      <c r="B280" s="4" t="s">
        <v>325</v>
      </c>
      <c r="C280" s="4" t="s">
        <v>258</v>
      </c>
      <c r="D280" s="4" t="s">
        <v>257</v>
      </c>
      <c r="E280" s="4"/>
      <c r="F280" s="4"/>
      <c r="G280" s="8"/>
      <c r="H280" s="45">
        <f>H281</f>
        <v>210.9</v>
      </c>
      <c r="I280" s="45">
        <v>210.9</v>
      </c>
    </row>
    <row r="281" spans="1:9" ht="14.25">
      <c r="A281" s="19" t="s">
        <v>315</v>
      </c>
      <c r="B281" s="1" t="s">
        <v>325</v>
      </c>
      <c r="C281" s="1" t="s">
        <v>258</v>
      </c>
      <c r="D281" s="1" t="s">
        <v>257</v>
      </c>
      <c r="E281" s="1" t="s">
        <v>165</v>
      </c>
      <c r="F281" s="1"/>
      <c r="G281" s="8"/>
      <c r="H281" s="65">
        <f>H282</f>
        <v>210.9</v>
      </c>
      <c r="I281" s="65">
        <v>210.9</v>
      </c>
    </row>
    <row r="282" spans="1:9" ht="42.75">
      <c r="A282" s="19" t="s">
        <v>599</v>
      </c>
      <c r="B282" s="1" t="s">
        <v>325</v>
      </c>
      <c r="C282" s="1" t="s">
        <v>258</v>
      </c>
      <c r="D282" s="1" t="s">
        <v>257</v>
      </c>
      <c r="E282" s="1" t="s">
        <v>536</v>
      </c>
      <c r="F282" s="1"/>
      <c r="G282" s="8"/>
      <c r="H282" s="65">
        <f>H283</f>
        <v>210.9</v>
      </c>
      <c r="I282" s="65">
        <f>I283</f>
        <v>210.9</v>
      </c>
    </row>
    <row r="283" spans="1:9" ht="42.75">
      <c r="A283" s="19" t="s">
        <v>424</v>
      </c>
      <c r="B283" s="1" t="s">
        <v>325</v>
      </c>
      <c r="C283" s="1" t="s">
        <v>258</v>
      </c>
      <c r="D283" s="1" t="s">
        <v>257</v>
      </c>
      <c r="E283" s="1" t="s">
        <v>536</v>
      </c>
      <c r="F283" s="1"/>
      <c r="G283" s="8" t="s">
        <v>398</v>
      </c>
      <c r="H283" s="65">
        <v>210.9</v>
      </c>
      <c r="I283" s="65">
        <v>210.9</v>
      </c>
    </row>
    <row r="284" spans="1:9" ht="15">
      <c r="A284" s="50" t="s">
        <v>302</v>
      </c>
      <c r="B284" s="4" t="s">
        <v>325</v>
      </c>
      <c r="C284" s="4" t="s">
        <v>258</v>
      </c>
      <c r="D284" s="4" t="s">
        <v>254</v>
      </c>
      <c r="E284" s="4"/>
      <c r="F284" s="4"/>
      <c r="G284" s="8"/>
      <c r="H284" s="45">
        <f>H285</f>
        <v>5484.1</v>
      </c>
      <c r="I284" s="45">
        <f>I285</f>
        <v>3484.1</v>
      </c>
    </row>
    <row r="285" spans="1:9" ht="14.25">
      <c r="A285" s="19" t="s">
        <v>305</v>
      </c>
      <c r="B285" s="1" t="s">
        <v>325</v>
      </c>
      <c r="C285" s="1" t="s">
        <v>258</v>
      </c>
      <c r="D285" s="1" t="s">
        <v>254</v>
      </c>
      <c r="E285" s="1" t="s">
        <v>306</v>
      </c>
      <c r="F285" s="1"/>
      <c r="G285" s="8"/>
      <c r="H285" s="65">
        <f>H286+H288+H290</f>
        <v>5484.1</v>
      </c>
      <c r="I285" s="65">
        <f>I286+I288+I290</f>
        <v>3484.1</v>
      </c>
    </row>
    <row r="286" spans="1:9" ht="43.5">
      <c r="A286" s="50" t="s">
        <v>102</v>
      </c>
      <c r="B286" s="1" t="s">
        <v>325</v>
      </c>
      <c r="C286" s="1" t="s">
        <v>258</v>
      </c>
      <c r="D286" s="1" t="s">
        <v>254</v>
      </c>
      <c r="E286" s="1" t="s">
        <v>589</v>
      </c>
      <c r="F286" s="1"/>
      <c r="G286" s="8" t="s">
        <v>220</v>
      </c>
      <c r="H286" s="65">
        <v>2000</v>
      </c>
      <c r="I286" s="65"/>
    </row>
    <row r="287" spans="1:9" ht="28.5">
      <c r="A287" s="19" t="s">
        <v>3</v>
      </c>
      <c r="B287" s="1" t="s">
        <v>325</v>
      </c>
      <c r="C287" s="1" t="s">
        <v>258</v>
      </c>
      <c r="D287" s="1" t="s">
        <v>254</v>
      </c>
      <c r="E287" s="1" t="s">
        <v>544</v>
      </c>
      <c r="F287" s="1"/>
      <c r="G287" s="8"/>
      <c r="H287" s="65">
        <f>H288</f>
        <v>3456</v>
      </c>
      <c r="I287" s="65">
        <f>I288</f>
        <v>3456</v>
      </c>
    </row>
    <row r="288" spans="1:9" ht="42.75">
      <c r="A288" s="19" t="s">
        <v>424</v>
      </c>
      <c r="B288" s="1" t="s">
        <v>325</v>
      </c>
      <c r="C288" s="1" t="s">
        <v>258</v>
      </c>
      <c r="D288" s="1" t="s">
        <v>254</v>
      </c>
      <c r="E288" s="1" t="s">
        <v>544</v>
      </c>
      <c r="F288" s="1"/>
      <c r="G288" s="8" t="s">
        <v>398</v>
      </c>
      <c r="H288" s="65">
        <f>3656.1-28.1-340+168</f>
        <v>3456</v>
      </c>
      <c r="I288" s="65">
        <f>3656.1-28.1-340+168</f>
        <v>3456</v>
      </c>
    </row>
    <row r="289" spans="1:9" ht="42.75">
      <c r="A289" s="19" t="s">
        <v>10</v>
      </c>
      <c r="B289" s="1" t="s">
        <v>325</v>
      </c>
      <c r="C289" s="1" t="s">
        <v>258</v>
      </c>
      <c r="D289" s="1" t="s">
        <v>254</v>
      </c>
      <c r="E289" s="1" t="s">
        <v>545</v>
      </c>
      <c r="F289" s="1"/>
      <c r="G289" s="8"/>
      <c r="H289" s="65">
        <f>H290</f>
        <v>28.1</v>
      </c>
      <c r="I289" s="65">
        <f>I290</f>
        <v>28.1</v>
      </c>
    </row>
    <row r="290" spans="1:9" ht="42.75">
      <c r="A290" s="19" t="s">
        <v>424</v>
      </c>
      <c r="B290" s="1" t="s">
        <v>325</v>
      </c>
      <c r="C290" s="1" t="s">
        <v>258</v>
      </c>
      <c r="D290" s="1" t="s">
        <v>254</v>
      </c>
      <c r="E290" s="1" t="s">
        <v>545</v>
      </c>
      <c r="F290" s="1"/>
      <c r="G290" s="8" t="s">
        <v>398</v>
      </c>
      <c r="H290" s="65">
        <v>28.1</v>
      </c>
      <c r="I290" s="65">
        <v>28.1</v>
      </c>
    </row>
    <row r="291" spans="1:9" ht="20.25" customHeight="1">
      <c r="A291" s="50" t="s">
        <v>470</v>
      </c>
      <c r="B291" s="4" t="s">
        <v>325</v>
      </c>
      <c r="C291" s="4" t="s">
        <v>258</v>
      </c>
      <c r="D291" s="4" t="s">
        <v>258</v>
      </c>
      <c r="E291" s="4"/>
      <c r="F291" s="4"/>
      <c r="G291" s="14"/>
      <c r="H291" s="68">
        <f>H292+H296</f>
        <v>126671.4</v>
      </c>
      <c r="I291" s="68">
        <f>I292+I296</f>
        <v>126671.4</v>
      </c>
    </row>
    <row r="292" spans="1:9" ht="14.25">
      <c r="A292" s="19" t="s">
        <v>528</v>
      </c>
      <c r="B292" s="1" t="s">
        <v>325</v>
      </c>
      <c r="C292" s="1" t="s">
        <v>258</v>
      </c>
      <c r="D292" s="1" t="s">
        <v>258</v>
      </c>
      <c r="E292" s="1" t="s">
        <v>526</v>
      </c>
      <c r="F292" s="1"/>
      <c r="G292" s="8"/>
      <c r="H292" s="65">
        <f aca="true" t="shared" si="4" ref="H292:I294">H293</f>
        <v>6671.4</v>
      </c>
      <c r="I292" s="65">
        <f t="shared" si="4"/>
        <v>6671.4</v>
      </c>
    </row>
    <row r="293" spans="1:9" ht="42.75">
      <c r="A293" s="19" t="s">
        <v>468</v>
      </c>
      <c r="B293" s="1" t="s">
        <v>325</v>
      </c>
      <c r="C293" s="1" t="s">
        <v>258</v>
      </c>
      <c r="D293" s="1" t="s">
        <v>258</v>
      </c>
      <c r="E293" s="1" t="s">
        <v>466</v>
      </c>
      <c r="F293" s="1"/>
      <c r="G293" s="8"/>
      <c r="H293" s="65">
        <f t="shared" si="4"/>
        <v>6671.4</v>
      </c>
      <c r="I293" s="65">
        <f t="shared" si="4"/>
        <v>6671.4</v>
      </c>
    </row>
    <row r="294" spans="1:9" ht="28.5">
      <c r="A294" s="15" t="s">
        <v>469</v>
      </c>
      <c r="B294" s="1" t="s">
        <v>325</v>
      </c>
      <c r="C294" s="1" t="s">
        <v>258</v>
      </c>
      <c r="D294" s="1" t="s">
        <v>258</v>
      </c>
      <c r="E294" s="1" t="s">
        <v>467</v>
      </c>
      <c r="F294" s="1"/>
      <c r="G294" s="8"/>
      <c r="H294" s="65">
        <f t="shared" si="4"/>
        <v>6671.4</v>
      </c>
      <c r="I294" s="65">
        <f t="shared" si="4"/>
        <v>6671.4</v>
      </c>
    </row>
    <row r="295" spans="1:9" ht="14.25">
      <c r="A295" s="15" t="s">
        <v>394</v>
      </c>
      <c r="B295" s="1" t="s">
        <v>325</v>
      </c>
      <c r="C295" s="1" t="s">
        <v>258</v>
      </c>
      <c r="D295" s="1" t="s">
        <v>258</v>
      </c>
      <c r="E295" s="1" t="s">
        <v>467</v>
      </c>
      <c r="F295" s="1"/>
      <c r="G295" s="8" t="s">
        <v>393</v>
      </c>
      <c r="H295" s="65">
        <f>5915.9+755.5</f>
        <v>6671.4</v>
      </c>
      <c r="I295" s="65">
        <f>5915.9+755.5</f>
        <v>6671.4</v>
      </c>
    </row>
    <row r="296" spans="1:9" ht="42.75">
      <c r="A296" s="15" t="s">
        <v>328</v>
      </c>
      <c r="B296" s="1" t="s">
        <v>325</v>
      </c>
      <c r="C296" s="1" t="s">
        <v>258</v>
      </c>
      <c r="D296" s="1" t="s">
        <v>258</v>
      </c>
      <c r="E296" s="1" t="s">
        <v>327</v>
      </c>
      <c r="F296" s="1"/>
      <c r="G296" s="8"/>
      <c r="H296" s="65">
        <f aca="true" t="shared" si="5" ref="H296:I298">H297</f>
        <v>120000</v>
      </c>
      <c r="I296" s="65">
        <f t="shared" si="5"/>
        <v>120000</v>
      </c>
    </row>
    <row r="297" spans="1:9" ht="28.5">
      <c r="A297" s="15" t="s">
        <v>330</v>
      </c>
      <c r="B297" s="1" t="s">
        <v>325</v>
      </c>
      <c r="C297" s="1" t="s">
        <v>258</v>
      </c>
      <c r="D297" s="1" t="s">
        <v>258</v>
      </c>
      <c r="E297" s="1" t="s">
        <v>329</v>
      </c>
      <c r="F297" s="1"/>
      <c r="G297" s="8"/>
      <c r="H297" s="65">
        <f t="shared" si="5"/>
        <v>120000</v>
      </c>
      <c r="I297" s="65">
        <f t="shared" si="5"/>
        <v>120000</v>
      </c>
    </row>
    <row r="298" spans="1:9" ht="28.5">
      <c r="A298" s="15" t="s">
        <v>332</v>
      </c>
      <c r="B298" s="1" t="s">
        <v>325</v>
      </c>
      <c r="C298" s="1" t="s">
        <v>258</v>
      </c>
      <c r="D298" s="1" t="s">
        <v>258</v>
      </c>
      <c r="E298" s="1" t="s">
        <v>331</v>
      </c>
      <c r="F298" s="1"/>
      <c r="G298" s="8"/>
      <c r="H298" s="65">
        <f t="shared" si="5"/>
        <v>120000</v>
      </c>
      <c r="I298" s="65">
        <f t="shared" si="5"/>
        <v>120000</v>
      </c>
    </row>
    <row r="299" spans="1:9" ht="14.25">
      <c r="A299" s="15" t="s">
        <v>394</v>
      </c>
      <c r="B299" s="1" t="s">
        <v>325</v>
      </c>
      <c r="C299" s="1" t="s">
        <v>258</v>
      </c>
      <c r="D299" s="1" t="s">
        <v>258</v>
      </c>
      <c r="E299" s="1" t="s">
        <v>331</v>
      </c>
      <c r="F299" s="1"/>
      <c r="G299" s="8" t="s">
        <v>393</v>
      </c>
      <c r="H299" s="65">
        <v>120000</v>
      </c>
      <c r="I299" s="65">
        <v>120000</v>
      </c>
    </row>
    <row r="300" spans="1:9" ht="15">
      <c r="A300" s="50" t="s">
        <v>140</v>
      </c>
      <c r="B300" s="4" t="s">
        <v>325</v>
      </c>
      <c r="C300" s="4" t="s">
        <v>259</v>
      </c>
      <c r="D300" s="4"/>
      <c r="E300" s="4"/>
      <c r="F300" s="4"/>
      <c r="G300" s="14"/>
      <c r="H300" s="45">
        <f>H301+H305+H314</f>
        <v>61116.5</v>
      </c>
      <c r="I300" s="45">
        <v>53274</v>
      </c>
    </row>
    <row r="301" spans="1:9" ht="15">
      <c r="A301" s="50" t="s">
        <v>168</v>
      </c>
      <c r="B301" s="4" t="s">
        <v>325</v>
      </c>
      <c r="C301" s="4" t="s">
        <v>259</v>
      </c>
      <c r="D301" s="4" t="s">
        <v>252</v>
      </c>
      <c r="E301" s="4"/>
      <c r="F301" s="4"/>
      <c r="G301" s="8"/>
      <c r="H301" s="45">
        <f>H302</f>
        <v>1634.5</v>
      </c>
      <c r="I301" s="45"/>
    </row>
    <row r="302" spans="1:9" ht="28.5">
      <c r="A302" s="19" t="s">
        <v>278</v>
      </c>
      <c r="B302" s="1" t="s">
        <v>325</v>
      </c>
      <c r="C302" s="1" t="s">
        <v>259</v>
      </c>
      <c r="D302" s="1" t="s">
        <v>252</v>
      </c>
      <c r="E302" s="1" t="s">
        <v>279</v>
      </c>
      <c r="F302" s="1"/>
      <c r="G302" s="8"/>
      <c r="H302" s="65">
        <f>H303</f>
        <v>1634.5</v>
      </c>
      <c r="I302" s="65"/>
    </row>
    <row r="303" spans="1:9" ht="28.5">
      <c r="A303" s="19" t="s">
        <v>209</v>
      </c>
      <c r="B303" s="1" t="s">
        <v>325</v>
      </c>
      <c r="C303" s="1" t="s">
        <v>259</v>
      </c>
      <c r="D303" s="1" t="s">
        <v>252</v>
      </c>
      <c r="E303" s="1" t="s">
        <v>280</v>
      </c>
      <c r="F303" s="1"/>
      <c r="G303" s="8"/>
      <c r="H303" s="65">
        <f>H304</f>
        <v>1634.5</v>
      </c>
      <c r="I303" s="65"/>
    </row>
    <row r="304" spans="1:9" ht="14.25">
      <c r="A304" s="19" t="s">
        <v>421</v>
      </c>
      <c r="B304" s="1" t="s">
        <v>325</v>
      </c>
      <c r="C304" s="1" t="s">
        <v>259</v>
      </c>
      <c r="D304" s="1" t="s">
        <v>252</v>
      </c>
      <c r="E304" s="1" t="s">
        <v>280</v>
      </c>
      <c r="F304" s="1"/>
      <c r="G304" s="8" t="s">
        <v>420</v>
      </c>
      <c r="H304" s="65">
        <v>1634.5</v>
      </c>
      <c r="I304" s="69"/>
    </row>
    <row r="305" spans="1:9" ht="15">
      <c r="A305" s="50" t="s">
        <v>197</v>
      </c>
      <c r="B305" s="4" t="s">
        <v>325</v>
      </c>
      <c r="C305" s="4" t="s">
        <v>259</v>
      </c>
      <c r="D305" s="4" t="s">
        <v>257</v>
      </c>
      <c r="E305" s="4"/>
      <c r="F305" s="4"/>
      <c r="G305" s="8"/>
      <c r="H305" s="45">
        <f>H306+H309</f>
        <v>54189</v>
      </c>
      <c r="I305" s="45">
        <f>I306+I309</f>
        <v>53274</v>
      </c>
    </row>
    <row r="306" spans="1:9" ht="14.25">
      <c r="A306" s="19" t="s">
        <v>281</v>
      </c>
      <c r="B306" s="1" t="s">
        <v>325</v>
      </c>
      <c r="C306" s="1" t="s">
        <v>259</v>
      </c>
      <c r="D306" s="1" t="s">
        <v>257</v>
      </c>
      <c r="E306" s="1" t="s">
        <v>192</v>
      </c>
      <c r="F306" s="1"/>
      <c r="G306" s="8"/>
      <c r="H306" s="65">
        <f>H307</f>
        <v>915</v>
      </c>
      <c r="I306" s="65">
        <f>I307</f>
        <v>0</v>
      </c>
    </row>
    <row r="307" spans="1:9" ht="14.25">
      <c r="A307" s="19" t="s">
        <v>282</v>
      </c>
      <c r="B307" s="1" t="s">
        <v>325</v>
      </c>
      <c r="C307" s="1" t="s">
        <v>259</v>
      </c>
      <c r="D307" s="1" t="s">
        <v>257</v>
      </c>
      <c r="E307" s="1" t="s">
        <v>311</v>
      </c>
      <c r="F307" s="1" t="s">
        <v>193</v>
      </c>
      <c r="G307" s="1"/>
      <c r="H307" s="65">
        <f>H308</f>
        <v>915</v>
      </c>
      <c r="I307" s="65"/>
    </row>
    <row r="308" spans="1:9" ht="28.5">
      <c r="A308" s="15" t="s">
        <v>452</v>
      </c>
      <c r="B308" s="1" t="s">
        <v>325</v>
      </c>
      <c r="C308" s="1" t="s">
        <v>259</v>
      </c>
      <c r="D308" s="1" t="s">
        <v>257</v>
      </c>
      <c r="E308" s="1" t="s">
        <v>311</v>
      </c>
      <c r="F308" s="1"/>
      <c r="G308" s="8" t="s">
        <v>451</v>
      </c>
      <c r="H308" s="65">
        <v>915</v>
      </c>
      <c r="I308" s="65"/>
    </row>
    <row r="309" spans="1:9" ht="42.75">
      <c r="A309" s="15" t="s">
        <v>552</v>
      </c>
      <c r="B309" s="1" t="s">
        <v>325</v>
      </c>
      <c r="C309" s="1" t="s">
        <v>259</v>
      </c>
      <c r="D309" s="1" t="s">
        <v>257</v>
      </c>
      <c r="E309" s="1" t="s">
        <v>529</v>
      </c>
      <c r="F309" s="1"/>
      <c r="G309" s="8"/>
      <c r="H309" s="65">
        <f>H311</f>
        <v>53274</v>
      </c>
      <c r="I309" s="65">
        <f>I310</f>
        <v>53274</v>
      </c>
    </row>
    <row r="310" spans="1:9" ht="28.5">
      <c r="A310" s="19" t="s">
        <v>593</v>
      </c>
      <c r="B310" s="1" t="s">
        <v>325</v>
      </c>
      <c r="C310" s="1" t="s">
        <v>259</v>
      </c>
      <c r="D310" s="1" t="s">
        <v>257</v>
      </c>
      <c r="E310" s="1" t="s">
        <v>592</v>
      </c>
      <c r="F310" s="1"/>
      <c r="G310" s="8"/>
      <c r="H310" s="65">
        <f>H311</f>
        <v>53274</v>
      </c>
      <c r="I310" s="65">
        <f>I311</f>
        <v>53274</v>
      </c>
    </row>
    <row r="311" spans="1:9" ht="28.5">
      <c r="A311" s="19" t="s">
        <v>236</v>
      </c>
      <c r="B311" s="1" t="s">
        <v>325</v>
      </c>
      <c r="C311" s="1" t="s">
        <v>259</v>
      </c>
      <c r="D311" s="1" t="s">
        <v>257</v>
      </c>
      <c r="E311" s="1" t="s">
        <v>34</v>
      </c>
      <c r="F311" s="1"/>
      <c r="G311" s="8"/>
      <c r="H311" s="65">
        <f>H312+H313</f>
        <v>53274</v>
      </c>
      <c r="I311" s="65">
        <f>I312+I313</f>
        <v>53274</v>
      </c>
    </row>
    <row r="312" spans="1:9" ht="28.5">
      <c r="A312" s="19" t="s">
        <v>426</v>
      </c>
      <c r="B312" s="1" t="s">
        <v>325</v>
      </c>
      <c r="C312" s="1" t="s">
        <v>259</v>
      </c>
      <c r="D312" s="1" t="s">
        <v>257</v>
      </c>
      <c r="E312" s="1" t="s">
        <v>34</v>
      </c>
      <c r="F312" s="1"/>
      <c r="G312" s="8" t="s">
        <v>416</v>
      </c>
      <c r="H312" s="65">
        <f>408+12</f>
        <v>420</v>
      </c>
      <c r="I312" s="65">
        <f>408+12</f>
        <v>420</v>
      </c>
    </row>
    <row r="313" spans="1:9" ht="28.5">
      <c r="A313" s="19" t="s">
        <v>404</v>
      </c>
      <c r="B313" s="1" t="s">
        <v>325</v>
      </c>
      <c r="C313" s="1" t="s">
        <v>259</v>
      </c>
      <c r="D313" s="1" t="s">
        <v>257</v>
      </c>
      <c r="E313" s="1" t="s">
        <v>34</v>
      </c>
      <c r="F313" s="1"/>
      <c r="G313" s="8" t="s">
        <v>403</v>
      </c>
      <c r="H313" s="65">
        <f>52866-12</f>
        <v>52854</v>
      </c>
      <c r="I313" s="65">
        <f>52866-12</f>
        <v>52854</v>
      </c>
    </row>
    <row r="314" spans="1:9" ht="15">
      <c r="A314" s="50" t="s">
        <v>215</v>
      </c>
      <c r="B314" s="4" t="s">
        <v>325</v>
      </c>
      <c r="C314" s="4" t="s">
        <v>259</v>
      </c>
      <c r="D314" s="4" t="s">
        <v>265</v>
      </c>
      <c r="E314" s="4"/>
      <c r="F314" s="4"/>
      <c r="G314" s="8"/>
      <c r="H314" s="45">
        <f>H315</f>
        <v>5293</v>
      </c>
      <c r="I314" s="68"/>
    </row>
    <row r="315" spans="1:9" ht="14.25">
      <c r="A315" s="19" t="s">
        <v>216</v>
      </c>
      <c r="B315" s="1" t="s">
        <v>325</v>
      </c>
      <c r="C315" s="1" t="s">
        <v>259</v>
      </c>
      <c r="D315" s="1" t="s">
        <v>265</v>
      </c>
      <c r="E315" s="1" t="s">
        <v>217</v>
      </c>
      <c r="F315" s="1" t="s">
        <v>171</v>
      </c>
      <c r="G315" s="8"/>
      <c r="H315" s="65">
        <f>H316</f>
        <v>5293</v>
      </c>
      <c r="I315" s="65"/>
    </row>
    <row r="316" spans="1:9" ht="42.75">
      <c r="A316" s="15" t="s">
        <v>357</v>
      </c>
      <c r="B316" s="1" t="s">
        <v>325</v>
      </c>
      <c r="C316" s="1" t="s">
        <v>259</v>
      </c>
      <c r="D316" s="1" t="s">
        <v>265</v>
      </c>
      <c r="E316" s="1" t="s">
        <v>284</v>
      </c>
      <c r="F316" s="1" t="s">
        <v>171</v>
      </c>
      <c r="G316" s="8"/>
      <c r="H316" s="65">
        <f>H317+H319+H320+H321</f>
        <v>5293</v>
      </c>
      <c r="I316" s="65"/>
    </row>
    <row r="317" spans="1:9" ht="27.75" customHeight="1">
      <c r="A317" s="19" t="s">
        <v>426</v>
      </c>
      <c r="B317" s="1" t="s">
        <v>325</v>
      </c>
      <c r="C317" s="1" t="s">
        <v>259</v>
      </c>
      <c r="D317" s="1" t="s">
        <v>265</v>
      </c>
      <c r="E317" s="1" t="s">
        <v>284</v>
      </c>
      <c r="F317" s="1"/>
      <c r="G317" s="8" t="s">
        <v>416</v>
      </c>
      <c r="H317" s="65">
        <f>823+25.7+0.5</f>
        <v>849.2</v>
      </c>
      <c r="I317" s="65"/>
    </row>
    <row r="318" spans="1:9" ht="18" customHeight="1">
      <c r="A318" s="144" t="s">
        <v>108</v>
      </c>
      <c r="B318" s="1" t="s">
        <v>325</v>
      </c>
      <c r="C318" s="1" t="s">
        <v>259</v>
      </c>
      <c r="D318" s="1" t="s">
        <v>265</v>
      </c>
      <c r="E318" s="1" t="s">
        <v>284</v>
      </c>
      <c r="F318" s="1"/>
      <c r="G318" s="8" t="s">
        <v>580</v>
      </c>
      <c r="H318" s="65">
        <f>H319+H320</f>
        <v>2748.8</v>
      </c>
      <c r="I318" s="65"/>
    </row>
    <row r="319" spans="1:9" ht="28.5">
      <c r="A319" s="19" t="s">
        <v>454</v>
      </c>
      <c r="B319" s="1" t="s">
        <v>325</v>
      </c>
      <c r="C319" s="1" t="s">
        <v>259</v>
      </c>
      <c r="D319" s="1" t="s">
        <v>265</v>
      </c>
      <c r="E319" s="1" t="s">
        <v>284</v>
      </c>
      <c r="F319" s="1"/>
      <c r="G319" s="8" t="s">
        <v>453</v>
      </c>
      <c r="H319" s="65">
        <v>200</v>
      </c>
      <c r="I319" s="65"/>
    </row>
    <row r="320" spans="1:9" ht="28.5">
      <c r="A320" s="15" t="s">
        <v>452</v>
      </c>
      <c r="B320" s="1" t="s">
        <v>325</v>
      </c>
      <c r="C320" s="1" t="s">
        <v>259</v>
      </c>
      <c r="D320" s="1" t="s">
        <v>265</v>
      </c>
      <c r="E320" s="1" t="s">
        <v>284</v>
      </c>
      <c r="F320" s="1"/>
      <c r="G320" s="28" t="s">
        <v>451</v>
      </c>
      <c r="H320" s="65">
        <f>2575-25.7-0.5</f>
        <v>2548.8</v>
      </c>
      <c r="I320" s="65"/>
    </row>
    <row r="321" spans="1:9" ht="14.25">
      <c r="A321" s="19" t="s">
        <v>418</v>
      </c>
      <c r="B321" s="1" t="s">
        <v>325</v>
      </c>
      <c r="C321" s="26" t="s">
        <v>259</v>
      </c>
      <c r="D321" s="26" t="s">
        <v>265</v>
      </c>
      <c r="E321" s="26" t="s">
        <v>284</v>
      </c>
      <c r="F321" s="26"/>
      <c r="G321" s="8" t="s">
        <v>417</v>
      </c>
      <c r="H321" s="71">
        <f>2025-330</f>
        <v>1695</v>
      </c>
      <c r="I321" s="71"/>
    </row>
    <row r="322" spans="1:9" ht="15">
      <c r="A322" s="50" t="s">
        <v>276</v>
      </c>
      <c r="B322" s="4" t="s">
        <v>325</v>
      </c>
      <c r="C322" s="4" t="s">
        <v>320</v>
      </c>
      <c r="D322" s="4"/>
      <c r="E322" s="4"/>
      <c r="F322" s="4"/>
      <c r="G322" s="14"/>
      <c r="H322" s="45">
        <f>H323</f>
        <v>413237</v>
      </c>
      <c r="I322" s="45">
        <f>I323</f>
        <v>312520</v>
      </c>
    </row>
    <row r="323" spans="1:9" ht="15">
      <c r="A323" s="50" t="s">
        <v>324</v>
      </c>
      <c r="B323" s="4" t="s">
        <v>325</v>
      </c>
      <c r="C323" s="4" t="s">
        <v>320</v>
      </c>
      <c r="D323" s="4" t="s">
        <v>252</v>
      </c>
      <c r="E323" s="4"/>
      <c r="F323" s="4"/>
      <c r="G323" s="8"/>
      <c r="H323" s="45">
        <f>H328+H324</f>
        <v>413237</v>
      </c>
      <c r="I323" s="45">
        <f>I328+I324</f>
        <v>312520</v>
      </c>
    </row>
    <row r="324" spans="1:9" ht="15">
      <c r="A324" s="19" t="s">
        <v>528</v>
      </c>
      <c r="B324" s="1" t="s">
        <v>325</v>
      </c>
      <c r="C324" s="1" t="s">
        <v>320</v>
      </c>
      <c r="D324" s="1" t="s">
        <v>252</v>
      </c>
      <c r="E324" s="1" t="s">
        <v>526</v>
      </c>
      <c r="F324" s="4"/>
      <c r="G324" s="8"/>
      <c r="H324" s="70">
        <f aca="true" t="shared" si="6" ref="H324:I326">H325</f>
        <v>312520</v>
      </c>
      <c r="I324" s="70">
        <f t="shared" si="6"/>
        <v>312520</v>
      </c>
    </row>
    <row r="325" spans="1:9" ht="43.5">
      <c r="A325" s="19" t="s">
        <v>562</v>
      </c>
      <c r="B325" s="1" t="s">
        <v>325</v>
      </c>
      <c r="C325" s="1" t="s">
        <v>320</v>
      </c>
      <c r="D325" s="1" t="s">
        <v>252</v>
      </c>
      <c r="E325" s="1" t="s">
        <v>556</v>
      </c>
      <c r="F325" s="4"/>
      <c r="G325" s="8"/>
      <c r="H325" s="70">
        <f t="shared" si="6"/>
        <v>312520</v>
      </c>
      <c r="I325" s="70">
        <f t="shared" si="6"/>
        <v>312520</v>
      </c>
    </row>
    <row r="326" spans="1:9" ht="29.25">
      <c r="A326" s="19" t="s">
        <v>563</v>
      </c>
      <c r="B326" s="1" t="s">
        <v>325</v>
      </c>
      <c r="C326" s="1" t="s">
        <v>320</v>
      </c>
      <c r="D326" s="1" t="s">
        <v>252</v>
      </c>
      <c r="E326" s="1" t="s">
        <v>557</v>
      </c>
      <c r="F326" s="4"/>
      <c r="G326" s="8"/>
      <c r="H326" s="70">
        <f t="shared" si="6"/>
        <v>312520</v>
      </c>
      <c r="I326" s="70">
        <f t="shared" si="6"/>
        <v>312520</v>
      </c>
    </row>
    <row r="327" spans="1:9" ht="114.75" customHeight="1">
      <c r="A327" s="50" t="s">
        <v>103</v>
      </c>
      <c r="B327" s="1" t="s">
        <v>325</v>
      </c>
      <c r="C327" s="1" t="s">
        <v>320</v>
      </c>
      <c r="D327" s="1" t="s">
        <v>252</v>
      </c>
      <c r="E327" s="1" t="s">
        <v>557</v>
      </c>
      <c r="F327" s="4"/>
      <c r="G327" s="8" t="s">
        <v>220</v>
      </c>
      <c r="H327" s="70">
        <v>312520</v>
      </c>
      <c r="I327" s="70">
        <v>312520</v>
      </c>
    </row>
    <row r="328" spans="1:9" ht="14.25">
      <c r="A328" s="19" t="s">
        <v>216</v>
      </c>
      <c r="B328" s="1" t="s">
        <v>325</v>
      </c>
      <c r="C328" s="1" t="s">
        <v>320</v>
      </c>
      <c r="D328" s="1" t="s">
        <v>252</v>
      </c>
      <c r="E328" s="1" t="s">
        <v>217</v>
      </c>
      <c r="F328" s="1"/>
      <c r="G328" s="8"/>
      <c r="H328" s="65">
        <f>H329+H331</f>
        <v>100717</v>
      </c>
      <c r="I328" s="65"/>
    </row>
    <row r="329" spans="1:9" ht="42.75">
      <c r="A329" s="19" t="s">
        <v>518</v>
      </c>
      <c r="B329" s="1" t="s">
        <v>325</v>
      </c>
      <c r="C329" s="20" t="s">
        <v>320</v>
      </c>
      <c r="D329" s="20" t="s">
        <v>252</v>
      </c>
      <c r="E329" s="20" t="s">
        <v>372</v>
      </c>
      <c r="F329" s="1"/>
      <c r="G329" s="21"/>
      <c r="H329" s="65">
        <f>H330</f>
        <v>157</v>
      </c>
      <c r="I329" s="65"/>
    </row>
    <row r="330" spans="1:9" ht="28.5">
      <c r="A330" s="19" t="s">
        <v>426</v>
      </c>
      <c r="B330" s="1" t="s">
        <v>325</v>
      </c>
      <c r="C330" s="20" t="s">
        <v>320</v>
      </c>
      <c r="D330" s="20" t="s">
        <v>252</v>
      </c>
      <c r="E330" s="20" t="s">
        <v>372</v>
      </c>
      <c r="F330" s="20"/>
      <c r="G330" s="21" t="s">
        <v>416</v>
      </c>
      <c r="H330" s="67">
        <v>157</v>
      </c>
      <c r="I330" s="67"/>
    </row>
    <row r="331" spans="1:9" ht="106.5" customHeight="1">
      <c r="A331" s="50" t="s">
        <v>104</v>
      </c>
      <c r="B331" s="1" t="s">
        <v>325</v>
      </c>
      <c r="C331" s="20" t="s">
        <v>320</v>
      </c>
      <c r="D331" s="20" t="s">
        <v>252</v>
      </c>
      <c r="E331" s="20" t="s">
        <v>587</v>
      </c>
      <c r="F331" s="20"/>
      <c r="G331" s="21" t="s">
        <v>220</v>
      </c>
      <c r="H331" s="67">
        <f>69927.5+30072.5+560</f>
        <v>100560</v>
      </c>
      <c r="I331" s="67"/>
    </row>
    <row r="332" spans="1:9" ht="18" customHeight="1">
      <c r="A332" s="61" t="s">
        <v>445</v>
      </c>
      <c r="B332" s="4" t="s">
        <v>325</v>
      </c>
      <c r="C332" s="31" t="s">
        <v>255</v>
      </c>
      <c r="D332" s="20"/>
      <c r="E332" s="20"/>
      <c r="F332" s="20"/>
      <c r="G332" s="21"/>
      <c r="H332" s="62">
        <f>H333</f>
        <v>1655</v>
      </c>
      <c r="I332" s="67"/>
    </row>
    <row r="333" spans="1:9" ht="33.75" customHeight="1">
      <c r="A333" s="50" t="s">
        <v>444</v>
      </c>
      <c r="B333" s="4" t="s">
        <v>325</v>
      </c>
      <c r="C333" s="31" t="s">
        <v>255</v>
      </c>
      <c r="D333" s="31" t="s">
        <v>254</v>
      </c>
      <c r="E333" s="20"/>
      <c r="F333" s="20"/>
      <c r="G333" s="21"/>
      <c r="H333" s="67">
        <f>H334</f>
        <v>1655</v>
      </c>
      <c r="I333" s="67"/>
    </row>
    <row r="334" spans="1:9" ht="51" customHeight="1">
      <c r="A334" s="19" t="s">
        <v>446</v>
      </c>
      <c r="B334" s="1" t="s">
        <v>325</v>
      </c>
      <c r="C334" s="20" t="s">
        <v>255</v>
      </c>
      <c r="D334" s="20" t="s">
        <v>254</v>
      </c>
      <c r="E334" s="20" t="s">
        <v>286</v>
      </c>
      <c r="F334" s="20"/>
      <c r="G334" s="21"/>
      <c r="H334" s="67">
        <f>H335</f>
        <v>1655</v>
      </c>
      <c r="I334" s="67"/>
    </row>
    <row r="335" spans="1:9" ht="46.5" customHeight="1">
      <c r="A335" s="19" t="s">
        <v>448</v>
      </c>
      <c r="B335" s="1" t="s">
        <v>325</v>
      </c>
      <c r="C335" s="20" t="s">
        <v>255</v>
      </c>
      <c r="D335" s="20" t="s">
        <v>254</v>
      </c>
      <c r="E335" s="20" t="s">
        <v>447</v>
      </c>
      <c r="F335" s="20"/>
      <c r="G335" s="21"/>
      <c r="H335" s="67">
        <f>H336</f>
        <v>1655</v>
      </c>
      <c r="I335" s="67"/>
    </row>
    <row r="336" spans="1:9" ht="32.25" customHeight="1">
      <c r="A336" s="19" t="s">
        <v>426</v>
      </c>
      <c r="B336" s="1" t="s">
        <v>325</v>
      </c>
      <c r="C336" s="20" t="s">
        <v>255</v>
      </c>
      <c r="D336" s="20" t="s">
        <v>254</v>
      </c>
      <c r="E336" s="20" t="s">
        <v>447</v>
      </c>
      <c r="F336" s="20"/>
      <c r="G336" s="8" t="s">
        <v>416</v>
      </c>
      <c r="H336" s="67">
        <v>1655</v>
      </c>
      <c r="I336" s="67"/>
    </row>
    <row r="337" spans="1:9" ht="30">
      <c r="A337" s="44" t="s">
        <v>376</v>
      </c>
      <c r="B337" s="4" t="s">
        <v>326</v>
      </c>
      <c r="C337" s="4"/>
      <c r="D337" s="4"/>
      <c r="E337" s="4"/>
      <c r="F337" s="4"/>
      <c r="G337" s="14"/>
      <c r="H337" s="45">
        <f>H338+H461</f>
        <v>1252560.5000000002</v>
      </c>
      <c r="I337" s="45">
        <f>I338+I461</f>
        <v>552556.1</v>
      </c>
    </row>
    <row r="338" spans="1:9" ht="15">
      <c r="A338" s="50" t="s">
        <v>141</v>
      </c>
      <c r="B338" s="4" t="s">
        <v>326</v>
      </c>
      <c r="C338" s="4" t="s">
        <v>260</v>
      </c>
      <c r="D338" s="4"/>
      <c r="E338" s="4"/>
      <c r="F338" s="4"/>
      <c r="G338" s="14"/>
      <c r="H338" s="45">
        <f>H339+H370+H419+H430</f>
        <v>1231043.1000000003</v>
      </c>
      <c r="I338" s="45">
        <f>I339+I370+I419+I430</f>
        <v>532166.1</v>
      </c>
    </row>
    <row r="339" spans="1:9" ht="15">
      <c r="A339" s="50" t="s">
        <v>142</v>
      </c>
      <c r="B339" s="1" t="s">
        <v>326</v>
      </c>
      <c r="C339" s="1" t="s">
        <v>260</v>
      </c>
      <c r="D339" s="1" t="s">
        <v>252</v>
      </c>
      <c r="E339" s="1"/>
      <c r="F339" s="1"/>
      <c r="G339" s="8"/>
      <c r="H339" s="70">
        <f>H340+H357+H363+H351+H346</f>
        <v>534488.9</v>
      </c>
      <c r="I339" s="70">
        <f>I340+I357+I363+I351+I346</f>
        <v>64262.2</v>
      </c>
    </row>
    <row r="340" spans="1:9" ht="14.25">
      <c r="A340" s="19" t="s">
        <v>143</v>
      </c>
      <c r="B340" s="1" t="s">
        <v>326</v>
      </c>
      <c r="C340" s="1" t="s">
        <v>260</v>
      </c>
      <c r="D340" s="1" t="s">
        <v>252</v>
      </c>
      <c r="E340" s="1" t="s">
        <v>152</v>
      </c>
      <c r="F340" s="1"/>
      <c r="G340" s="8"/>
      <c r="H340" s="70">
        <f>H341+H343</f>
        <v>409662.4</v>
      </c>
      <c r="I340" s="70">
        <f>I341+I343</f>
        <v>20875</v>
      </c>
    </row>
    <row r="341" spans="1:9" ht="42.75">
      <c r="A341" s="19" t="s">
        <v>443</v>
      </c>
      <c r="B341" s="1" t="s">
        <v>326</v>
      </c>
      <c r="C341" s="1" t="s">
        <v>260</v>
      </c>
      <c r="D341" s="1" t="s">
        <v>252</v>
      </c>
      <c r="E341" s="1" t="s">
        <v>546</v>
      </c>
      <c r="F341" s="1"/>
      <c r="G341" s="8"/>
      <c r="H341" s="70">
        <f>H342</f>
        <v>20875</v>
      </c>
      <c r="I341" s="70">
        <f>I342</f>
        <v>20875</v>
      </c>
    </row>
    <row r="342" spans="1:9" ht="28.5">
      <c r="A342" s="19" t="s">
        <v>389</v>
      </c>
      <c r="B342" s="20" t="s">
        <v>326</v>
      </c>
      <c r="C342" s="20" t="s">
        <v>260</v>
      </c>
      <c r="D342" s="20" t="s">
        <v>252</v>
      </c>
      <c r="E342" s="20" t="s">
        <v>546</v>
      </c>
      <c r="F342" s="20"/>
      <c r="G342" s="21" t="s">
        <v>388</v>
      </c>
      <c r="H342" s="73">
        <f>4864+17429-1418</f>
        <v>20875</v>
      </c>
      <c r="I342" s="73">
        <f>4864+17429-1418</f>
        <v>20875</v>
      </c>
    </row>
    <row r="343" spans="1:9" ht="14.25">
      <c r="A343" s="19" t="s">
        <v>153</v>
      </c>
      <c r="B343" s="1" t="s">
        <v>326</v>
      </c>
      <c r="C343" s="1" t="s">
        <v>260</v>
      </c>
      <c r="D343" s="1" t="s">
        <v>252</v>
      </c>
      <c r="E343" s="1" t="s">
        <v>266</v>
      </c>
      <c r="F343" s="1"/>
      <c r="G343" s="8"/>
      <c r="H343" s="70">
        <f>H344+H345</f>
        <v>388787.4</v>
      </c>
      <c r="I343" s="70"/>
    </row>
    <row r="344" spans="1:9" s="41" customFormat="1" ht="43.5">
      <c r="A344" s="19" t="s">
        <v>424</v>
      </c>
      <c r="B344" s="1" t="s">
        <v>326</v>
      </c>
      <c r="C344" s="1" t="s">
        <v>260</v>
      </c>
      <c r="D344" s="1" t="s">
        <v>252</v>
      </c>
      <c r="E344" s="1" t="s">
        <v>266</v>
      </c>
      <c r="F344" s="1"/>
      <c r="G344" s="8" t="s">
        <v>398</v>
      </c>
      <c r="H344" s="65">
        <f>174011-9226.4</f>
        <v>164784.6</v>
      </c>
      <c r="I344" s="65"/>
    </row>
    <row r="345" spans="1:9" s="41" customFormat="1" ht="43.5">
      <c r="A345" s="15" t="s">
        <v>429</v>
      </c>
      <c r="B345" s="1" t="s">
        <v>326</v>
      </c>
      <c r="C345" s="1" t="s">
        <v>260</v>
      </c>
      <c r="D345" s="1" t="s">
        <v>252</v>
      </c>
      <c r="E345" s="1" t="s">
        <v>266</v>
      </c>
      <c r="F345" s="1"/>
      <c r="G345" s="21" t="s">
        <v>428</v>
      </c>
      <c r="H345" s="65">
        <f>206240.6+9535.8+9226.4-1000</f>
        <v>224002.8</v>
      </c>
      <c r="I345" s="65"/>
    </row>
    <row r="346" spans="1:9" s="41" customFormat="1" ht="15">
      <c r="A346" s="6" t="s">
        <v>213</v>
      </c>
      <c r="B346" s="1" t="s">
        <v>326</v>
      </c>
      <c r="C346" s="1" t="s">
        <v>260</v>
      </c>
      <c r="D346" s="1" t="s">
        <v>252</v>
      </c>
      <c r="E346" s="1" t="s">
        <v>196</v>
      </c>
      <c r="F346" s="1"/>
      <c r="G346" s="21"/>
      <c r="H346" s="65">
        <f>H347</f>
        <v>2200</v>
      </c>
      <c r="I346" s="65">
        <f>I347</f>
        <v>2200</v>
      </c>
    </row>
    <row r="347" spans="1:9" s="41" customFormat="1" ht="95.25" customHeight="1">
      <c r="A347" s="19" t="s">
        <v>66</v>
      </c>
      <c r="B347" s="1" t="s">
        <v>326</v>
      </c>
      <c r="C347" s="1" t="s">
        <v>260</v>
      </c>
      <c r="D347" s="1" t="s">
        <v>252</v>
      </c>
      <c r="E347" s="1" t="s">
        <v>65</v>
      </c>
      <c r="F347" s="1"/>
      <c r="G347" s="21"/>
      <c r="H347" s="65">
        <f>H348</f>
        <v>2200</v>
      </c>
      <c r="I347" s="65">
        <f>I348</f>
        <v>2200</v>
      </c>
    </row>
    <row r="348" spans="1:9" s="41" customFormat="1" ht="39" customHeight="1">
      <c r="A348" s="19" t="s">
        <v>64</v>
      </c>
      <c r="B348" s="1" t="s">
        <v>326</v>
      </c>
      <c r="C348" s="1" t="s">
        <v>260</v>
      </c>
      <c r="D348" s="1" t="s">
        <v>252</v>
      </c>
      <c r="E348" s="1" t="s">
        <v>63</v>
      </c>
      <c r="F348" s="1"/>
      <c r="G348" s="21"/>
      <c r="H348" s="65">
        <f>H349+H350</f>
        <v>2200</v>
      </c>
      <c r="I348" s="65">
        <f>I349+I350</f>
        <v>2200</v>
      </c>
    </row>
    <row r="349" spans="1:9" s="41" customFormat="1" ht="15">
      <c r="A349" s="15" t="s">
        <v>394</v>
      </c>
      <c r="B349" s="1" t="s">
        <v>326</v>
      </c>
      <c r="C349" s="1" t="s">
        <v>260</v>
      </c>
      <c r="D349" s="1" t="s">
        <v>252</v>
      </c>
      <c r="E349" s="1" t="s">
        <v>63</v>
      </c>
      <c r="F349" s="1"/>
      <c r="G349" s="21" t="s">
        <v>393</v>
      </c>
      <c r="H349" s="65">
        <f>1250</f>
        <v>1250</v>
      </c>
      <c r="I349" s="65">
        <f>1250</f>
        <v>1250</v>
      </c>
    </row>
    <row r="350" spans="1:9" s="41" customFormat="1" ht="15">
      <c r="A350" s="15" t="s">
        <v>423</v>
      </c>
      <c r="B350" s="1" t="s">
        <v>326</v>
      </c>
      <c r="C350" s="1" t="s">
        <v>260</v>
      </c>
      <c r="D350" s="1" t="s">
        <v>252</v>
      </c>
      <c r="E350" s="1" t="s">
        <v>63</v>
      </c>
      <c r="F350" s="1"/>
      <c r="G350" s="21" t="s">
        <v>422</v>
      </c>
      <c r="H350" s="65">
        <v>950</v>
      </c>
      <c r="I350" s="65">
        <v>950</v>
      </c>
    </row>
    <row r="351" spans="1:9" s="41" customFormat="1" ht="15">
      <c r="A351" s="15" t="s">
        <v>528</v>
      </c>
      <c r="B351" s="1" t="s">
        <v>326</v>
      </c>
      <c r="C351" s="1" t="s">
        <v>260</v>
      </c>
      <c r="D351" s="1" t="s">
        <v>252</v>
      </c>
      <c r="E351" s="1" t="s">
        <v>526</v>
      </c>
      <c r="F351" s="1"/>
      <c r="G351" s="8"/>
      <c r="H351" s="65">
        <f>H352</f>
        <v>12090.2</v>
      </c>
      <c r="I351" s="65">
        <f>I352</f>
        <v>12090.2</v>
      </c>
    </row>
    <row r="352" spans="1:9" s="41" customFormat="1" ht="43.5">
      <c r="A352" s="15" t="s">
        <v>119</v>
      </c>
      <c r="B352" s="1" t="s">
        <v>326</v>
      </c>
      <c r="C352" s="1" t="s">
        <v>260</v>
      </c>
      <c r="D352" s="1" t="s">
        <v>252</v>
      </c>
      <c r="E352" s="1" t="s">
        <v>116</v>
      </c>
      <c r="F352" s="1"/>
      <c r="G352" s="8"/>
      <c r="H352" s="65">
        <f>H353</f>
        <v>12090.2</v>
      </c>
      <c r="I352" s="65">
        <f>I353</f>
        <v>12090.2</v>
      </c>
    </row>
    <row r="353" spans="1:9" s="41" customFormat="1" ht="57.75">
      <c r="A353" s="15" t="s">
        <v>118</v>
      </c>
      <c r="B353" s="1" t="s">
        <v>326</v>
      </c>
      <c r="C353" s="1" t="s">
        <v>260</v>
      </c>
      <c r="D353" s="1" t="s">
        <v>252</v>
      </c>
      <c r="E353" s="1" t="s">
        <v>117</v>
      </c>
      <c r="F353" s="1"/>
      <c r="G353" s="8"/>
      <c r="H353" s="65">
        <f>H354+H355</f>
        <v>12090.2</v>
      </c>
      <c r="I353" s="65">
        <f>I354+I355</f>
        <v>12090.2</v>
      </c>
    </row>
    <row r="354" spans="1:9" s="41" customFormat="1" ht="43.5">
      <c r="A354" s="19" t="s">
        <v>424</v>
      </c>
      <c r="B354" s="1" t="s">
        <v>326</v>
      </c>
      <c r="C354" s="1" t="s">
        <v>260</v>
      </c>
      <c r="D354" s="1" t="s">
        <v>252</v>
      </c>
      <c r="E354" s="1" t="s">
        <v>117</v>
      </c>
      <c r="F354" s="1"/>
      <c r="G354" s="8" t="s">
        <v>398</v>
      </c>
      <c r="H354" s="65">
        <v>5332.2</v>
      </c>
      <c r="I354" s="65">
        <v>5332.2</v>
      </c>
    </row>
    <row r="355" spans="1:9" s="41" customFormat="1" ht="43.5">
      <c r="A355" s="15" t="s">
        <v>429</v>
      </c>
      <c r="B355" s="1" t="s">
        <v>326</v>
      </c>
      <c r="C355" s="1" t="s">
        <v>260</v>
      </c>
      <c r="D355" s="1" t="s">
        <v>252</v>
      </c>
      <c r="E355" s="1" t="s">
        <v>117</v>
      </c>
      <c r="F355" s="1"/>
      <c r="G355" s="8" t="s">
        <v>428</v>
      </c>
      <c r="H355" s="65">
        <v>6758</v>
      </c>
      <c r="I355" s="65">
        <v>6758</v>
      </c>
    </row>
    <row r="356" spans="1:9" s="41" customFormat="1" ht="15">
      <c r="A356" s="15"/>
      <c r="B356" s="1"/>
      <c r="C356" s="1"/>
      <c r="D356" s="1"/>
      <c r="E356" s="1"/>
      <c r="F356" s="1"/>
      <c r="G356" s="8"/>
      <c r="H356" s="65"/>
      <c r="I356" s="65"/>
    </row>
    <row r="357" spans="1:9" ht="45" customHeight="1">
      <c r="A357" s="19" t="s">
        <v>510</v>
      </c>
      <c r="B357" s="1" t="s">
        <v>326</v>
      </c>
      <c r="C357" s="20" t="s">
        <v>260</v>
      </c>
      <c r="D357" s="20" t="s">
        <v>252</v>
      </c>
      <c r="E357" s="20" t="s">
        <v>507</v>
      </c>
      <c r="F357" s="20"/>
      <c r="G357" s="21"/>
      <c r="H357" s="67">
        <f>H358+H361</f>
        <v>29097</v>
      </c>
      <c r="I357" s="67">
        <f>I358+I361</f>
        <v>29097</v>
      </c>
    </row>
    <row r="358" spans="1:9" ht="28.5">
      <c r="A358" s="19" t="s">
        <v>513</v>
      </c>
      <c r="B358" s="1" t="s">
        <v>326</v>
      </c>
      <c r="C358" s="20" t="s">
        <v>260</v>
      </c>
      <c r="D358" s="20" t="s">
        <v>252</v>
      </c>
      <c r="E358" s="20" t="s">
        <v>512</v>
      </c>
      <c r="F358" s="20"/>
      <c r="G358" s="21"/>
      <c r="H358" s="67">
        <f>H359+H360</f>
        <v>24972</v>
      </c>
      <c r="I358" s="67">
        <f>I359+I360</f>
        <v>24972</v>
      </c>
    </row>
    <row r="359" spans="1:9" ht="14.25">
      <c r="A359" s="15" t="s">
        <v>394</v>
      </c>
      <c r="B359" s="1" t="s">
        <v>326</v>
      </c>
      <c r="C359" s="20" t="s">
        <v>260</v>
      </c>
      <c r="D359" s="20" t="s">
        <v>252</v>
      </c>
      <c r="E359" s="20" t="s">
        <v>512</v>
      </c>
      <c r="F359" s="20"/>
      <c r="G359" s="21" t="s">
        <v>393</v>
      </c>
      <c r="H359" s="67">
        <v>16224</v>
      </c>
      <c r="I359" s="67">
        <v>16224</v>
      </c>
    </row>
    <row r="360" spans="1:9" ht="14.25">
      <c r="A360" s="15" t="s">
        <v>423</v>
      </c>
      <c r="B360" s="1" t="s">
        <v>326</v>
      </c>
      <c r="C360" s="20" t="s">
        <v>260</v>
      </c>
      <c r="D360" s="20" t="s">
        <v>252</v>
      </c>
      <c r="E360" s="20" t="s">
        <v>512</v>
      </c>
      <c r="F360" s="20"/>
      <c r="G360" s="21" t="s">
        <v>422</v>
      </c>
      <c r="H360" s="67">
        <v>8748</v>
      </c>
      <c r="I360" s="67">
        <v>8748</v>
      </c>
    </row>
    <row r="361" spans="1:9" ht="114">
      <c r="A361" s="15" t="s">
        <v>46</v>
      </c>
      <c r="B361" s="1" t="s">
        <v>326</v>
      </c>
      <c r="C361" s="20" t="s">
        <v>260</v>
      </c>
      <c r="D361" s="20" t="s">
        <v>252</v>
      </c>
      <c r="E361" s="20" t="s">
        <v>517</v>
      </c>
      <c r="F361" s="20"/>
      <c r="G361" s="21"/>
      <c r="H361" s="67">
        <f>H362</f>
        <v>4125</v>
      </c>
      <c r="I361" s="67">
        <f>I362</f>
        <v>4125</v>
      </c>
    </row>
    <row r="362" spans="1:9" ht="28.5">
      <c r="A362" s="19" t="s">
        <v>389</v>
      </c>
      <c r="B362" s="1" t="s">
        <v>326</v>
      </c>
      <c r="C362" s="20" t="s">
        <v>260</v>
      </c>
      <c r="D362" s="20" t="s">
        <v>252</v>
      </c>
      <c r="E362" s="20" t="s">
        <v>517</v>
      </c>
      <c r="F362" s="20"/>
      <c r="G362" s="21" t="s">
        <v>388</v>
      </c>
      <c r="H362" s="67">
        <f>1591+2727+19-212</f>
        <v>4125</v>
      </c>
      <c r="I362" s="67">
        <f>1591+2727+19-212</f>
        <v>4125</v>
      </c>
    </row>
    <row r="363" spans="1:9" ht="14.25">
      <c r="A363" s="19" t="s">
        <v>216</v>
      </c>
      <c r="B363" s="1" t="s">
        <v>326</v>
      </c>
      <c r="C363" s="20" t="s">
        <v>260</v>
      </c>
      <c r="D363" s="20" t="s">
        <v>252</v>
      </c>
      <c r="E363" s="20" t="s">
        <v>217</v>
      </c>
      <c r="F363" s="20"/>
      <c r="G363" s="21"/>
      <c r="H363" s="67">
        <f>H364</f>
        <v>81439.29999999999</v>
      </c>
      <c r="I363" s="67"/>
    </row>
    <row r="364" spans="1:9" ht="28.5">
      <c r="A364" s="19" t="s">
        <v>373</v>
      </c>
      <c r="B364" s="1" t="s">
        <v>326</v>
      </c>
      <c r="C364" s="20" t="s">
        <v>260</v>
      </c>
      <c r="D364" s="20" t="s">
        <v>252</v>
      </c>
      <c r="E364" s="20" t="s">
        <v>370</v>
      </c>
      <c r="F364" s="20"/>
      <c r="G364" s="21"/>
      <c r="H364" s="67">
        <f>H365+H366+H367+H368+H369</f>
        <v>81439.29999999999</v>
      </c>
      <c r="I364" s="67"/>
    </row>
    <row r="365" spans="1:9" ht="37.5" customHeight="1">
      <c r="A365" s="19" t="s">
        <v>426</v>
      </c>
      <c r="B365" s="1" t="s">
        <v>326</v>
      </c>
      <c r="C365" s="20" t="s">
        <v>260</v>
      </c>
      <c r="D365" s="20" t="s">
        <v>252</v>
      </c>
      <c r="E365" s="20" t="s">
        <v>370</v>
      </c>
      <c r="F365" s="20"/>
      <c r="G365" s="21" t="s">
        <v>416</v>
      </c>
      <c r="H365" s="67">
        <f>1021.3+16000</f>
        <v>17021.3</v>
      </c>
      <c r="I365" s="67"/>
    </row>
    <row r="366" spans="1:9" ht="69.75" customHeight="1">
      <c r="A366" s="50" t="s">
        <v>105</v>
      </c>
      <c r="B366" s="1" t="s">
        <v>326</v>
      </c>
      <c r="C366" s="20" t="s">
        <v>260</v>
      </c>
      <c r="D366" s="20" t="s">
        <v>252</v>
      </c>
      <c r="E366" s="20" t="s">
        <v>585</v>
      </c>
      <c r="F366" s="20"/>
      <c r="G366" s="21" t="s">
        <v>220</v>
      </c>
      <c r="H366" s="67">
        <v>1636.3</v>
      </c>
      <c r="I366" s="67"/>
    </row>
    <row r="367" spans="1:9" ht="18.75" customHeight="1">
      <c r="A367" s="15" t="s">
        <v>394</v>
      </c>
      <c r="B367" s="1" t="s">
        <v>326</v>
      </c>
      <c r="C367" s="20" t="s">
        <v>260</v>
      </c>
      <c r="D367" s="20" t="s">
        <v>252</v>
      </c>
      <c r="E367" s="20" t="s">
        <v>370</v>
      </c>
      <c r="F367" s="20"/>
      <c r="G367" s="8" t="s">
        <v>393</v>
      </c>
      <c r="H367" s="67">
        <f>1554.8+705.7+2889.4+13+200</f>
        <v>5362.9</v>
      </c>
      <c r="I367" s="67"/>
    </row>
    <row r="368" spans="1:9" ht="21.75" customHeight="1">
      <c r="A368" s="15" t="s">
        <v>423</v>
      </c>
      <c r="B368" s="20" t="s">
        <v>326</v>
      </c>
      <c r="C368" s="20" t="s">
        <v>260</v>
      </c>
      <c r="D368" s="20" t="s">
        <v>252</v>
      </c>
      <c r="E368" s="20" t="s">
        <v>370</v>
      </c>
      <c r="F368" s="20"/>
      <c r="G368" s="21" t="s">
        <v>422</v>
      </c>
      <c r="H368" s="67">
        <f>17245.2+543.3+100+28000+265.1+11000+1.2</f>
        <v>57154.799999999996</v>
      </c>
      <c r="I368" s="67"/>
    </row>
    <row r="369" spans="1:9" ht="28.5">
      <c r="A369" s="19" t="s">
        <v>389</v>
      </c>
      <c r="B369" s="1" t="s">
        <v>326</v>
      </c>
      <c r="C369" s="20" t="s">
        <v>260</v>
      </c>
      <c r="D369" s="20" t="s">
        <v>252</v>
      </c>
      <c r="E369" s="20" t="s">
        <v>370</v>
      </c>
      <c r="F369" s="20"/>
      <c r="G369" s="8" t="s">
        <v>388</v>
      </c>
      <c r="H369" s="67">
        <v>264</v>
      </c>
      <c r="I369" s="67"/>
    </row>
    <row r="370" spans="1:9" ht="15">
      <c r="A370" s="50" t="s">
        <v>144</v>
      </c>
      <c r="B370" s="4" t="s">
        <v>326</v>
      </c>
      <c r="C370" s="4" t="s">
        <v>260</v>
      </c>
      <c r="D370" s="4" t="s">
        <v>253</v>
      </c>
      <c r="E370" s="4"/>
      <c r="F370" s="4"/>
      <c r="G370" s="8"/>
      <c r="H370" s="45">
        <f>H371+H384+H402+H415+H390+H398+H387</f>
        <v>616433.3</v>
      </c>
      <c r="I370" s="45">
        <f>I371+I384+I402+I415+I390+I398+I387</f>
        <v>450383.7</v>
      </c>
    </row>
    <row r="371" spans="1:9" ht="28.5">
      <c r="A371" s="19" t="s">
        <v>314</v>
      </c>
      <c r="B371" s="1" t="s">
        <v>326</v>
      </c>
      <c r="C371" s="1" t="s">
        <v>260</v>
      </c>
      <c r="D371" s="1" t="s">
        <v>253</v>
      </c>
      <c r="E371" s="1" t="s">
        <v>154</v>
      </c>
      <c r="F371" s="1"/>
      <c r="G371" s="8"/>
      <c r="H371" s="65">
        <f>H372+H378+H381</f>
        <v>469560.5</v>
      </c>
      <c r="I371" s="65">
        <f>I372+I378+I381</f>
        <v>402839.4</v>
      </c>
    </row>
    <row r="372" spans="1:9" ht="156.75">
      <c r="A372" s="19" t="s">
        <v>391</v>
      </c>
      <c r="B372" s="1" t="s">
        <v>326</v>
      </c>
      <c r="C372" s="1" t="s">
        <v>260</v>
      </c>
      <c r="D372" s="1" t="s">
        <v>253</v>
      </c>
      <c r="E372" s="1" t="s">
        <v>547</v>
      </c>
      <c r="F372" s="1"/>
      <c r="G372" s="8"/>
      <c r="H372" s="65">
        <f>H373+H374+H375+H376+H377</f>
        <v>382282</v>
      </c>
      <c r="I372" s="65">
        <f>I373+I374+I375+I376+I377</f>
        <v>382282</v>
      </c>
    </row>
    <row r="373" spans="1:9" ht="33" customHeight="1">
      <c r="A373" s="19" t="s">
        <v>426</v>
      </c>
      <c r="B373" s="1" t="s">
        <v>326</v>
      </c>
      <c r="C373" s="1" t="s">
        <v>260</v>
      </c>
      <c r="D373" s="1" t="s">
        <v>253</v>
      </c>
      <c r="E373" s="1" t="s">
        <v>547</v>
      </c>
      <c r="F373" s="1"/>
      <c r="G373" s="8" t="s">
        <v>416</v>
      </c>
      <c r="H373" s="65">
        <f>13584-312-573.1</f>
        <v>12698.9</v>
      </c>
      <c r="I373" s="65">
        <f>13584-312-573.1</f>
        <v>12698.9</v>
      </c>
    </row>
    <row r="374" spans="1:9" ht="42.75">
      <c r="A374" s="19" t="s">
        <v>424</v>
      </c>
      <c r="B374" s="1" t="s">
        <v>326</v>
      </c>
      <c r="C374" s="1" t="s">
        <v>260</v>
      </c>
      <c r="D374" s="1" t="s">
        <v>253</v>
      </c>
      <c r="E374" s="1" t="s">
        <v>547</v>
      </c>
      <c r="F374" s="1"/>
      <c r="G374" s="8" t="s">
        <v>398</v>
      </c>
      <c r="H374" s="65">
        <f>62526.4+228.6+2775</f>
        <v>65530</v>
      </c>
      <c r="I374" s="65">
        <f>62526.4+228.6+2775</f>
        <v>65530</v>
      </c>
    </row>
    <row r="375" spans="1:9" ht="14.25">
      <c r="A375" s="15" t="s">
        <v>394</v>
      </c>
      <c r="B375" s="1" t="s">
        <v>326</v>
      </c>
      <c r="C375" s="1" t="s">
        <v>260</v>
      </c>
      <c r="D375" s="1" t="s">
        <v>253</v>
      </c>
      <c r="E375" s="1" t="s">
        <v>547</v>
      </c>
      <c r="F375" s="1"/>
      <c r="G375" s="8" t="s">
        <v>393</v>
      </c>
      <c r="H375" s="65">
        <v>137.4</v>
      </c>
      <c r="I375" s="65">
        <v>137.4</v>
      </c>
    </row>
    <row r="376" spans="1:9" ht="42.75">
      <c r="A376" s="15" t="s">
        <v>429</v>
      </c>
      <c r="B376" s="1" t="s">
        <v>326</v>
      </c>
      <c r="C376" s="1" t="s">
        <v>260</v>
      </c>
      <c r="D376" s="1" t="s">
        <v>253</v>
      </c>
      <c r="E376" s="1" t="s">
        <v>547</v>
      </c>
      <c r="F376" s="1"/>
      <c r="G376" s="8" t="s">
        <v>428</v>
      </c>
      <c r="H376" s="65">
        <f>284842.6+83.4+18554</f>
        <v>303480</v>
      </c>
      <c r="I376" s="65">
        <f>284842.6+83.4+18554</f>
        <v>303480</v>
      </c>
    </row>
    <row r="377" spans="1:9" ht="14.25">
      <c r="A377" s="15" t="s">
        <v>423</v>
      </c>
      <c r="B377" s="1" t="s">
        <v>326</v>
      </c>
      <c r="C377" s="1" t="s">
        <v>260</v>
      </c>
      <c r="D377" s="1" t="s">
        <v>253</v>
      </c>
      <c r="E377" s="1" t="s">
        <v>547</v>
      </c>
      <c r="F377" s="1"/>
      <c r="G377" s="8" t="s">
        <v>422</v>
      </c>
      <c r="H377" s="65">
        <v>435.7</v>
      </c>
      <c r="I377" s="65">
        <v>435.7</v>
      </c>
    </row>
    <row r="378" spans="1:9" ht="57">
      <c r="A378" s="19" t="s">
        <v>390</v>
      </c>
      <c r="B378" s="1" t="s">
        <v>326</v>
      </c>
      <c r="C378" s="1" t="s">
        <v>260</v>
      </c>
      <c r="D378" s="1" t="s">
        <v>253</v>
      </c>
      <c r="E378" s="1" t="s">
        <v>548</v>
      </c>
      <c r="F378" s="1"/>
      <c r="G378" s="8"/>
      <c r="H378" s="65">
        <f>H379+H380</f>
        <v>20557.399999999998</v>
      </c>
      <c r="I378" s="65">
        <f>I379+I380</f>
        <v>20557.399999999998</v>
      </c>
    </row>
    <row r="379" spans="1:9" ht="42.75">
      <c r="A379" s="19" t="s">
        <v>424</v>
      </c>
      <c r="B379" s="1" t="s">
        <v>326</v>
      </c>
      <c r="C379" s="1" t="s">
        <v>260</v>
      </c>
      <c r="D379" s="1" t="s">
        <v>253</v>
      </c>
      <c r="E379" s="1" t="s">
        <v>548</v>
      </c>
      <c r="F379" s="1"/>
      <c r="G379" s="8" t="s">
        <v>398</v>
      </c>
      <c r="H379" s="65">
        <v>3182.6</v>
      </c>
      <c r="I379" s="65">
        <v>3182.6</v>
      </c>
    </row>
    <row r="380" spans="1:9" ht="42.75">
      <c r="A380" s="15" t="s">
        <v>429</v>
      </c>
      <c r="B380" s="1" t="s">
        <v>326</v>
      </c>
      <c r="C380" s="1" t="s">
        <v>260</v>
      </c>
      <c r="D380" s="1" t="s">
        <v>253</v>
      </c>
      <c r="E380" s="1" t="s">
        <v>548</v>
      </c>
      <c r="F380" s="1"/>
      <c r="G380" s="8" t="s">
        <v>428</v>
      </c>
      <c r="H380" s="65">
        <v>17374.8</v>
      </c>
      <c r="I380" s="65">
        <v>17374.8</v>
      </c>
    </row>
    <row r="381" spans="1:9" ht="14.25">
      <c r="A381" s="19" t="s">
        <v>153</v>
      </c>
      <c r="B381" s="1" t="s">
        <v>326</v>
      </c>
      <c r="C381" s="1" t="s">
        <v>260</v>
      </c>
      <c r="D381" s="1" t="s">
        <v>253</v>
      </c>
      <c r="E381" s="1" t="s">
        <v>267</v>
      </c>
      <c r="F381" s="1"/>
      <c r="G381" s="8"/>
      <c r="H381" s="65">
        <f>H382+H383</f>
        <v>66721.1</v>
      </c>
      <c r="I381" s="65"/>
    </row>
    <row r="382" spans="1:9" ht="42.75">
      <c r="A382" s="19" t="s">
        <v>424</v>
      </c>
      <c r="B382" s="1" t="s">
        <v>326</v>
      </c>
      <c r="C382" s="1" t="s">
        <v>260</v>
      </c>
      <c r="D382" s="1" t="s">
        <v>253</v>
      </c>
      <c r="E382" s="1" t="s">
        <v>267</v>
      </c>
      <c r="F382" s="1"/>
      <c r="G382" s="8" t="s">
        <v>398</v>
      </c>
      <c r="H382" s="65">
        <v>17304.6</v>
      </c>
      <c r="I382" s="65"/>
    </row>
    <row r="383" spans="1:9" ht="42.75">
      <c r="A383" s="15" t="s">
        <v>429</v>
      </c>
      <c r="B383" s="1" t="s">
        <v>326</v>
      </c>
      <c r="C383" s="1" t="s">
        <v>260</v>
      </c>
      <c r="D383" s="1" t="s">
        <v>253</v>
      </c>
      <c r="E383" s="1" t="s">
        <v>267</v>
      </c>
      <c r="F383" s="1"/>
      <c r="G383" s="8" t="s">
        <v>428</v>
      </c>
      <c r="H383" s="65">
        <f>47416.5+2000</f>
        <v>49416.5</v>
      </c>
      <c r="I383" s="65"/>
    </row>
    <row r="384" spans="1:9" ht="14.25">
      <c r="A384" s="19" t="s">
        <v>156</v>
      </c>
      <c r="B384" s="1" t="s">
        <v>326</v>
      </c>
      <c r="C384" s="1" t="s">
        <v>260</v>
      </c>
      <c r="D384" s="1" t="s">
        <v>253</v>
      </c>
      <c r="E384" s="1" t="s">
        <v>157</v>
      </c>
      <c r="F384" s="1"/>
      <c r="G384" s="8"/>
      <c r="H384" s="65">
        <f>H385</f>
        <v>65542</v>
      </c>
      <c r="I384" s="65"/>
    </row>
    <row r="385" spans="1:9" ht="14.25">
      <c r="A385" s="19" t="s">
        <v>153</v>
      </c>
      <c r="B385" s="1" t="s">
        <v>326</v>
      </c>
      <c r="C385" s="1" t="s">
        <v>260</v>
      </c>
      <c r="D385" s="1" t="s">
        <v>253</v>
      </c>
      <c r="E385" s="1" t="s">
        <v>268</v>
      </c>
      <c r="F385" s="1"/>
      <c r="G385" s="8"/>
      <c r="H385" s="65">
        <f>H386</f>
        <v>65542</v>
      </c>
      <c r="I385" s="65"/>
    </row>
    <row r="386" spans="1:9" ht="42.75">
      <c r="A386" s="19" t="s">
        <v>424</v>
      </c>
      <c r="B386" s="1" t="s">
        <v>326</v>
      </c>
      <c r="C386" s="1" t="s">
        <v>260</v>
      </c>
      <c r="D386" s="1" t="s">
        <v>253</v>
      </c>
      <c r="E386" s="1" t="s">
        <v>268</v>
      </c>
      <c r="F386" s="1"/>
      <c r="G386" s="8" t="s">
        <v>398</v>
      </c>
      <c r="H386" s="65">
        <f>64542+1000</f>
        <v>65542</v>
      </c>
      <c r="I386" s="65"/>
    </row>
    <row r="387" spans="1:9" ht="14.25">
      <c r="A387" s="19" t="s">
        <v>89</v>
      </c>
      <c r="B387" s="1" t="s">
        <v>326</v>
      </c>
      <c r="C387" s="1" t="s">
        <v>260</v>
      </c>
      <c r="D387" s="1" t="s">
        <v>253</v>
      </c>
      <c r="E387" s="1" t="s">
        <v>86</v>
      </c>
      <c r="F387" s="1"/>
      <c r="G387" s="8"/>
      <c r="H387" s="65">
        <f>H388</f>
        <v>15403</v>
      </c>
      <c r="I387" s="65">
        <f>I388</f>
        <v>15403</v>
      </c>
    </row>
    <row r="388" spans="1:9" ht="14.25">
      <c r="A388" s="19" t="s">
        <v>88</v>
      </c>
      <c r="B388" s="1" t="s">
        <v>326</v>
      </c>
      <c r="C388" s="1" t="s">
        <v>260</v>
      </c>
      <c r="D388" s="1" t="s">
        <v>253</v>
      </c>
      <c r="E388" s="1" t="s">
        <v>87</v>
      </c>
      <c r="F388" s="1"/>
      <c r="G388" s="8"/>
      <c r="H388" s="65">
        <f>H389</f>
        <v>15403</v>
      </c>
      <c r="I388" s="65">
        <f>I389</f>
        <v>15403</v>
      </c>
    </row>
    <row r="389" spans="1:9" ht="28.5">
      <c r="A389" s="19" t="s">
        <v>426</v>
      </c>
      <c r="B389" s="1" t="s">
        <v>326</v>
      </c>
      <c r="C389" s="1" t="s">
        <v>260</v>
      </c>
      <c r="D389" s="1" t="s">
        <v>253</v>
      </c>
      <c r="E389" s="1" t="s">
        <v>87</v>
      </c>
      <c r="F389" s="1"/>
      <c r="G389" s="8" t="s">
        <v>416</v>
      </c>
      <c r="H389" s="65">
        <v>15403</v>
      </c>
      <c r="I389" s="65">
        <v>15403</v>
      </c>
    </row>
    <row r="390" spans="1:9" ht="14.25">
      <c r="A390" s="19" t="s">
        <v>213</v>
      </c>
      <c r="B390" s="1" t="s">
        <v>326</v>
      </c>
      <c r="C390" s="1" t="s">
        <v>260</v>
      </c>
      <c r="D390" s="1" t="s">
        <v>253</v>
      </c>
      <c r="E390" s="1" t="s">
        <v>196</v>
      </c>
      <c r="F390" s="1"/>
      <c r="G390" s="8"/>
      <c r="H390" s="65">
        <f>H391+H394</f>
        <v>6708</v>
      </c>
      <c r="I390" s="65">
        <f>I391+I394</f>
        <v>6708</v>
      </c>
    </row>
    <row r="391" spans="1:9" ht="28.5">
      <c r="A391" s="19" t="s">
        <v>36</v>
      </c>
      <c r="B391" s="1" t="s">
        <v>326</v>
      </c>
      <c r="C391" s="1" t="s">
        <v>260</v>
      </c>
      <c r="D391" s="1" t="s">
        <v>253</v>
      </c>
      <c r="E391" s="1" t="s">
        <v>35</v>
      </c>
      <c r="F391" s="1"/>
      <c r="G391" s="8"/>
      <c r="H391" s="65">
        <f>H392+H393</f>
        <v>4708</v>
      </c>
      <c r="I391" s="65">
        <f>I392+I393</f>
        <v>4708</v>
      </c>
    </row>
    <row r="392" spans="1:9" ht="14.25">
      <c r="A392" s="15" t="s">
        <v>394</v>
      </c>
      <c r="B392" s="1" t="s">
        <v>326</v>
      </c>
      <c r="C392" s="1" t="s">
        <v>260</v>
      </c>
      <c r="D392" s="1" t="s">
        <v>253</v>
      </c>
      <c r="E392" s="1" t="s">
        <v>35</v>
      </c>
      <c r="F392" s="1"/>
      <c r="G392" s="8" t="s">
        <v>393</v>
      </c>
      <c r="H392" s="65">
        <f>223.6+670.9-10</f>
        <v>884.5</v>
      </c>
      <c r="I392" s="65">
        <f>223.6+670.9-10</f>
        <v>884.5</v>
      </c>
    </row>
    <row r="393" spans="1:9" ht="14.25">
      <c r="A393" s="15" t="s">
        <v>423</v>
      </c>
      <c r="B393" s="1" t="s">
        <v>326</v>
      </c>
      <c r="C393" s="1" t="s">
        <v>260</v>
      </c>
      <c r="D393" s="1" t="s">
        <v>253</v>
      </c>
      <c r="E393" s="1" t="s">
        <v>35</v>
      </c>
      <c r="F393" s="1"/>
      <c r="G393" s="8" t="s">
        <v>422</v>
      </c>
      <c r="H393" s="65">
        <f>953.4+2860.1+10</f>
        <v>3823.5</v>
      </c>
      <c r="I393" s="65">
        <f>953.4+2860.1+10</f>
        <v>3823.5</v>
      </c>
    </row>
    <row r="394" spans="1:9" ht="85.5">
      <c r="A394" s="19" t="s">
        <v>66</v>
      </c>
      <c r="B394" s="1" t="s">
        <v>326</v>
      </c>
      <c r="C394" s="1" t="s">
        <v>260</v>
      </c>
      <c r="D394" s="1" t="s">
        <v>253</v>
      </c>
      <c r="E394" s="1" t="s">
        <v>65</v>
      </c>
      <c r="F394" s="1"/>
      <c r="G394" s="21"/>
      <c r="H394" s="65">
        <f>H395</f>
        <v>2000</v>
      </c>
      <c r="I394" s="65">
        <f>I395</f>
        <v>2000</v>
      </c>
    </row>
    <row r="395" spans="1:9" ht="42" customHeight="1">
      <c r="A395" s="19" t="s">
        <v>64</v>
      </c>
      <c r="B395" s="1" t="s">
        <v>326</v>
      </c>
      <c r="C395" s="1" t="s">
        <v>260</v>
      </c>
      <c r="D395" s="1" t="s">
        <v>253</v>
      </c>
      <c r="E395" s="1" t="s">
        <v>63</v>
      </c>
      <c r="F395" s="1"/>
      <c r="G395" s="21"/>
      <c r="H395" s="65">
        <f>H396+H397</f>
        <v>2000</v>
      </c>
      <c r="I395" s="65">
        <f>I396+I397</f>
        <v>2000</v>
      </c>
    </row>
    <row r="396" spans="1:9" ht="14.25">
      <c r="A396" s="15" t="s">
        <v>394</v>
      </c>
      <c r="B396" s="1" t="s">
        <v>326</v>
      </c>
      <c r="C396" s="1" t="s">
        <v>260</v>
      </c>
      <c r="D396" s="1" t="s">
        <v>253</v>
      </c>
      <c r="E396" s="1" t="s">
        <v>63</v>
      </c>
      <c r="F396" s="1"/>
      <c r="G396" s="21" t="s">
        <v>393</v>
      </c>
      <c r="H396" s="65">
        <f>700+500</f>
        <v>1200</v>
      </c>
      <c r="I396" s="65">
        <f>700+500</f>
        <v>1200</v>
      </c>
    </row>
    <row r="397" spans="1:9" ht="14.25">
      <c r="A397" s="15" t="s">
        <v>423</v>
      </c>
      <c r="B397" s="1" t="s">
        <v>326</v>
      </c>
      <c r="C397" s="1" t="s">
        <v>260</v>
      </c>
      <c r="D397" s="1" t="s">
        <v>253</v>
      </c>
      <c r="E397" s="1" t="s">
        <v>63</v>
      </c>
      <c r="F397" s="1"/>
      <c r="G397" s="21" t="s">
        <v>422</v>
      </c>
      <c r="H397" s="65">
        <v>800</v>
      </c>
      <c r="I397" s="65">
        <v>800</v>
      </c>
    </row>
    <row r="398" spans="1:9" ht="14.25">
      <c r="A398" s="15" t="s">
        <v>528</v>
      </c>
      <c r="B398" s="1" t="s">
        <v>326</v>
      </c>
      <c r="C398" s="1" t="s">
        <v>260</v>
      </c>
      <c r="D398" s="1" t="s">
        <v>253</v>
      </c>
      <c r="E398" s="1" t="s">
        <v>526</v>
      </c>
      <c r="F398" s="1"/>
      <c r="G398" s="8"/>
      <c r="H398" s="65">
        <f aca="true" t="shared" si="7" ref="H398:I400">H399</f>
        <v>3039.3</v>
      </c>
      <c r="I398" s="65">
        <f t="shared" si="7"/>
        <v>3039.3</v>
      </c>
    </row>
    <row r="399" spans="1:9" ht="42.75">
      <c r="A399" s="15" t="s">
        <v>119</v>
      </c>
      <c r="B399" s="1" t="s">
        <v>326</v>
      </c>
      <c r="C399" s="1" t="s">
        <v>260</v>
      </c>
      <c r="D399" s="1" t="s">
        <v>253</v>
      </c>
      <c r="E399" s="1" t="s">
        <v>116</v>
      </c>
      <c r="F399" s="1"/>
      <c r="G399" s="8"/>
      <c r="H399" s="65">
        <f t="shared" si="7"/>
        <v>3039.3</v>
      </c>
      <c r="I399" s="65">
        <f t="shared" si="7"/>
        <v>3039.3</v>
      </c>
    </row>
    <row r="400" spans="1:9" ht="57">
      <c r="A400" s="15" t="s">
        <v>118</v>
      </c>
      <c r="B400" s="1" t="s">
        <v>326</v>
      </c>
      <c r="C400" s="1" t="s">
        <v>260</v>
      </c>
      <c r="D400" s="1" t="s">
        <v>253</v>
      </c>
      <c r="E400" s="1" t="s">
        <v>117</v>
      </c>
      <c r="F400" s="1"/>
      <c r="G400" s="8"/>
      <c r="H400" s="65">
        <f t="shared" si="7"/>
        <v>3039.3</v>
      </c>
      <c r="I400" s="65">
        <f t="shared" si="7"/>
        <v>3039.3</v>
      </c>
    </row>
    <row r="401" spans="1:9" ht="42.75">
      <c r="A401" s="19" t="s">
        <v>424</v>
      </c>
      <c r="B401" s="1" t="s">
        <v>326</v>
      </c>
      <c r="C401" s="1" t="s">
        <v>260</v>
      </c>
      <c r="D401" s="1" t="s">
        <v>253</v>
      </c>
      <c r="E401" s="1" t="s">
        <v>117</v>
      </c>
      <c r="F401" s="1"/>
      <c r="G401" s="8" t="s">
        <v>398</v>
      </c>
      <c r="H401" s="65">
        <v>3039.3</v>
      </c>
      <c r="I401" s="65">
        <v>3039.3</v>
      </c>
    </row>
    <row r="402" spans="1:9" ht="42.75" customHeight="1">
      <c r="A402" s="19" t="s">
        <v>510</v>
      </c>
      <c r="B402" s="1" t="s">
        <v>326</v>
      </c>
      <c r="C402" s="1" t="s">
        <v>260</v>
      </c>
      <c r="D402" s="1" t="s">
        <v>253</v>
      </c>
      <c r="E402" s="1" t="s">
        <v>507</v>
      </c>
      <c r="F402" s="1"/>
      <c r="G402" s="8"/>
      <c r="H402" s="65">
        <f>H403+H412+H406+H408+H410</f>
        <v>22394</v>
      </c>
      <c r="I402" s="65">
        <f>I403+I412+I406+I408+I410</f>
        <v>22394</v>
      </c>
    </row>
    <row r="403" spans="1:9" ht="14.25">
      <c r="A403" s="15" t="s">
        <v>514</v>
      </c>
      <c r="B403" s="1" t="s">
        <v>326</v>
      </c>
      <c r="C403" s="1" t="s">
        <v>260</v>
      </c>
      <c r="D403" s="1" t="s">
        <v>253</v>
      </c>
      <c r="E403" s="1" t="s">
        <v>511</v>
      </c>
      <c r="F403" s="1"/>
      <c r="G403" s="8"/>
      <c r="H403" s="65">
        <f>H404+H405</f>
        <v>263</v>
      </c>
      <c r="I403" s="65">
        <f>I404+I405</f>
        <v>263</v>
      </c>
    </row>
    <row r="404" spans="1:9" ht="42.75">
      <c r="A404" s="19" t="s">
        <v>424</v>
      </c>
      <c r="B404" s="1" t="s">
        <v>326</v>
      </c>
      <c r="C404" s="1" t="s">
        <v>260</v>
      </c>
      <c r="D404" s="1" t="s">
        <v>253</v>
      </c>
      <c r="E404" s="1" t="s">
        <v>511</v>
      </c>
      <c r="F404" s="1"/>
      <c r="G404" s="8" t="s">
        <v>398</v>
      </c>
      <c r="H404" s="65">
        <v>116.4</v>
      </c>
      <c r="I404" s="65">
        <v>116.4</v>
      </c>
    </row>
    <row r="405" spans="1:9" ht="42.75">
      <c r="A405" s="15" t="s">
        <v>429</v>
      </c>
      <c r="B405" s="1" t="s">
        <v>326</v>
      </c>
      <c r="C405" s="1" t="s">
        <v>260</v>
      </c>
      <c r="D405" s="1" t="s">
        <v>253</v>
      </c>
      <c r="E405" s="1" t="s">
        <v>511</v>
      </c>
      <c r="F405" s="1"/>
      <c r="G405" s="21" t="s">
        <v>428</v>
      </c>
      <c r="H405" s="65">
        <v>146.6</v>
      </c>
      <c r="I405" s="65">
        <v>146.6</v>
      </c>
    </row>
    <row r="406" spans="1:9" ht="70.5" customHeight="1">
      <c r="A406" s="15" t="s">
        <v>70</v>
      </c>
      <c r="B406" s="1" t="s">
        <v>326</v>
      </c>
      <c r="C406" s="1" t="s">
        <v>260</v>
      </c>
      <c r="D406" s="1" t="s">
        <v>253</v>
      </c>
      <c r="E406" s="1" t="s">
        <v>69</v>
      </c>
      <c r="F406" s="1"/>
      <c r="G406" s="21"/>
      <c r="H406" s="65">
        <f>H407</f>
        <v>1100</v>
      </c>
      <c r="I406" s="65">
        <f>I407</f>
        <v>1100</v>
      </c>
    </row>
    <row r="407" spans="1:9" ht="33" customHeight="1">
      <c r="A407" s="19" t="s">
        <v>426</v>
      </c>
      <c r="B407" s="1" t="s">
        <v>326</v>
      </c>
      <c r="C407" s="1" t="s">
        <v>260</v>
      </c>
      <c r="D407" s="1" t="s">
        <v>253</v>
      </c>
      <c r="E407" s="1" t="s">
        <v>69</v>
      </c>
      <c r="F407" s="1"/>
      <c r="G407" s="21" t="s">
        <v>416</v>
      </c>
      <c r="H407" s="65">
        <v>1100</v>
      </c>
      <c r="I407" s="65">
        <v>1100</v>
      </c>
    </row>
    <row r="408" spans="1:9" ht="85.5">
      <c r="A408" s="15" t="s">
        <v>71</v>
      </c>
      <c r="B408" s="1" t="s">
        <v>326</v>
      </c>
      <c r="C408" s="1" t="s">
        <v>260</v>
      </c>
      <c r="D408" s="1" t="s">
        <v>253</v>
      </c>
      <c r="E408" s="1" t="s">
        <v>72</v>
      </c>
      <c r="F408" s="1"/>
      <c r="G408" s="21"/>
      <c r="H408" s="65">
        <f>H409</f>
        <v>1000</v>
      </c>
      <c r="I408" s="65">
        <f>I409</f>
        <v>1000</v>
      </c>
    </row>
    <row r="409" spans="1:9" ht="30" customHeight="1">
      <c r="A409" s="19" t="s">
        <v>426</v>
      </c>
      <c r="B409" s="1" t="s">
        <v>326</v>
      </c>
      <c r="C409" s="1" t="s">
        <v>260</v>
      </c>
      <c r="D409" s="1" t="s">
        <v>253</v>
      </c>
      <c r="E409" s="1" t="s">
        <v>72</v>
      </c>
      <c r="F409" s="1"/>
      <c r="G409" s="21" t="s">
        <v>416</v>
      </c>
      <c r="H409" s="65">
        <v>1000</v>
      </c>
      <c r="I409" s="65">
        <v>1000</v>
      </c>
    </row>
    <row r="410" spans="1:9" ht="70.5" customHeight="1">
      <c r="A410" s="19" t="s">
        <v>29</v>
      </c>
      <c r="B410" s="1" t="s">
        <v>326</v>
      </c>
      <c r="C410" s="1" t="s">
        <v>260</v>
      </c>
      <c r="D410" s="1" t="s">
        <v>253</v>
      </c>
      <c r="E410" s="1" t="s">
        <v>28</v>
      </c>
      <c r="F410" s="1"/>
      <c r="G410" s="21"/>
      <c r="H410" s="65">
        <f>H411</f>
        <v>1000</v>
      </c>
      <c r="I410" s="65">
        <f>I411</f>
        <v>1000</v>
      </c>
    </row>
    <row r="411" spans="1:9" ht="33.75" customHeight="1">
      <c r="A411" s="19" t="s">
        <v>426</v>
      </c>
      <c r="B411" s="1" t="s">
        <v>326</v>
      </c>
      <c r="C411" s="1" t="s">
        <v>260</v>
      </c>
      <c r="D411" s="1" t="s">
        <v>253</v>
      </c>
      <c r="E411" s="1" t="s">
        <v>28</v>
      </c>
      <c r="F411" s="1"/>
      <c r="G411" s="21" t="s">
        <v>416</v>
      </c>
      <c r="H411" s="65">
        <v>1000</v>
      </c>
      <c r="I411" s="65">
        <v>1000</v>
      </c>
    </row>
    <row r="412" spans="1:9" ht="71.25" customHeight="1">
      <c r="A412" s="15" t="s">
        <v>81</v>
      </c>
      <c r="B412" s="1" t="s">
        <v>326</v>
      </c>
      <c r="C412" s="1" t="s">
        <v>260</v>
      </c>
      <c r="D412" s="1" t="s">
        <v>253</v>
      </c>
      <c r="E412" s="1" t="s">
        <v>565</v>
      </c>
      <c r="F412" s="1"/>
      <c r="G412" s="21"/>
      <c r="H412" s="65">
        <f>H413+H414</f>
        <v>19031</v>
      </c>
      <c r="I412" s="65">
        <f>I413+I414</f>
        <v>19031</v>
      </c>
    </row>
    <row r="413" spans="1:9" ht="14.25">
      <c r="A413" s="15" t="s">
        <v>394</v>
      </c>
      <c r="B413" s="1" t="s">
        <v>326</v>
      </c>
      <c r="C413" s="1" t="s">
        <v>260</v>
      </c>
      <c r="D413" s="1" t="s">
        <v>253</v>
      </c>
      <c r="E413" s="1" t="s">
        <v>565</v>
      </c>
      <c r="F413" s="1"/>
      <c r="G413" s="21" t="s">
        <v>393</v>
      </c>
      <c r="H413" s="65">
        <v>11331</v>
      </c>
      <c r="I413" s="65">
        <v>11331</v>
      </c>
    </row>
    <row r="414" spans="1:9" ht="14.25">
      <c r="A414" s="15" t="s">
        <v>423</v>
      </c>
      <c r="B414" s="1" t="s">
        <v>326</v>
      </c>
      <c r="C414" s="1" t="s">
        <v>260</v>
      </c>
      <c r="D414" s="1" t="s">
        <v>253</v>
      </c>
      <c r="E414" s="1" t="s">
        <v>565</v>
      </c>
      <c r="F414" s="1"/>
      <c r="G414" s="21" t="s">
        <v>422</v>
      </c>
      <c r="H414" s="65">
        <v>7700</v>
      </c>
      <c r="I414" s="65">
        <v>7700</v>
      </c>
    </row>
    <row r="415" spans="1:9" ht="14.25">
      <c r="A415" s="19" t="s">
        <v>216</v>
      </c>
      <c r="B415" s="1" t="s">
        <v>326</v>
      </c>
      <c r="C415" s="1" t="s">
        <v>260</v>
      </c>
      <c r="D415" s="1" t="s">
        <v>253</v>
      </c>
      <c r="E415" s="1" t="s">
        <v>217</v>
      </c>
      <c r="F415" s="1"/>
      <c r="G415" s="21"/>
      <c r="H415" s="65">
        <f>H416</f>
        <v>33786.5</v>
      </c>
      <c r="I415" s="65"/>
    </row>
    <row r="416" spans="1:9" ht="28.5">
      <c r="A416" s="19" t="s">
        <v>475</v>
      </c>
      <c r="B416" s="1" t="s">
        <v>326</v>
      </c>
      <c r="C416" s="1" t="s">
        <v>260</v>
      </c>
      <c r="D416" s="1" t="s">
        <v>253</v>
      </c>
      <c r="E416" s="1" t="s">
        <v>370</v>
      </c>
      <c r="F416" s="1"/>
      <c r="G416" s="21"/>
      <c r="H416" s="65">
        <f>H417+H418</f>
        <v>33786.5</v>
      </c>
      <c r="I416" s="65"/>
    </row>
    <row r="417" spans="1:9" ht="14.25">
      <c r="A417" s="15" t="s">
        <v>394</v>
      </c>
      <c r="B417" s="1" t="s">
        <v>326</v>
      </c>
      <c r="C417" s="1" t="s">
        <v>260</v>
      </c>
      <c r="D417" s="1" t="s">
        <v>253</v>
      </c>
      <c r="E417" s="1" t="s">
        <v>370</v>
      </c>
      <c r="F417" s="1"/>
      <c r="G417" s="21" t="s">
        <v>393</v>
      </c>
      <c r="H417" s="65">
        <f>641.2+9685.5-754.6+3681+1721.9+16.8</f>
        <v>14991.8</v>
      </c>
      <c r="I417" s="65"/>
    </row>
    <row r="418" spans="1:9" ht="14.25">
      <c r="A418" s="15" t="s">
        <v>423</v>
      </c>
      <c r="B418" s="1" t="s">
        <v>326</v>
      </c>
      <c r="C418" s="1" t="s">
        <v>260</v>
      </c>
      <c r="D418" s="1" t="s">
        <v>253</v>
      </c>
      <c r="E418" s="1" t="s">
        <v>370</v>
      </c>
      <c r="F418" s="1"/>
      <c r="G418" s="21" t="s">
        <v>422</v>
      </c>
      <c r="H418" s="65">
        <f>3427.9+13800-366.7+1964.5-31</f>
        <v>18794.7</v>
      </c>
      <c r="I418" s="65"/>
    </row>
    <row r="419" spans="1:9" ht="21" customHeight="1">
      <c r="A419" s="50" t="s">
        <v>155</v>
      </c>
      <c r="B419" s="4" t="s">
        <v>326</v>
      </c>
      <c r="C419" s="31" t="s">
        <v>260</v>
      </c>
      <c r="D419" s="31" t="s">
        <v>260</v>
      </c>
      <c r="E419" s="20"/>
      <c r="F419" s="20"/>
      <c r="G419" s="8"/>
      <c r="H419" s="67">
        <f>H425+H420</f>
        <v>9800.8</v>
      </c>
      <c r="I419" s="67">
        <f>I425+I420</f>
        <v>5558.6</v>
      </c>
    </row>
    <row r="420" spans="1:9" ht="19.5" customHeight="1">
      <c r="A420" s="19" t="s">
        <v>528</v>
      </c>
      <c r="B420" s="1" t="s">
        <v>326</v>
      </c>
      <c r="C420" s="20" t="s">
        <v>260</v>
      </c>
      <c r="D420" s="20" t="s">
        <v>260</v>
      </c>
      <c r="E420" s="20" t="s">
        <v>526</v>
      </c>
      <c r="F420" s="20"/>
      <c r="G420" s="8"/>
      <c r="H420" s="67">
        <f>H421</f>
        <v>5558.6</v>
      </c>
      <c r="I420" s="67">
        <f>I421</f>
        <v>5558.6</v>
      </c>
    </row>
    <row r="421" spans="1:9" ht="48" customHeight="1">
      <c r="A421" s="19" t="s">
        <v>67</v>
      </c>
      <c r="B421" s="1" t="s">
        <v>326</v>
      </c>
      <c r="C421" s="20" t="s">
        <v>260</v>
      </c>
      <c r="D421" s="20" t="s">
        <v>260</v>
      </c>
      <c r="E421" s="20" t="s">
        <v>53</v>
      </c>
      <c r="F421" s="20"/>
      <c r="G421" s="8"/>
      <c r="H421" s="67">
        <f>H423+H424+H422</f>
        <v>5558.6</v>
      </c>
      <c r="I421" s="67">
        <f>I423+I424+I422</f>
        <v>5558.6</v>
      </c>
    </row>
    <row r="422" spans="1:9" ht="33.75" customHeight="1">
      <c r="A422" s="19" t="s">
        <v>55</v>
      </c>
      <c r="B422" s="1" t="s">
        <v>326</v>
      </c>
      <c r="C422" s="20" t="s">
        <v>260</v>
      </c>
      <c r="D422" s="20" t="s">
        <v>260</v>
      </c>
      <c r="E422" s="20" t="s">
        <v>54</v>
      </c>
      <c r="F422" s="20"/>
      <c r="G422" s="8" t="s">
        <v>416</v>
      </c>
      <c r="H422" s="67">
        <f>6663-1104.4-5558.6+75.6</f>
        <v>75.6</v>
      </c>
      <c r="I422" s="67">
        <f>6663-1104.4-5558.6+75.6</f>
        <v>75.6</v>
      </c>
    </row>
    <row r="423" spans="1:9" ht="18.75" customHeight="1">
      <c r="A423" s="15" t="s">
        <v>394</v>
      </c>
      <c r="B423" s="1" t="s">
        <v>326</v>
      </c>
      <c r="C423" s="20" t="s">
        <v>260</v>
      </c>
      <c r="D423" s="20" t="s">
        <v>260</v>
      </c>
      <c r="E423" s="20" t="s">
        <v>54</v>
      </c>
      <c r="F423" s="20"/>
      <c r="G423" s="8" t="s">
        <v>393</v>
      </c>
      <c r="H423" s="67">
        <v>1838.5</v>
      </c>
      <c r="I423" s="67">
        <v>1838.5</v>
      </c>
    </row>
    <row r="424" spans="1:9" ht="19.5" customHeight="1">
      <c r="A424" s="15" t="s">
        <v>423</v>
      </c>
      <c r="B424" s="1" t="s">
        <v>326</v>
      </c>
      <c r="C424" s="20" t="s">
        <v>260</v>
      </c>
      <c r="D424" s="20" t="s">
        <v>260</v>
      </c>
      <c r="E424" s="20" t="s">
        <v>54</v>
      </c>
      <c r="F424" s="20"/>
      <c r="G424" s="8" t="s">
        <v>422</v>
      </c>
      <c r="H424" s="67">
        <f>3720.1-75.6</f>
        <v>3644.5</v>
      </c>
      <c r="I424" s="67">
        <f>3720.1-75.6</f>
        <v>3644.5</v>
      </c>
    </row>
    <row r="425" spans="1:9" ht="20.25" customHeight="1">
      <c r="A425" s="19" t="s">
        <v>216</v>
      </c>
      <c r="B425" s="1" t="s">
        <v>326</v>
      </c>
      <c r="C425" s="1" t="s">
        <v>260</v>
      </c>
      <c r="D425" s="1" t="s">
        <v>260</v>
      </c>
      <c r="E425" s="1" t="s">
        <v>217</v>
      </c>
      <c r="F425" s="1"/>
      <c r="G425" s="21"/>
      <c r="H425" s="67">
        <f>H426</f>
        <v>4242.2</v>
      </c>
      <c r="I425" s="67"/>
    </row>
    <row r="426" spans="1:9" ht="28.5">
      <c r="A426" s="19" t="s">
        <v>475</v>
      </c>
      <c r="B426" s="1" t="s">
        <v>326</v>
      </c>
      <c r="C426" s="20" t="s">
        <v>260</v>
      </c>
      <c r="D426" s="20" t="s">
        <v>260</v>
      </c>
      <c r="E426" s="20" t="s">
        <v>370</v>
      </c>
      <c r="F426" s="20"/>
      <c r="G426" s="21"/>
      <c r="H426" s="67">
        <f>H427+H428+H429</f>
        <v>4242.2</v>
      </c>
      <c r="I426" s="67"/>
    </row>
    <row r="427" spans="1:9" ht="27" customHeight="1">
      <c r="A427" s="19" t="s">
        <v>426</v>
      </c>
      <c r="B427" s="1" t="s">
        <v>326</v>
      </c>
      <c r="C427" s="20" t="s">
        <v>260</v>
      </c>
      <c r="D427" s="20" t="s">
        <v>260</v>
      </c>
      <c r="E427" s="20" t="s">
        <v>370</v>
      </c>
      <c r="F427" s="20"/>
      <c r="G427" s="8" t="s">
        <v>416</v>
      </c>
      <c r="H427" s="67">
        <f>4242.2-3554.6-413.5</f>
        <v>274.0999999999999</v>
      </c>
      <c r="I427" s="67"/>
    </row>
    <row r="428" spans="1:9" ht="16.5" customHeight="1">
      <c r="A428" s="15" t="s">
        <v>394</v>
      </c>
      <c r="B428" s="1" t="s">
        <v>326</v>
      </c>
      <c r="C428" s="20" t="s">
        <v>260</v>
      </c>
      <c r="D428" s="20" t="s">
        <v>260</v>
      </c>
      <c r="E428" s="20" t="s">
        <v>370</v>
      </c>
      <c r="F428" s="20"/>
      <c r="G428" s="8" t="s">
        <v>393</v>
      </c>
      <c r="H428" s="67">
        <f>1513.6-1164.8</f>
        <v>348.79999999999995</v>
      </c>
      <c r="I428" s="67"/>
    </row>
    <row r="429" spans="1:9" ht="18" customHeight="1">
      <c r="A429" s="15" t="s">
        <v>423</v>
      </c>
      <c r="B429" s="1" t="s">
        <v>326</v>
      </c>
      <c r="C429" s="20" t="s">
        <v>260</v>
      </c>
      <c r="D429" s="20" t="s">
        <v>260</v>
      </c>
      <c r="E429" s="20" t="s">
        <v>370</v>
      </c>
      <c r="F429" s="20"/>
      <c r="G429" s="8" t="s">
        <v>422</v>
      </c>
      <c r="H429" s="67">
        <f>2041+1578.3</f>
        <v>3619.3</v>
      </c>
      <c r="I429" s="67"/>
    </row>
    <row r="430" spans="1:9" ht="15">
      <c r="A430" s="50" t="s">
        <v>158</v>
      </c>
      <c r="B430" s="4" t="s">
        <v>326</v>
      </c>
      <c r="C430" s="4" t="s">
        <v>260</v>
      </c>
      <c r="D430" s="4" t="s">
        <v>258</v>
      </c>
      <c r="E430" s="4"/>
      <c r="F430" s="4"/>
      <c r="G430" s="14"/>
      <c r="H430" s="68">
        <f>H431+H442+H447+H452</f>
        <v>70320.1</v>
      </c>
      <c r="I430" s="68">
        <f>I431+I442+I447</f>
        <v>11961.6</v>
      </c>
    </row>
    <row r="431" spans="1:9" ht="43.5">
      <c r="A431" s="19" t="s">
        <v>289</v>
      </c>
      <c r="B431" s="1" t="s">
        <v>326</v>
      </c>
      <c r="C431" s="1" t="s">
        <v>260</v>
      </c>
      <c r="D431" s="1" t="s">
        <v>258</v>
      </c>
      <c r="E431" s="1" t="s">
        <v>286</v>
      </c>
      <c r="F431" s="4"/>
      <c r="G431" s="8"/>
      <c r="H431" s="68">
        <f>H432</f>
        <v>14566.7</v>
      </c>
      <c r="I431" s="68"/>
    </row>
    <row r="432" spans="1:9" ht="15">
      <c r="A432" s="19" t="s">
        <v>172</v>
      </c>
      <c r="B432" s="1" t="s">
        <v>326</v>
      </c>
      <c r="C432" s="1" t="s">
        <v>260</v>
      </c>
      <c r="D432" s="1" t="s">
        <v>258</v>
      </c>
      <c r="E432" s="1" t="s">
        <v>288</v>
      </c>
      <c r="F432" s="4"/>
      <c r="G432" s="8"/>
      <c r="H432" s="68">
        <f>H433+H436+H439</f>
        <v>14566.7</v>
      </c>
      <c r="I432" s="68"/>
    </row>
    <row r="433" spans="1:9" s="41" customFormat="1" ht="15">
      <c r="A433" s="19" t="s">
        <v>549</v>
      </c>
      <c r="B433" s="1" t="s">
        <v>326</v>
      </c>
      <c r="C433" s="1" t="s">
        <v>260</v>
      </c>
      <c r="D433" s="1" t="s">
        <v>258</v>
      </c>
      <c r="E433" s="1" t="s">
        <v>288</v>
      </c>
      <c r="F433" s="1"/>
      <c r="G433" s="8" t="s">
        <v>384</v>
      </c>
      <c r="H433" s="65">
        <f>H434+H435</f>
        <v>13734.3</v>
      </c>
      <c r="I433" s="65"/>
    </row>
    <row r="434" spans="1:9" ht="14.25">
      <c r="A434" s="19" t="s">
        <v>410</v>
      </c>
      <c r="B434" s="1" t="s">
        <v>326</v>
      </c>
      <c r="C434" s="1" t="s">
        <v>260</v>
      </c>
      <c r="D434" s="1" t="s">
        <v>258</v>
      </c>
      <c r="E434" s="1" t="s">
        <v>288</v>
      </c>
      <c r="F434" s="1"/>
      <c r="G434" s="8" t="s">
        <v>409</v>
      </c>
      <c r="H434" s="65">
        <f>13833.3-13-126.6-81.6-2.9</f>
        <v>13609.199999999999</v>
      </c>
      <c r="I434" s="65"/>
    </row>
    <row r="435" spans="1:9" ht="28.5">
      <c r="A435" s="19" t="s">
        <v>412</v>
      </c>
      <c r="B435" s="1" t="s">
        <v>326</v>
      </c>
      <c r="C435" s="1" t="s">
        <v>260</v>
      </c>
      <c r="D435" s="1" t="s">
        <v>258</v>
      </c>
      <c r="E435" s="1" t="s">
        <v>288</v>
      </c>
      <c r="F435" s="1"/>
      <c r="G435" s="8" t="s">
        <v>411</v>
      </c>
      <c r="H435" s="65">
        <v>125.1</v>
      </c>
      <c r="I435" s="65"/>
    </row>
    <row r="436" spans="1:9" ht="28.5">
      <c r="A436" s="19" t="s">
        <v>577</v>
      </c>
      <c r="B436" s="1" t="s">
        <v>326</v>
      </c>
      <c r="C436" s="1" t="s">
        <v>260</v>
      </c>
      <c r="D436" s="1" t="s">
        <v>258</v>
      </c>
      <c r="E436" s="1" t="s">
        <v>288</v>
      </c>
      <c r="F436" s="1"/>
      <c r="G436" s="8" t="s">
        <v>524</v>
      </c>
      <c r="H436" s="65">
        <f>H437+H438</f>
        <v>826.2</v>
      </c>
      <c r="I436" s="67"/>
    </row>
    <row r="437" spans="1:9" ht="28.5">
      <c r="A437" s="19" t="s">
        <v>435</v>
      </c>
      <c r="B437" s="1" t="s">
        <v>326</v>
      </c>
      <c r="C437" s="1" t="s">
        <v>260</v>
      </c>
      <c r="D437" s="1" t="s">
        <v>258</v>
      </c>
      <c r="E437" s="1" t="s">
        <v>288</v>
      </c>
      <c r="F437" s="1"/>
      <c r="G437" s="21" t="s">
        <v>432</v>
      </c>
      <c r="H437" s="65">
        <f>231.9+15.3+37.9+74.9+81.6+0.2</f>
        <v>441.8</v>
      </c>
      <c r="I437" s="67"/>
    </row>
    <row r="438" spans="1:9" ht="32.25" customHeight="1">
      <c r="A438" s="19" t="s">
        <v>426</v>
      </c>
      <c r="B438" s="1" t="s">
        <v>326</v>
      </c>
      <c r="C438" s="1" t="s">
        <v>260</v>
      </c>
      <c r="D438" s="1" t="s">
        <v>258</v>
      </c>
      <c r="E438" s="1" t="s">
        <v>288</v>
      </c>
      <c r="F438" s="1"/>
      <c r="G438" s="8" t="s">
        <v>416</v>
      </c>
      <c r="H438" s="65">
        <f>373.7-15.3-37.9+13+51.7-0.8</f>
        <v>384.4</v>
      </c>
      <c r="I438" s="67"/>
    </row>
    <row r="439" spans="1:9" ht="32.25" customHeight="1">
      <c r="A439" s="19" t="s">
        <v>551</v>
      </c>
      <c r="B439" s="1" t="s">
        <v>326</v>
      </c>
      <c r="C439" s="1" t="s">
        <v>260</v>
      </c>
      <c r="D439" s="1" t="s">
        <v>258</v>
      </c>
      <c r="E439" s="1" t="s">
        <v>288</v>
      </c>
      <c r="F439" s="1"/>
      <c r="G439" s="8" t="s">
        <v>525</v>
      </c>
      <c r="H439" s="65">
        <f>H440+H441</f>
        <v>6.2</v>
      </c>
      <c r="I439" s="67"/>
    </row>
    <row r="440" spans="1:9" ht="28.5">
      <c r="A440" s="19" t="s">
        <v>356</v>
      </c>
      <c r="B440" s="1" t="s">
        <v>326</v>
      </c>
      <c r="C440" s="1" t="s">
        <v>260</v>
      </c>
      <c r="D440" s="1" t="s">
        <v>258</v>
      </c>
      <c r="E440" s="1" t="s">
        <v>288</v>
      </c>
      <c r="F440" s="1"/>
      <c r="G440" s="8" t="s">
        <v>413</v>
      </c>
      <c r="H440" s="65">
        <f>2.7+0.5</f>
        <v>3.2</v>
      </c>
      <c r="I440" s="67"/>
    </row>
    <row r="441" spans="1:9" ht="14.25">
      <c r="A441" s="19" t="s">
        <v>437</v>
      </c>
      <c r="B441" s="1" t="s">
        <v>326</v>
      </c>
      <c r="C441" s="1" t="s">
        <v>260</v>
      </c>
      <c r="D441" s="1" t="s">
        <v>258</v>
      </c>
      <c r="E441" s="1" t="s">
        <v>288</v>
      </c>
      <c r="F441" s="1"/>
      <c r="G441" s="8" t="s">
        <v>436</v>
      </c>
      <c r="H441" s="65">
        <v>3</v>
      </c>
      <c r="I441" s="67"/>
    </row>
    <row r="442" spans="1:9" ht="28.5">
      <c r="A442" s="19" t="s">
        <v>314</v>
      </c>
      <c r="B442" s="1" t="s">
        <v>326</v>
      </c>
      <c r="C442" s="1" t="s">
        <v>260</v>
      </c>
      <c r="D442" s="1" t="s">
        <v>258</v>
      </c>
      <c r="E442" s="1" t="s">
        <v>154</v>
      </c>
      <c r="F442" s="1"/>
      <c r="G442" s="8"/>
      <c r="H442" s="65">
        <f>H443+H445</f>
        <v>11087.6</v>
      </c>
      <c r="I442" s="65">
        <f>I443+I445</f>
        <v>11087.6</v>
      </c>
    </row>
    <row r="443" spans="1:9" ht="114" customHeight="1">
      <c r="A443" s="19" t="s">
        <v>396</v>
      </c>
      <c r="B443" s="1" t="s">
        <v>326</v>
      </c>
      <c r="C443" s="1" t="s">
        <v>260</v>
      </c>
      <c r="D443" s="1" t="s">
        <v>258</v>
      </c>
      <c r="E443" s="1" t="s">
        <v>68</v>
      </c>
      <c r="F443" s="1"/>
      <c r="G443" s="8"/>
      <c r="H443" s="65">
        <f>H444</f>
        <v>10494</v>
      </c>
      <c r="I443" s="65">
        <f>I444</f>
        <v>10494</v>
      </c>
    </row>
    <row r="444" spans="1:9" ht="28.5">
      <c r="A444" s="19" t="s">
        <v>389</v>
      </c>
      <c r="B444" s="1" t="s">
        <v>326</v>
      </c>
      <c r="C444" s="1" t="s">
        <v>260</v>
      </c>
      <c r="D444" s="1" t="s">
        <v>258</v>
      </c>
      <c r="E444" s="1" t="s">
        <v>68</v>
      </c>
      <c r="F444" s="1"/>
      <c r="G444" s="8" t="s">
        <v>388</v>
      </c>
      <c r="H444" s="65">
        <f>9909+585</f>
        <v>10494</v>
      </c>
      <c r="I444" s="65">
        <f>9909+585</f>
        <v>10494</v>
      </c>
    </row>
    <row r="445" spans="1:9" ht="57">
      <c r="A445" s="19" t="s">
        <v>390</v>
      </c>
      <c r="B445" s="1" t="s">
        <v>326</v>
      </c>
      <c r="C445" s="1" t="s">
        <v>260</v>
      </c>
      <c r="D445" s="1" t="s">
        <v>258</v>
      </c>
      <c r="E445" s="1" t="s">
        <v>548</v>
      </c>
      <c r="F445" s="1"/>
      <c r="G445" s="8"/>
      <c r="H445" s="65">
        <f>H446</f>
        <v>593.6</v>
      </c>
      <c r="I445" s="65">
        <f>I446</f>
        <v>593.6</v>
      </c>
    </row>
    <row r="446" spans="1:9" ht="28.5">
      <c r="A446" s="19" t="s">
        <v>389</v>
      </c>
      <c r="B446" s="1" t="s">
        <v>326</v>
      </c>
      <c r="C446" s="1" t="s">
        <v>260</v>
      </c>
      <c r="D446" s="1" t="s">
        <v>258</v>
      </c>
      <c r="E446" s="1" t="s">
        <v>548</v>
      </c>
      <c r="F446" s="1"/>
      <c r="G446" s="8" t="s">
        <v>388</v>
      </c>
      <c r="H446" s="65">
        <v>593.6</v>
      </c>
      <c r="I446" s="65">
        <v>593.6</v>
      </c>
    </row>
    <row r="447" spans="1:9" ht="57">
      <c r="A447" s="19" t="s">
        <v>207</v>
      </c>
      <c r="B447" s="1" t="s">
        <v>326</v>
      </c>
      <c r="C447" s="1" t="s">
        <v>260</v>
      </c>
      <c r="D447" s="1" t="s">
        <v>258</v>
      </c>
      <c r="E447" s="1" t="s">
        <v>164</v>
      </c>
      <c r="F447" s="1"/>
      <c r="G447" s="8"/>
      <c r="H447" s="67">
        <f>H448+H450</f>
        <v>27550</v>
      </c>
      <c r="I447" s="67">
        <v>874</v>
      </c>
    </row>
    <row r="448" spans="1:9" ht="35.25" customHeight="1">
      <c r="A448" s="19" t="s">
        <v>392</v>
      </c>
      <c r="B448" s="1" t="s">
        <v>326</v>
      </c>
      <c r="C448" s="1" t="s">
        <v>260</v>
      </c>
      <c r="D448" s="1" t="s">
        <v>258</v>
      </c>
      <c r="E448" s="1" t="s">
        <v>550</v>
      </c>
      <c r="F448" s="1"/>
      <c r="G448" s="8"/>
      <c r="H448" s="67">
        <f>H449</f>
        <v>874</v>
      </c>
      <c r="I448" s="65">
        <v>874</v>
      </c>
    </row>
    <row r="449" spans="1:9" ht="42.75">
      <c r="A449" s="19" t="s">
        <v>424</v>
      </c>
      <c r="B449" s="1" t="s">
        <v>326</v>
      </c>
      <c r="C449" s="1" t="s">
        <v>260</v>
      </c>
      <c r="D449" s="1" t="s">
        <v>258</v>
      </c>
      <c r="E449" s="1" t="s">
        <v>550</v>
      </c>
      <c r="F449" s="1"/>
      <c r="G449" s="8" t="s">
        <v>398</v>
      </c>
      <c r="H449" s="67">
        <v>874</v>
      </c>
      <c r="I449" s="67">
        <v>874</v>
      </c>
    </row>
    <row r="450" spans="1:9" ht="14.25">
      <c r="A450" s="19" t="s">
        <v>153</v>
      </c>
      <c r="B450" s="1" t="s">
        <v>326</v>
      </c>
      <c r="C450" s="1" t="s">
        <v>260</v>
      </c>
      <c r="D450" s="1" t="s">
        <v>258</v>
      </c>
      <c r="E450" s="1" t="s">
        <v>269</v>
      </c>
      <c r="F450" s="1"/>
      <c r="G450" s="8"/>
      <c r="H450" s="67">
        <f>H451</f>
        <v>26676</v>
      </c>
      <c r="I450" s="67"/>
    </row>
    <row r="451" spans="1:9" ht="42.75">
      <c r="A451" s="19" t="s">
        <v>424</v>
      </c>
      <c r="B451" s="1" t="s">
        <v>326</v>
      </c>
      <c r="C451" s="1" t="s">
        <v>260</v>
      </c>
      <c r="D451" s="1" t="s">
        <v>258</v>
      </c>
      <c r="E451" s="1" t="s">
        <v>269</v>
      </c>
      <c r="F451" s="1"/>
      <c r="G451" s="8" t="s">
        <v>398</v>
      </c>
      <c r="H451" s="65">
        <v>26676</v>
      </c>
      <c r="I451" s="65"/>
    </row>
    <row r="452" spans="1:9" ht="20.25" customHeight="1">
      <c r="A452" s="19" t="s">
        <v>216</v>
      </c>
      <c r="B452" s="1" t="s">
        <v>326</v>
      </c>
      <c r="C452" s="1" t="s">
        <v>260</v>
      </c>
      <c r="D452" s="1" t="s">
        <v>258</v>
      </c>
      <c r="E452" s="1" t="s">
        <v>217</v>
      </c>
      <c r="F452" s="1"/>
      <c r="G452" s="21"/>
      <c r="H452" s="65">
        <f>H453+H458</f>
        <v>17115.8</v>
      </c>
      <c r="I452" s="65"/>
    </row>
    <row r="453" spans="1:9" ht="44.25" customHeight="1">
      <c r="A453" s="19" t="s">
        <v>353</v>
      </c>
      <c r="B453" s="1" t="s">
        <v>326</v>
      </c>
      <c r="C453" s="1" t="s">
        <v>260</v>
      </c>
      <c r="D453" s="1" t="s">
        <v>258</v>
      </c>
      <c r="E453" s="1" t="s">
        <v>270</v>
      </c>
      <c r="F453" s="1"/>
      <c r="G453" s="8"/>
      <c r="H453" s="65">
        <f>H454+H455</f>
        <v>2984.9000000000005</v>
      </c>
      <c r="I453" s="69"/>
    </row>
    <row r="454" spans="1:9" ht="27" customHeight="1">
      <c r="A454" s="19" t="s">
        <v>412</v>
      </c>
      <c r="B454" s="1" t="s">
        <v>326</v>
      </c>
      <c r="C454" s="1" t="s">
        <v>260</v>
      </c>
      <c r="D454" s="1" t="s">
        <v>258</v>
      </c>
      <c r="E454" s="1" t="s">
        <v>270</v>
      </c>
      <c r="F454" s="1"/>
      <c r="G454" s="8" t="s">
        <v>411</v>
      </c>
      <c r="H454" s="65">
        <f>2478.3-388</f>
        <v>2090.3</v>
      </c>
      <c r="I454" s="69"/>
    </row>
    <row r="455" spans="1:9" ht="32.25" customHeight="1">
      <c r="A455" s="19" t="s">
        <v>577</v>
      </c>
      <c r="B455" s="1" t="s">
        <v>326</v>
      </c>
      <c r="C455" s="1" t="s">
        <v>260</v>
      </c>
      <c r="D455" s="1" t="s">
        <v>258</v>
      </c>
      <c r="E455" s="1" t="s">
        <v>270</v>
      </c>
      <c r="F455" s="1"/>
      <c r="G455" s="8" t="s">
        <v>524</v>
      </c>
      <c r="H455" s="65">
        <f>H456+H457</f>
        <v>894.6000000000001</v>
      </c>
      <c r="I455" s="69"/>
    </row>
    <row r="456" spans="1:9" ht="33.75" customHeight="1">
      <c r="A456" s="19" t="s">
        <v>435</v>
      </c>
      <c r="B456" s="1" t="s">
        <v>326</v>
      </c>
      <c r="C456" s="1" t="s">
        <v>260</v>
      </c>
      <c r="D456" s="1" t="s">
        <v>258</v>
      </c>
      <c r="E456" s="1" t="s">
        <v>270</v>
      </c>
      <c r="F456" s="1"/>
      <c r="G456" s="8" t="s">
        <v>432</v>
      </c>
      <c r="H456" s="65">
        <f>26.5+67.7+64.8+164.7+3.3</f>
        <v>327</v>
      </c>
      <c r="I456" s="69"/>
    </row>
    <row r="457" spans="1:9" ht="28.5">
      <c r="A457" s="19" t="s">
        <v>426</v>
      </c>
      <c r="B457" s="1" t="s">
        <v>326</v>
      </c>
      <c r="C457" s="1" t="s">
        <v>260</v>
      </c>
      <c r="D457" s="1" t="s">
        <v>258</v>
      </c>
      <c r="E457" s="1" t="s">
        <v>270</v>
      </c>
      <c r="F457" s="1"/>
      <c r="G457" s="8" t="s">
        <v>416</v>
      </c>
      <c r="H457" s="65">
        <f>894.6-26.5-67.7-64.8-164.7-3.3</f>
        <v>567.6000000000001</v>
      </c>
      <c r="I457" s="69"/>
    </row>
    <row r="458" spans="1:9" ht="28.5">
      <c r="A458" s="19" t="s">
        <v>475</v>
      </c>
      <c r="B458" s="1" t="s">
        <v>326</v>
      </c>
      <c r="C458" s="20" t="s">
        <v>260</v>
      </c>
      <c r="D458" s="20" t="s">
        <v>258</v>
      </c>
      <c r="E458" s="1" t="s">
        <v>370</v>
      </c>
      <c r="F458" s="1"/>
      <c r="G458" s="8"/>
      <c r="H458" s="65">
        <f>H459+H460</f>
        <v>14130.9</v>
      </c>
      <c r="I458" s="69"/>
    </row>
    <row r="459" spans="1:9" ht="29.25" customHeight="1">
      <c r="A459" s="19" t="s">
        <v>426</v>
      </c>
      <c r="B459" s="1" t="s">
        <v>326</v>
      </c>
      <c r="C459" s="20" t="s">
        <v>260</v>
      </c>
      <c r="D459" s="20" t="s">
        <v>258</v>
      </c>
      <c r="E459" s="1" t="s">
        <v>370</v>
      </c>
      <c r="F459" s="20"/>
      <c r="G459" s="21" t="s">
        <v>416</v>
      </c>
      <c r="H459" s="67">
        <f>2130.9+1021.3-1021.3</f>
        <v>2130.8999999999996</v>
      </c>
      <c r="I459" s="67"/>
    </row>
    <row r="460" spans="1:9" ht="34.5" customHeight="1">
      <c r="A460" s="15" t="s">
        <v>404</v>
      </c>
      <c r="B460" s="1" t="s">
        <v>326</v>
      </c>
      <c r="C460" s="20" t="s">
        <v>260</v>
      </c>
      <c r="D460" s="20" t="s">
        <v>258</v>
      </c>
      <c r="E460" s="1" t="s">
        <v>370</v>
      </c>
      <c r="F460" s="20"/>
      <c r="G460" s="8" t="s">
        <v>403</v>
      </c>
      <c r="H460" s="67">
        <f>10000+2000</f>
        <v>12000</v>
      </c>
      <c r="I460" s="67"/>
    </row>
    <row r="461" spans="1:9" ht="15">
      <c r="A461" s="50" t="s">
        <v>140</v>
      </c>
      <c r="B461" s="4" t="s">
        <v>326</v>
      </c>
      <c r="C461" s="4" t="s">
        <v>259</v>
      </c>
      <c r="D461" s="4"/>
      <c r="E461" s="4"/>
      <c r="F461" s="4"/>
      <c r="G461" s="14"/>
      <c r="H461" s="68">
        <f>H462+H467</f>
        <v>21517.4</v>
      </c>
      <c r="I461" s="68">
        <f>I462+I467</f>
        <v>20390</v>
      </c>
    </row>
    <row r="462" spans="1:9" ht="15">
      <c r="A462" s="50" t="s">
        <v>295</v>
      </c>
      <c r="B462" s="4" t="s">
        <v>326</v>
      </c>
      <c r="C462" s="4" t="s">
        <v>259</v>
      </c>
      <c r="D462" s="4" t="s">
        <v>254</v>
      </c>
      <c r="E462" s="4"/>
      <c r="F462" s="4"/>
      <c r="G462" s="8"/>
      <c r="H462" s="68">
        <f>H463</f>
        <v>20390</v>
      </c>
      <c r="I462" s="68">
        <f>I463</f>
        <v>20390</v>
      </c>
    </row>
    <row r="463" spans="1:9" ht="14.25">
      <c r="A463" s="19" t="s">
        <v>281</v>
      </c>
      <c r="B463" s="1" t="s">
        <v>326</v>
      </c>
      <c r="C463" s="1" t="s">
        <v>259</v>
      </c>
      <c r="D463" s="1" t="s">
        <v>254</v>
      </c>
      <c r="E463" s="1" t="s">
        <v>192</v>
      </c>
      <c r="F463" s="1"/>
      <c r="G463" s="8"/>
      <c r="H463" s="65">
        <f>H464</f>
        <v>20390</v>
      </c>
      <c r="I463" s="65">
        <f>I464</f>
        <v>20390</v>
      </c>
    </row>
    <row r="464" spans="1:9" ht="120" customHeight="1">
      <c r="A464" s="19" t="s">
        <v>38</v>
      </c>
      <c r="B464" s="1" t="s">
        <v>326</v>
      </c>
      <c r="C464" s="1" t="s">
        <v>259</v>
      </c>
      <c r="D464" s="1" t="s">
        <v>254</v>
      </c>
      <c r="E464" s="1" t="s">
        <v>37</v>
      </c>
      <c r="F464" s="1"/>
      <c r="G464" s="8"/>
      <c r="H464" s="65">
        <f>H466+H465</f>
        <v>20390</v>
      </c>
      <c r="I464" s="65">
        <f>I466+I465</f>
        <v>20390</v>
      </c>
    </row>
    <row r="465" spans="1:9" ht="30.75" customHeight="1">
      <c r="A465" s="19" t="s">
        <v>426</v>
      </c>
      <c r="B465" s="1" t="s">
        <v>326</v>
      </c>
      <c r="C465" s="1" t="s">
        <v>259</v>
      </c>
      <c r="D465" s="1" t="s">
        <v>254</v>
      </c>
      <c r="E465" s="1" t="s">
        <v>37</v>
      </c>
      <c r="F465" s="1"/>
      <c r="G465" s="8" t="s">
        <v>416</v>
      </c>
      <c r="H465" s="65">
        <v>400</v>
      </c>
      <c r="I465" s="65">
        <v>400</v>
      </c>
    </row>
    <row r="466" spans="1:9" s="43" customFormat="1" ht="32.25" customHeight="1">
      <c r="A466" s="19" t="s">
        <v>401</v>
      </c>
      <c r="B466" s="1" t="s">
        <v>326</v>
      </c>
      <c r="C466" s="1" t="s">
        <v>259</v>
      </c>
      <c r="D466" s="1" t="s">
        <v>254</v>
      </c>
      <c r="E466" s="1" t="s">
        <v>37</v>
      </c>
      <c r="F466" s="1"/>
      <c r="G466" s="8" t="s">
        <v>400</v>
      </c>
      <c r="H466" s="65">
        <f>20390-400</f>
        <v>19990</v>
      </c>
      <c r="I466" s="65">
        <f>20390-400</f>
        <v>19990</v>
      </c>
    </row>
    <row r="467" spans="1:9" s="43" customFormat="1" ht="15">
      <c r="A467" s="50" t="s">
        <v>215</v>
      </c>
      <c r="B467" s="4" t="s">
        <v>326</v>
      </c>
      <c r="C467" s="4" t="s">
        <v>259</v>
      </c>
      <c r="D467" s="4" t="s">
        <v>265</v>
      </c>
      <c r="E467" s="1"/>
      <c r="F467" s="1"/>
      <c r="G467" s="8"/>
      <c r="H467" s="65">
        <f>H468</f>
        <v>1127.4</v>
      </c>
      <c r="I467" s="67"/>
    </row>
    <row r="468" spans="1:9" s="43" customFormat="1" ht="42.75">
      <c r="A468" s="15" t="s">
        <v>357</v>
      </c>
      <c r="B468" s="1" t="s">
        <v>326</v>
      </c>
      <c r="C468" s="1" t="s">
        <v>259</v>
      </c>
      <c r="D468" s="1" t="s">
        <v>265</v>
      </c>
      <c r="E468" s="1" t="s">
        <v>284</v>
      </c>
      <c r="F468" s="1" t="s">
        <v>171</v>
      </c>
      <c r="G468" s="8"/>
      <c r="H468" s="65">
        <f>H469+H470</f>
        <v>1127.4</v>
      </c>
      <c r="I468" s="67"/>
    </row>
    <row r="469" spans="1:9" s="43" customFormat="1" ht="28.5">
      <c r="A469" s="19" t="s">
        <v>454</v>
      </c>
      <c r="B469" s="1" t="s">
        <v>326</v>
      </c>
      <c r="C469" s="26" t="s">
        <v>259</v>
      </c>
      <c r="D469" s="26" t="s">
        <v>265</v>
      </c>
      <c r="E469" s="26" t="s">
        <v>284</v>
      </c>
      <c r="F469" s="26"/>
      <c r="G469" s="28" t="s">
        <v>453</v>
      </c>
      <c r="H469" s="71">
        <v>797.4</v>
      </c>
      <c r="I469" s="71"/>
    </row>
    <row r="470" spans="1:9" s="43" customFormat="1" ht="14.25">
      <c r="A470" s="15" t="s">
        <v>423</v>
      </c>
      <c r="B470" s="1" t="s">
        <v>326</v>
      </c>
      <c r="C470" s="26" t="s">
        <v>259</v>
      </c>
      <c r="D470" s="26" t="s">
        <v>265</v>
      </c>
      <c r="E470" s="26" t="s">
        <v>284</v>
      </c>
      <c r="F470" s="26"/>
      <c r="G470" s="28" t="s">
        <v>422</v>
      </c>
      <c r="H470" s="71">
        <v>330</v>
      </c>
      <c r="I470" s="71"/>
    </row>
    <row r="471" spans="1:9" s="43" customFormat="1" ht="60.75" customHeight="1">
      <c r="A471" s="44" t="s">
        <v>464</v>
      </c>
      <c r="B471" s="4" t="s">
        <v>333</v>
      </c>
      <c r="C471" s="4"/>
      <c r="D471" s="4"/>
      <c r="E471" s="4"/>
      <c r="F471" s="4"/>
      <c r="G471" s="14"/>
      <c r="H471" s="68">
        <f>H472+H512+H572</f>
        <v>179910.7</v>
      </c>
      <c r="I471" s="68">
        <f>I472+I512+I572</f>
        <v>8288.9</v>
      </c>
    </row>
    <row r="472" spans="1:9" s="43" customFormat="1" ht="15">
      <c r="A472" s="50" t="s">
        <v>141</v>
      </c>
      <c r="B472" s="4" t="s">
        <v>333</v>
      </c>
      <c r="C472" s="4" t="s">
        <v>260</v>
      </c>
      <c r="D472" s="4"/>
      <c r="E472" s="4"/>
      <c r="F472" s="4"/>
      <c r="G472" s="14"/>
      <c r="H472" s="68">
        <f>H473+H490</f>
        <v>44149.7</v>
      </c>
      <c r="I472" s="68">
        <f>I473+I490</f>
        <v>5538.7</v>
      </c>
    </row>
    <row r="473" spans="1:9" s="43" customFormat="1" ht="15">
      <c r="A473" s="50" t="s">
        <v>144</v>
      </c>
      <c r="B473" s="4" t="s">
        <v>333</v>
      </c>
      <c r="C473" s="4" t="s">
        <v>260</v>
      </c>
      <c r="D473" s="4" t="s">
        <v>253</v>
      </c>
      <c r="E473" s="4"/>
      <c r="F473" s="4"/>
      <c r="G473" s="8"/>
      <c r="H473" s="68">
        <f>H474+H485+H481</f>
        <v>32022.7</v>
      </c>
      <c r="I473" s="68">
        <f>I474+I485+I481</f>
        <v>1278.3</v>
      </c>
    </row>
    <row r="474" spans="1:9" s="43" customFormat="1" ht="14.25">
      <c r="A474" s="19" t="s">
        <v>156</v>
      </c>
      <c r="B474" s="1" t="s">
        <v>333</v>
      </c>
      <c r="C474" s="1" t="s">
        <v>260</v>
      </c>
      <c r="D474" s="1" t="s">
        <v>253</v>
      </c>
      <c r="E474" s="1" t="s">
        <v>157</v>
      </c>
      <c r="F474" s="1"/>
      <c r="G474" s="8"/>
      <c r="H474" s="65">
        <f>H478+H475</f>
        <v>30744.4</v>
      </c>
      <c r="I474" s="65"/>
    </row>
    <row r="475" spans="1:9" s="43" customFormat="1" ht="28.5">
      <c r="A475" s="55" t="s">
        <v>356</v>
      </c>
      <c r="B475" s="1" t="s">
        <v>333</v>
      </c>
      <c r="C475" s="1" t="s">
        <v>260</v>
      </c>
      <c r="D475" s="1" t="s">
        <v>253</v>
      </c>
      <c r="E475" s="1" t="s">
        <v>39</v>
      </c>
      <c r="F475" s="1"/>
      <c r="G475" s="8"/>
      <c r="H475" s="65">
        <f>H476+H477</f>
        <v>569.7</v>
      </c>
      <c r="I475" s="65"/>
    </row>
    <row r="476" spans="1:9" s="43" customFormat="1" ht="42.75">
      <c r="A476" s="19" t="s">
        <v>579</v>
      </c>
      <c r="B476" s="1" t="s">
        <v>333</v>
      </c>
      <c r="C476" s="1" t="s">
        <v>260</v>
      </c>
      <c r="D476" s="1" t="s">
        <v>253</v>
      </c>
      <c r="E476" s="1" t="s">
        <v>39</v>
      </c>
      <c r="F476" s="1"/>
      <c r="G476" s="8" t="s">
        <v>398</v>
      </c>
      <c r="H476" s="65">
        <v>6.6</v>
      </c>
      <c r="I476" s="65"/>
    </row>
    <row r="477" spans="1:9" s="43" customFormat="1" ht="42.75">
      <c r="A477" s="19" t="s">
        <v>42</v>
      </c>
      <c r="B477" s="1" t="s">
        <v>333</v>
      </c>
      <c r="C477" s="1" t="s">
        <v>260</v>
      </c>
      <c r="D477" s="1" t="s">
        <v>253</v>
      </c>
      <c r="E477" s="1" t="s">
        <v>39</v>
      </c>
      <c r="F477" s="1"/>
      <c r="G477" s="8" t="s">
        <v>428</v>
      </c>
      <c r="H477" s="65">
        <v>563.1</v>
      </c>
      <c r="I477" s="65"/>
    </row>
    <row r="478" spans="1:9" s="43" customFormat="1" ht="14.25">
      <c r="A478" s="19" t="s">
        <v>153</v>
      </c>
      <c r="B478" s="1" t="s">
        <v>333</v>
      </c>
      <c r="C478" s="1" t="s">
        <v>260</v>
      </c>
      <c r="D478" s="1" t="s">
        <v>253</v>
      </c>
      <c r="E478" s="1" t="s">
        <v>268</v>
      </c>
      <c r="F478" s="1"/>
      <c r="G478" s="8"/>
      <c r="H478" s="65">
        <f>H479+H480</f>
        <v>30174.7</v>
      </c>
      <c r="I478" s="65"/>
    </row>
    <row r="479" spans="1:9" s="43" customFormat="1" ht="42.75">
      <c r="A479" s="19" t="s">
        <v>424</v>
      </c>
      <c r="B479" s="1" t="s">
        <v>333</v>
      </c>
      <c r="C479" s="1" t="s">
        <v>260</v>
      </c>
      <c r="D479" s="1" t="s">
        <v>253</v>
      </c>
      <c r="E479" s="1" t="s">
        <v>268</v>
      </c>
      <c r="F479" s="1"/>
      <c r="G479" s="8" t="s">
        <v>398</v>
      </c>
      <c r="H479" s="65">
        <f>3199.1-6.6</f>
        <v>3192.5</v>
      </c>
      <c r="I479" s="65"/>
    </row>
    <row r="480" spans="1:9" s="43" customFormat="1" ht="42.75">
      <c r="A480" s="15" t="s">
        <v>429</v>
      </c>
      <c r="B480" s="1" t="s">
        <v>333</v>
      </c>
      <c r="C480" s="1" t="s">
        <v>260</v>
      </c>
      <c r="D480" s="1" t="s">
        <v>253</v>
      </c>
      <c r="E480" s="1" t="s">
        <v>268</v>
      </c>
      <c r="F480" s="1"/>
      <c r="G480" s="8" t="s">
        <v>428</v>
      </c>
      <c r="H480" s="65">
        <f>27454.3+91-563.1</f>
        <v>26982.2</v>
      </c>
      <c r="I480" s="65"/>
    </row>
    <row r="481" spans="1:9" s="43" customFormat="1" ht="14.25">
      <c r="A481" s="6" t="s">
        <v>213</v>
      </c>
      <c r="B481" s="1" t="s">
        <v>333</v>
      </c>
      <c r="C481" s="1" t="s">
        <v>260</v>
      </c>
      <c r="D481" s="1" t="s">
        <v>253</v>
      </c>
      <c r="E481" s="1" t="s">
        <v>196</v>
      </c>
      <c r="F481" s="1"/>
      <c r="G481" s="8"/>
      <c r="H481" s="65">
        <f aca="true" t="shared" si="8" ref="H481:I483">H482</f>
        <v>175</v>
      </c>
      <c r="I481" s="65">
        <f t="shared" si="8"/>
        <v>175</v>
      </c>
    </row>
    <row r="482" spans="1:9" s="43" customFormat="1" ht="85.5">
      <c r="A482" s="19" t="s">
        <v>66</v>
      </c>
      <c r="B482" s="1" t="s">
        <v>333</v>
      </c>
      <c r="C482" s="1" t="s">
        <v>260</v>
      </c>
      <c r="D482" s="1" t="s">
        <v>253</v>
      </c>
      <c r="E482" s="1" t="s">
        <v>65</v>
      </c>
      <c r="F482" s="1"/>
      <c r="G482" s="8"/>
      <c r="H482" s="65">
        <f t="shared" si="8"/>
        <v>175</v>
      </c>
      <c r="I482" s="65">
        <f t="shared" si="8"/>
        <v>175</v>
      </c>
    </row>
    <row r="483" spans="1:9" s="43" customFormat="1" ht="28.5">
      <c r="A483" s="19" t="s">
        <v>64</v>
      </c>
      <c r="B483" s="1" t="s">
        <v>333</v>
      </c>
      <c r="C483" s="1" t="s">
        <v>260</v>
      </c>
      <c r="D483" s="1" t="s">
        <v>253</v>
      </c>
      <c r="E483" s="1" t="s">
        <v>63</v>
      </c>
      <c r="F483" s="1"/>
      <c r="G483" s="8"/>
      <c r="H483" s="65">
        <f t="shared" si="8"/>
        <v>175</v>
      </c>
      <c r="I483" s="65">
        <f t="shared" si="8"/>
        <v>175</v>
      </c>
    </row>
    <row r="484" spans="1:9" s="43" customFormat="1" ht="14.25">
      <c r="A484" s="15" t="s">
        <v>423</v>
      </c>
      <c r="B484" s="1" t="s">
        <v>333</v>
      </c>
      <c r="C484" s="1" t="s">
        <v>260</v>
      </c>
      <c r="D484" s="1" t="s">
        <v>253</v>
      </c>
      <c r="E484" s="1" t="s">
        <v>63</v>
      </c>
      <c r="F484" s="1"/>
      <c r="G484" s="8" t="s">
        <v>422</v>
      </c>
      <c r="H484" s="65">
        <v>175</v>
      </c>
      <c r="I484" s="65">
        <v>175</v>
      </c>
    </row>
    <row r="485" spans="1:9" s="43" customFormat="1" ht="14.25">
      <c r="A485" s="15" t="s">
        <v>528</v>
      </c>
      <c r="B485" s="1" t="s">
        <v>333</v>
      </c>
      <c r="C485" s="1" t="s">
        <v>260</v>
      </c>
      <c r="D485" s="1" t="s">
        <v>253</v>
      </c>
      <c r="E485" s="1" t="s">
        <v>526</v>
      </c>
      <c r="F485" s="1"/>
      <c r="G485" s="8"/>
      <c r="H485" s="65">
        <f>H486</f>
        <v>1103.3</v>
      </c>
      <c r="I485" s="65">
        <f>I486</f>
        <v>1103.3</v>
      </c>
    </row>
    <row r="486" spans="1:9" s="43" customFormat="1" ht="42.75">
      <c r="A486" s="15" t="s">
        <v>119</v>
      </c>
      <c r="B486" s="1" t="s">
        <v>333</v>
      </c>
      <c r="C486" s="1" t="s">
        <v>260</v>
      </c>
      <c r="D486" s="1" t="s">
        <v>253</v>
      </c>
      <c r="E486" s="1" t="s">
        <v>116</v>
      </c>
      <c r="F486" s="1"/>
      <c r="G486" s="8"/>
      <c r="H486" s="65">
        <f>H487</f>
        <v>1103.3</v>
      </c>
      <c r="I486" s="65">
        <f>I487</f>
        <v>1103.3</v>
      </c>
    </row>
    <row r="487" spans="1:9" s="43" customFormat="1" ht="71.25" customHeight="1">
      <c r="A487" s="15" t="s">
        <v>118</v>
      </c>
      <c r="B487" s="1" t="s">
        <v>333</v>
      </c>
      <c r="C487" s="1" t="s">
        <v>260</v>
      </c>
      <c r="D487" s="1" t="s">
        <v>253</v>
      </c>
      <c r="E487" s="1" t="s">
        <v>117</v>
      </c>
      <c r="F487" s="1"/>
      <c r="G487" s="8"/>
      <c r="H487" s="65">
        <f>H488+H489</f>
        <v>1103.3</v>
      </c>
      <c r="I487" s="65">
        <f>I488+I489</f>
        <v>1103.3</v>
      </c>
    </row>
    <row r="488" spans="1:9" s="43" customFormat="1" ht="42.75">
      <c r="A488" s="19" t="s">
        <v>424</v>
      </c>
      <c r="B488" s="1" t="s">
        <v>333</v>
      </c>
      <c r="C488" s="1" t="s">
        <v>260</v>
      </c>
      <c r="D488" s="1" t="s">
        <v>253</v>
      </c>
      <c r="E488" s="1" t="s">
        <v>117</v>
      </c>
      <c r="F488" s="1"/>
      <c r="G488" s="8" t="s">
        <v>398</v>
      </c>
      <c r="H488" s="65">
        <v>61</v>
      </c>
      <c r="I488" s="65">
        <v>61</v>
      </c>
    </row>
    <row r="489" spans="1:9" s="43" customFormat="1" ht="42.75">
      <c r="A489" s="15" t="s">
        <v>429</v>
      </c>
      <c r="B489" s="1" t="s">
        <v>333</v>
      </c>
      <c r="C489" s="1" t="s">
        <v>260</v>
      </c>
      <c r="D489" s="1" t="s">
        <v>253</v>
      </c>
      <c r="E489" s="1" t="s">
        <v>117</v>
      </c>
      <c r="F489" s="1"/>
      <c r="G489" s="8" t="s">
        <v>428</v>
      </c>
      <c r="H489" s="65">
        <v>1042.3</v>
      </c>
      <c r="I489" s="65">
        <v>1042.3</v>
      </c>
    </row>
    <row r="490" spans="1:9" ht="15">
      <c r="A490" s="50" t="s">
        <v>155</v>
      </c>
      <c r="B490" s="4" t="s">
        <v>333</v>
      </c>
      <c r="C490" s="4" t="s">
        <v>260</v>
      </c>
      <c r="D490" s="4" t="s">
        <v>260</v>
      </c>
      <c r="E490" s="4"/>
      <c r="F490" s="4"/>
      <c r="G490" s="14"/>
      <c r="H490" s="68">
        <f>H491+H506+H500+H496</f>
        <v>12127</v>
      </c>
      <c r="I490" s="68">
        <f>I491+I506+I500+I496+I501</f>
        <v>4260.4</v>
      </c>
    </row>
    <row r="491" spans="1:9" ht="15">
      <c r="A491" s="50" t="s">
        <v>194</v>
      </c>
      <c r="B491" s="4" t="s">
        <v>333</v>
      </c>
      <c r="C491" s="4" t="s">
        <v>260</v>
      </c>
      <c r="D491" s="4" t="s">
        <v>260</v>
      </c>
      <c r="E491" s="4" t="s">
        <v>195</v>
      </c>
      <c r="F491" s="4"/>
      <c r="G491" s="8"/>
      <c r="H491" s="68">
        <f>H494+H492</f>
        <v>5917.5</v>
      </c>
      <c r="I491" s="68"/>
    </row>
    <row r="492" spans="1:9" ht="29.25">
      <c r="A492" s="55" t="s">
        <v>356</v>
      </c>
      <c r="B492" s="1" t="s">
        <v>333</v>
      </c>
      <c r="C492" s="1" t="s">
        <v>260</v>
      </c>
      <c r="D492" s="1" t="s">
        <v>260</v>
      </c>
      <c r="E492" s="1" t="s">
        <v>40</v>
      </c>
      <c r="F492" s="4"/>
      <c r="G492" s="8"/>
      <c r="H492" s="65">
        <f>H493</f>
        <v>28.3</v>
      </c>
      <c r="I492" s="68"/>
    </row>
    <row r="493" spans="1:9" ht="43.5">
      <c r="A493" s="19" t="s">
        <v>579</v>
      </c>
      <c r="B493" s="1" t="s">
        <v>333</v>
      </c>
      <c r="C493" s="1" t="s">
        <v>260</v>
      </c>
      <c r="D493" s="1" t="s">
        <v>260</v>
      </c>
      <c r="E493" s="1" t="s">
        <v>40</v>
      </c>
      <c r="F493" s="4"/>
      <c r="G493" s="8" t="s">
        <v>398</v>
      </c>
      <c r="H493" s="65">
        <f>27.3+1</f>
        <v>28.3</v>
      </c>
      <c r="I493" s="68"/>
    </row>
    <row r="494" spans="1:9" ht="14.25">
      <c r="A494" s="19" t="s">
        <v>153</v>
      </c>
      <c r="B494" s="1" t="s">
        <v>333</v>
      </c>
      <c r="C494" s="1" t="s">
        <v>260</v>
      </c>
      <c r="D494" s="1" t="s">
        <v>260</v>
      </c>
      <c r="E494" s="1" t="s">
        <v>310</v>
      </c>
      <c r="F494" s="1"/>
      <c r="G494" s="8"/>
      <c r="H494" s="65">
        <f>H495</f>
        <v>5889.2</v>
      </c>
      <c r="I494" s="65"/>
    </row>
    <row r="495" spans="1:9" ht="42.75">
      <c r="A495" s="19" t="s">
        <v>424</v>
      </c>
      <c r="B495" s="1" t="s">
        <v>333</v>
      </c>
      <c r="C495" s="1" t="s">
        <v>260</v>
      </c>
      <c r="D495" s="1" t="s">
        <v>260</v>
      </c>
      <c r="E495" s="1" t="s">
        <v>310</v>
      </c>
      <c r="F495" s="1"/>
      <c r="G495" s="8" t="s">
        <v>398</v>
      </c>
      <c r="H495" s="65">
        <f>5795+122.5-27.3-1</f>
        <v>5889.2</v>
      </c>
      <c r="I495" s="65"/>
    </row>
    <row r="496" spans="1:9" ht="21" customHeight="1">
      <c r="A496" s="6" t="s">
        <v>213</v>
      </c>
      <c r="B496" s="1" t="s">
        <v>333</v>
      </c>
      <c r="C496" s="1" t="s">
        <v>260</v>
      </c>
      <c r="D496" s="1" t="s">
        <v>260</v>
      </c>
      <c r="E496" s="1" t="s">
        <v>196</v>
      </c>
      <c r="F496" s="1"/>
      <c r="G496" s="8"/>
      <c r="H496" s="65">
        <f aca="true" t="shared" si="9" ref="H496:I498">H497</f>
        <v>100</v>
      </c>
      <c r="I496" s="65">
        <f t="shared" si="9"/>
        <v>100</v>
      </c>
    </row>
    <row r="497" spans="1:9" ht="85.5">
      <c r="A497" s="19" t="s">
        <v>66</v>
      </c>
      <c r="B497" s="1" t="s">
        <v>333</v>
      </c>
      <c r="C497" s="1" t="s">
        <v>260</v>
      </c>
      <c r="D497" s="1" t="s">
        <v>260</v>
      </c>
      <c r="E497" s="1" t="s">
        <v>65</v>
      </c>
      <c r="F497" s="1"/>
      <c r="G497" s="8"/>
      <c r="H497" s="65">
        <f t="shared" si="9"/>
        <v>100</v>
      </c>
      <c r="I497" s="65">
        <f t="shared" si="9"/>
        <v>100</v>
      </c>
    </row>
    <row r="498" spans="1:9" ht="28.5">
      <c r="A498" s="19" t="s">
        <v>64</v>
      </c>
      <c r="B498" s="1" t="s">
        <v>333</v>
      </c>
      <c r="C498" s="1" t="s">
        <v>260</v>
      </c>
      <c r="D498" s="1" t="s">
        <v>260</v>
      </c>
      <c r="E498" s="1" t="s">
        <v>63</v>
      </c>
      <c r="F498" s="1"/>
      <c r="G498" s="8"/>
      <c r="H498" s="65">
        <f t="shared" si="9"/>
        <v>100</v>
      </c>
      <c r="I498" s="65">
        <f t="shared" si="9"/>
        <v>100</v>
      </c>
    </row>
    <row r="499" spans="1:9" ht="14.25">
      <c r="A499" s="15" t="s">
        <v>394</v>
      </c>
      <c r="B499" s="1" t="s">
        <v>333</v>
      </c>
      <c r="C499" s="1" t="s">
        <v>260</v>
      </c>
      <c r="D499" s="1" t="s">
        <v>260</v>
      </c>
      <c r="E499" s="1" t="s">
        <v>63</v>
      </c>
      <c r="F499" s="1"/>
      <c r="G499" s="8" t="s">
        <v>393</v>
      </c>
      <c r="H499" s="65">
        <v>100</v>
      </c>
      <c r="I499" s="65">
        <v>100</v>
      </c>
    </row>
    <row r="500" spans="1:9" ht="14.25">
      <c r="A500" s="19" t="s">
        <v>528</v>
      </c>
      <c r="B500" s="1" t="s">
        <v>333</v>
      </c>
      <c r="C500" s="1" t="s">
        <v>260</v>
      </c>
      <c r="D500" s="1" t="s">
        <v>260</v>
      </c>
      <c r="E500" s="20" t="s">
        <v>526</v>
      </c>
      <c r="F500" s="20"/>
      <c r="G500" s="8"/>
      <c r="H500" s="65">
        <f>H503+H501</f>
        <v>4160.4</v>
      </c>
      <c r="I500" s="65">
        <f>I503</f>
        <v>1104.4</v>
      </c>
    </row>
    <row r="501" spans="1:9" ht="28.5">
      <c r="A501" s="19" t="s">
        <v>303</v>
      </c>
      <c r="B501" s="20" t="s">
        <v>333</v>
      </c>
      <c r="C501" s="20" t="s">
        <v>260</v>
      </c>
      <c r="D501" s="20" t="s">
        <v>260</v>
      </c>
      <c r="E501" s="20" t="s">
        <v>304</v>
      </c>
      <c r="F501" s="20"/>
      <c r="G501" s="21"/>
      <c r="H501" s="67">
        <f>H502</f>
        <v>3056</v>
      </c>
      <c r="I501" s="67">
        <f>I502</f>
        <v>3056</v>
      </c>
    </row>
    <row r="502" spans="1:9" ht="42.75">
      <c r="A502" s="19" t="s">
        <v>424</v>
      </c>
      <c r="B502" s="20" t="s">
        <v>333</v>
      </c>
      <c r="C502" s="20" t="s">
        <v>260</v>
      </c>
      <c r="D502" s="20" t="s">
        <v>260</v>
      </c>
      <c r="E502" s="20" t="s">
        <v>304</v>
      </c>
      <c r="F502" s="20"/>
      <c r="G502" s="21" t="s">
        <v>398</v>
      </c>
      <c r="H502" s="67">
        <v>3056</v>
      </c>
      <c r="I502" s="67">
        <f>H502</f>
        <v>3056</v>
      </c>
    </row>
    <row r="503" spans="1:9" ht="42.75">
      <c r="A503" s="19" t="s">
        <v>67</v>
      </c>
      <c r="B503" s="1" t="s">
        <v>333</v>
      </c>
      <c r="C503" s="1" t="s">
        <v>260</v>
      </c>
      <c r="D503" s="1" t="s">
        <v>260</v>
      </c>
      <c r="E503" s="20" t="s">
        <v>53</v>
      </c>
      <c r="F503" s="20"/>
      <c r="G503" s="8"/>
      <c r="H503" s="65">
        <f>H505+H504</f>
        <v>1104.4</v>
      </c>
      <c r="I503" s="65">
        <f>I505+I504</f>
        <v>1104.4</v>
      </c>
    </row>
    <row r="504" spans="1:9" ht="25.5" customHeight="1">
      <c r="A504" s="19" t="s">
        <v>426</v>
      </c>
      <c r="B504" s="1" t="s">
        <v>333</v>
      </c>
      <c r="C504" s="1" t="s">
        <v>260</v>
      </c>
      <c r="D504" s="1" t="s">
        <v>260</v>
      </c>
      <c r="E504" s="20" t="s">
        <v>53</v>
      </c>
      <c r="F504" s="20"/>
      <c r="G504" s="8" t="s">
        <v>416</v>
      </c>
      <c r="H504" s="65">
        <f>49</f>
        <v>49</v>
      </c>
      <c r="I504" s="65">
        <f>H504</f>
        <v>49</v>
      </c>
    </row>
    <row r="505" spans="1:9" ht="14.25">
      <c r="A505" s="15" t="s">
        <v>394</v>
      </c>
      <c r="B505" s="1" t="s">
        <v>333</v>
      </c>
      <c r="C505" s="1" t="s">
        <v>260</v>
      </c>
      <c r="D505" s="1" t="s">
        <v>260</v>
      </c>
      <c r="E505" s="20" t="s">
        <v>54</v>
      </c>
      <c r="F505" s="20"/>
      <c r="G505" s="8" t="s">
        <v>393</v>
      </c>
      <c r="H505" s="65">
        <f>1104.4-49</f>
        <v>1055.4</v>
      </c>
      <c r="I505" s="65">
        <f>1104.4-49</f>
        <v>1055.4</v>
      </c>
    </row>
    <row r="506" spans="1:9" ht="15">
      <c r="A506" s="50" t="s">
        <v>216</v>
      </c>
      <c r="B506" s="1" t="s">
        <v>333</v>
      </c>
      <c r="C506" s="4" t="s">
        <v>260</v>
      </c>
      <c r="D506" s="4" t="s">
        <v>260</v>
      </c>
      <c r="E506" s="4" t="s">
        <v>217</v>
      </c>
      <c r="F506" s="4"/>
      <c r="G506" s="8"/>
      <c r="H506" s="68">
        <f>H507+H509</f>
        <v>1949.1</v>
      </c>
      <c r="I506" s="68"/>
    </row>
    <row r="507" spans="1:9" ht="28.5">
      <c r="A507" s="60" t="s">
        <v>344</v>
      </c>
      <c r="B507" s="1" t="s">
        <v>333</v>
      </c>
      <c r="C507" s="1" t="s">
        <v>260</v>
      </c>
      <c r="D507" s="1" t="s">
        <v>260</v>
      </c>
      <c r="E507" s="1" t="s">
        <v>369</v>
      </c>
      <c r="F507" s="1"/>
      <c r="G507" s="8"/>
      <c r="H507" s="65">
        <f>H508</f>
        <v>1449.1</v>
      </c>
      <c r="I507" s="69"/>
    </row>
    <row r="508" spans="1:9" ht="14.25">
      <c r="A508" s="15" t="s">
        <v>394</v>
      </c>
      <c r="B508" s="1" t="s">
        <v>333</v>
      </c>
      <c r="C508" s="1" t="s">
        <v>260</v>
      </c>
      <c r="D508" s="1" t="s">
        <v>260</v>
      </c>
      <c r="E508" s="1" t="s">
        <v>369</v>
      </c>
      <c r="F508" s="1"/>
      <c r="G508" s="8" t="s">
        <v>393</v>
      </c>
      <c r="H508" s="65">
        <f>1002.3+726.9-280.1</f>
        <v>1449.1</v>
      </c>
      <c r="I508" s="69"/>
    </row>
    <row r="509" spans="1:9" ht="28.5">
      <c r="A509" s="19" t="s">
        <v>475</v>
      </c>
      <c r="B509" s="1" t="s">
        <v>333</v>
      </c>
      <c r="C509" s="20" t="s">
        <v>260</v>
      </c>
      <c r="D509" s="20" t="s">
        <v>260</v>
      </c>
      <c r="E509" s="20" t="s">
        <v>370</v>
      </c>
      <c r="F509" s="20"/>
      <c r="G509" s="21"/>
      <c r="H509" s="65">
        <f>H510+H511</f>
        <v>500</v>
      </c>
      <c r="I509" s="69"/>
    </row>
    <row r="510" spans="1:9" ht="28.5">
      <c r="A510" s="19" t="s">
        <v>426</v>
      </c>
      <c r="B510" s="1" t="s">
        <v>333</v>
      </c>
      <c r="C510" s="20" t="s">
        <v>260</v>
      </c>
      <c r="D510" s="20" t="s">
        <v>260</v>
      </c>
      <c r="E510" s="20" t="s">
        <v>370</v>
      </c>
      <c r="F510" s="20"/>
      <c r="G510" s="8" t="s">
        <v>416</v>
      </c>
      <c r="H510" s="65">
        <f>500-410</f>
        <v>90</v>
      </c>
      <c r="I510" s="69"/>
    </row>
    <row r="511" spans="1:9" ht="14.25">
      <c r="A511" s="15" t="s">
        <v>394</v>
      </c>
      <c r="B511" s="1" t="s">
        <v>333</v>
      </c>
      <c r="C511" s="20" t="s">
        <v>260</v>
      </c>
      <c r="D511" s="20" t="s">
        <v>260</v>
      </c>
      <c r="E511" s="20" t="s">
        <v>370</v>
      </c>
      <c r="F511" s="20"/>
      <c r="G511" s="8" t="s">
        <v>393</v>
      </c>
      <c r="H511" s="65">
        <v>410</v>
      </c>
      <c r="I511" s="69"/>
    </row>
    <row r="512" spans="1:9" ht="15">
      <c r="A512" s="50" t="s">
        <v>348</v>
      </c>
      <c r="B512" s="4" t="s">
        <v>333</v>
      </c>
      <c r="C512" s="4" t="s">
        <v>261</v>
      </c>
      <c r="D512" s="4"/>
      <c r="E512" s="4"/>
      <c r="F512" s="4"/>
      <c r="G512" s="14"/>
      <c r="H512" s="68">
        <f>H513+H546</f>
        <v>100356.5</v>
      </c>
      <c r="I512" s="68">
        <f>I513+I546</f>
        <v>1751.7</v>
      </c>
    </row>
    <row r="513" spans="1:9" ht="15">
      <c r="A513" s="50" t="s">
        <v>159</v>
      </c>
      <c r="B513" s="4" t="s">
        <v>333</v>
      </c>
      <c r="C513" s="4" t="s">
        <v>261</v>
      </c>
      <c r="D513" s="4" t="s">
        <v>252</v>
      </c>
      <c r="E513" s="4"/>
      <c r="F513" s="4"/>
      <c r="G513" s="8"/>
      <c r="H513" s="68">
        <f>H514+H521+H526+H531+H538+H543+H534</f>
        <v>70607.3</v>
      </c>
      <c r="I513" s="68">
        <f>I514+I521+I526+I531+I538+I543+I534</f>
        <v>1751.7</v>
      </c>
    </row>
    <row r="514" spans="1:9" ht="28.5">
      <c r="A514" s="19" t="s">
        <v>211</v>
      </c>
      <c r="B514" s="1" t="s">
        <v>333</v>
      </c>
      <c r="C514" s="1" t="s">
        <v>261</v>
      </c>
      <c r="D514" s="1" t="s">
        <v>252</v>
      </c>
      <c r="E514" s="1" t="s">
        <v>160</v>
      </c>
      <c r="F514" s="1"/>
      <c r="G514" s="8"/>
      <c r="H514" s="65">
        <f>H518+H515</f>
        <v>42105.200000000004</v>
      </c>
      <c r="I514" s="65"/>
    </row>
    <row r="515" spans="1:9" ht="28.5">
      <c r="A515" s="55" t="s">
        <v>356</v>
      </c>
      <c r="B515" s="1" t="s">
        <v>333</v>
      </c>
      <c r="C515" s="1" t="s">
        <v>261</v>
      </c>
      <c r="D515" s="1" t="s">
        <v>252</v>
      </c>
      <c r="E515" s="1" t="s">
        <v>41</v>
      </c>
      <c r="F515" s="1"/>
      <c r="G515" s="8"/>
      <c r="H515" s="65">
        <f>H516+H517</f>
        <v>3162.1</v>
      </c>
      <c r="I515" s="65"/>
    </row>
    <row r="516" spans="1:9" ht="42.75">
      <c r="A516" s="19" t="s">
        <v>579</v>
      </c>
      <c r="B516" s="1" t="s">
        <v>333</v>
      </c>
      <c r="C516" s="1" t="s">
        <v>261</v>
      </c>
      <c r="D516" s="1" t="s">
        <v>252</v>
      </c>
      <c r="E516" s="1" t="s">
        <v>41</v>
      </c>
      <c r="F516" s="1"/>
      <c r="G516" s="8" t="s">
        <v>398</v>
      </c>
      <c r="H516" s="65">
        <f>1008.1+302+900</f>
        <v>2210.1</v>
      </c>
      <c r="I516" s="65"/>
    </row>
    <row r="517" spans="1:9" ht="42.75">
      <c r="A517" s="19" t="s">
        <v>42</v>
      </c>
      <c r="B517" s="1" t="s">
        <v>333</v>
      </c>
      <c r="C517" s="1" t="s">
        <v>261</v>
      </c>
      <c r="D517" s="1" t="s">
        <v>252</v>
      </c>
      <c r="E517" s="1" t="s">
        <v>41</v>
      </c>
      <c r="F517" s="1"/>
      <c r="G517" s="8" t="s">
        <v>428</v>
      </c>
      <c r="H517" s="65">
        <v>952</v>
      </c>
      <c r="I517" s="65"/>
    </row>
    <row r="518" spans="1:9" ht="14.25">
      <c r="A518" s="19" t="s">
        <v>153</v>
      </c>
      <c r="B518" s="1" t="s">
        <v>333</v>
      </c>
      <c r="C518" s="1" t="s">
        <v>261</v>
      </c>
      <c r="D518" s="1" t="s">
        <v>252</v>
      </c>
      <c r="E518" s="1" t="s">
        <v>271</v>
      </c>
      <c r="F518" s="1"/>
      <c r="G518" s="8"/>
      <c r="H518" s="65">
        <f>H519+H520</f>
        <v>38943.100000000006</v>
      </c>
      <c r="I518" s="65"/>
    </row>
    <row r="519" spans="1:9" ht="42.75">
      <c r="A519" s="19" t="s">
        <v>424</v>
      </c>
      <c r="B519" s="1" t="s">
        <v>333</v>
      </c>
      <c r="C519" s="1" t="s">
        <v>261</v>
      </c>
      <c r="D519" s="1" t="s">
        <v>252</v>
      </c>
      <c r="E519" s="1" t="s">
        <v>271</v>
      </c>
      <c r="F519" s="1"/>
      <c r="G519" s="8" t="s">
        <v>398</v>
      </c>
      <c r="H519" s="65">
        <f>17691.7+248.5-1008.1-302+300</f>
        <v>16930.100000000002</v>
      </c>
      <c r="I519" s="65"/>
    </row>
    <row r="520" spans="1:9" ht="42.75">
      <c r="A520" s="15" t="s">
        <v>429</v>
      </c>
      <c r="B520" s="1" t="s">
        <v>333</v>
      </c>
      <c r="C520" s="1" t="s">
        <v>261</v>
      </c>
      <c r="D520" s="1" t="s">
        <v>252</v>
      </c>
      <c r="E520" s="1" t="s">
        <v>271</v>
      </c>
      <c r="F520" s="1"/>
      <c r="G520" s="8" t="s">
        <v>428</v>
      </c>
      <c r="H520" s="65">
        <f>22265-952+700</f>
        <v>22013</v>
      </c>
      <c r="I520" s="65"/>
    </row>
    <row r="521" spans="1:9" ht="15">
      <c r="A521" s="50" t="s">
        <v>146</v>
      </c>
      <c r="B521" s="4" t="s">
        <v>333</v>
      </c>
      <c r="C521" s="4" t="s">
        <v>261</v>
      </c>
      <c r="D521" s="4" t="s">
        <v>252</v>
      </c>
      <c r="E521" s="4" t="s">
        <v>161</v>
      </c>
      <c r="F521" s="4"/>
      <c r="G521" s="8"/>
      <c r="H521" s="68">
        <f>H524+H522</f>
        <v>4268.7</v>
      </c>
      <c r="I521" s="68"/>
    </row>
    <row r="522" spans="1:9" ht="29.25">
      <c r="A522" s="55" t="s">
        <v>356</v>
      </c>
      <c r="B522" s="1" t="s">
        <v>333</v>
      </c>
      <c r="C522" s="1" t="s">
        <v>261</v>
      </c>
      <c r="D522" s="1" t="s">
        <v>252</v>
      </c>
      <c r="E522" s="1" t="s">
        <v>43</v>
      </c>
      <c r="F522" s="4"/>
      <c r="G522" s="8"/>
      <c r="H522" s="65">
        <f>H523</f>
        <v>4</v>
      </c>
      <c r="I522" s="68"/>
    </row>
    <row r="523" spans="1:9" ht="43.5">
      <c r="A523" s="19" t="s">
        <v>579</v>
      </c>
      <c r="B523" s="1" t="s">
        <v>333</v>
      </c>
      <c r="C523" s="1" t="s">
        <v>261</v>
      </c>
      <c r="D523" s="1" t="s">
        <v>252</v>
      </c>
      <c r="E523" s="1" t="s">
        <v>43</v>
      </c>
      <c r="F523" s="4"/>
      <c r="G523" s="8" t="s">
        <v>398</v>
      </c>
      <c r="H523" s="65">
        <v>4</v>
      </c>
      <c r="I523" s="68"/>
    </row>
    <row r="524" spans="1:9" ht="14.25">
      <c r="A524" s="19" t="s">
        <v>153</v>
      </c>
      <c r="B524" s="1" t="s">
        <v>333</v>
      </c>
      <c r="C524" s="1" t="s">
        <v>261</v>
      </c>
      <c r="D524" s="1" t="s">
        <v>252</v>
      </c>
      <c r="E524" s="1" t="s">
        <v>272</v>
      </c>
      <c r="F524" s="1"/>
      <c r="G524" s="8"/>
      <c r="H524" s="65">
        <f>H525</f>
        <v>4264.7</v>
      </c>
      <c r="I524" s="65"/>
    </row>
    <row r="525" spans="1:9" ht="42.75">
      <c r="A525" s="19" t="s">
        <v>424</v>
      </c>
      <c r="B525" s="1" t="s">
        <v>333</v>
      </c>
      <c r="C525" s="1" t="s">
        <v>261</v>
      </c>
      <c r="D525" s="1" t="s">
        <v>252</v>
      </c>
      <c r="E525" s="1" t="s">
        <v>272</v>
      </c>
      <c r="F525" s="1"/>
      <c r="G525" s="28" t="s">
        <v>398</v>
      </c>
      <c r="H525" s="65">
        <f>3937.7+56-4+275</f>
        <v>4264.7</v>
      </c>
      <c r="I525" s="65"/>
    </row>
    <row r="526" spans="1:9" ht="15">
      <c r="A526" s="50" t="s">
        <v>147</v>
      </c>
      <c r="B526" s="4" t="s">
        <v>333</v>
      </c>
      <c r="C526" s="25" t="s">
        <v>261</v>
      </c>
      <c r="D526" s="25" t="s">
        <v>252</v>
      </c>
      <c r="E526" s="25" t="s">
        <v>162</v>
      </c>
      <c r="F526" s="25"/>
      <c r="G526" s="28"/>
      <c r="H526" s="74">
        <f>H529+H527</f>
        <v>12887.8</v>
      </c>
      <c r="I526" s="74"/>
    </row>
    <row r="527" spans="1:9" ht="29.25">
      <c r="A527" s="55" t="s">
        <v>356</v>
      </c>
      <c r="B527" s="1" t="s">
        <v>333</v>
      </c>
      <c r="C527" s="26" t="s">
        <v>261</v>
      </c>
      <c r="D527" s="26" t="s">
        <v>252</v>
      </c>
      <c r="E527" s="26" t="s">
        <v>44</v>
      </c>
      <c r="F527" s="25"/>
      <c r="G527" s="28"/>
      <c r="H527" s="71">
        <f>H528</f>
        <v>11</v>
      </c>
      <c r="I527" s="74"/>
    </row>
    <row r="528" spans="1:9" ht="43.5">
      <c r="A528" s="19" t="s">
        <v>579</v>
      </c>
      <c r="B528" s="1" t="s">
        <v>333</v>
      </c>
      <c r="C528" s="26" t="s">
        <v>261</v>
      </c>
      <c r="D528" s="26" t="s">
        <v>252</v>
      </c>
      <c r="E528" s="26" t="s">
        <v>44</v>
      </c>
      <c r="F528" s="25"/>
      <c r="G528" s="28" t="s">
        <v>398</v>
      </c>
      <c r="H528" s="71">
        <v>11</v>
      </c>
      <c r="I528" s="74"/>
    </row>
    <row r="529" spans="1:9" ht="14.25">
      <c r="A529" s="19" t="s">
        <v>153</v>
      </c>
      <c r="B529" s="1" t="s">
        <v>333</v>
      </c>
      <c r="C529" s="26" t="s">
        <v>261</v>
      </c>
      <c r="D529" s="26" t="s">
        <v>252</v>
      </c>
      <c r="E529" s="26" t="s">
        <v>273</v>
      </c>
      <c r="F529" s="26"/>
      <c r="G529" s="28"/>
      <c r="H529" s="71">
        <f>H530</f>
        <v>12876.8</v>
      </c>
      <c r="I529" s="71"/>
    </row>
    <row r="530" spans="1:9" ht="42.75">
      <c r="A530" s="19" t="s">
        <v>424</v>
      </c>
      <c r="B530" s="1" t="s">
        <v>333</v>
      </c>
      <c r="C530" s="26" t="s">
        <v>261</v>
      </c>
      <c r="D530" s="26" t="s">
        <v>252</v>
      </c>
      <c r="E530" s="26" t="s">
        <v>273</v>
      </c>
      <c r="F530" s="26"/>
      <c r="G530" s="8" t="s">
        <v>398</v>
      </c>
      <c r="H530" s="71">
        <f>12733.8+154-11</f>
        <v>12876.8</v>
      </c>
      <c r="I530" s="71"/>
    </row>
    <row r="531" spans="1:9" ht="30">
      <c r="A531" s="50" t="s">
        <v>208</v>
      </c>
      <c r="B531" s="4" t="s">
        <v>333</v>
      </c>
      <c r="C531" s="4" t="s">
        <v>261</v>
      </c>
      <c r="D531" s="4" t="s">
        <v>252</v>
      </c>
      <c r="E531" s="4" t="s">
        <v>163</v>
      </c>
      <c r="F531" s="4"/>
      <c r="G531" s="14"/>
      <c r="H531" s="68">
        <f>H532</f>
        <v>9313.8</v>
      </c>
      <c r="I531" s="68"/>
    </row>
    <row r="532" spans="1:9" ht="15">
      <c r="A532" s="19" t="s">
        <v>153</v>
      </c>
      <c r="B532" s="1" t="s">
        <v>333</v>
      </c>
      <c r="C532" s="1" t="s">
        <v>261</v>
      </c>
      <c r="D532" s="1" t="s">
        <v>252</v>
      </c>
      <c r="E532" s="1" t="s">
        <v>274</v>
      </c>
      <c r="F532" s="4"/>
      <c r="G532" s="8"/>
      <c r="H532" s="65">
        <f>H533</f>
        <v>9313.8</v>
      </c>
      <c r="I532" s="68"/>
    </row>
    <row r="533" spans="1:9" ht="43.5">
      <c r="A533" s="15" t="s">
        <v>429</v>
      </c>
      <c r="B533" s="1" t="s">
        <v>333</v>
      </c>
      <c r="C533" s="1" t="s">
        <v>261</v>
      </c>
      <c r="D533" s="1" t="s">
        <v>252</v>
      </c>
      <c r="E533" s="1" t="s">
        <v>274</v>
      </c>
      <c r="F533" s="4"/>
      <c r="G533" s="8" t="s">
        <v>428</v>
      </c>
      <c r="H533" s="65">
        <v>9313.8</v>
      </c>
      <c r="I533" s="68"/>
    </row>
    <row r="534" spans="1:9" ht="15">
      <c r="A534" s="6" t="s">
        <v>213</v>
      </c>
      <c r="B534" s="1" t="s">
        <v>333</v>
      </c>
      <c r="C534" s="1" t="s">
        <v>261</v>
      </c>
      <c r="D534" s="1" t="s">
        <v>252</v>
      </c>
      <c r="E534" s="1" t="s">
        <v>196</v>
      </c>
      <c r="F534" s="4"/>
      <c r="G534" s="8"/>
      <c r="H534" s="65">
        <f aca="true" t="shared" si="10" ref="H534:I536">H535</f>
        <v>225</v>
      </c>
      <c r="I534" s="65">
        <f t="shared" si="10"/>
        <v>225</v>
      </c>
    </row>
    <row r="535" spans="1:9" ht="86.25">
      <c r="A535" s="19" t="s">
        <v>66</v>
      </c>
      <c r="B535" s="1" t="s">
        <v>333</v>
      </c>
      <c r="C535" s="1" t="s">
        <v>261</v>
      </c>
      <c r="D535" s="1" t="s">
        <v>252</v>
      </c>
      <c r="E535" s="1" t="s">
        <v>65</v>
      </c>
      <c r="F535" s="4"/>
      <c r="G535" s="8"/>
      <c r="H535" s="65">
        <f t="shared" si="10"/>
        <v>225</v>
      </c>
      <c r="I535" s="65">
        <f t="shared" si="10"/>
        <v>225</v>
      </c>
    </row>
    <row r="536" spans="1:9" ht="29.25">
      <c r="A536" s="19" t="s">
        <v>64</v>
      </c>
      <c r="B536" s="1" t="s">
        <v>333</v>
      </c>
      <c r="C536" s="1" t="s">
        <v>261</v>
      </c>
      <c r="D536" s="1" t="s">
        <v>252</v>
      </c>
      <c r="E536" s="1" t="s">
        <v>63</v>
      </c>
      <c r="F536" s="4"/>
      <c r="G536" s="8"/>
      <c r="H536" s="65">
        <f t="shared" si="10"/>
        <v>225</v>
      </c>
      <c r="I536" s="65">
        <f t="shared" si="10"/>
        <v>225</v>
      </c>
    </row>
    <row r="537" spans="1:9" ht="15">
      <c r="A537" s="15" t="s">
        <v>423</v>
      </c>
      <c r="B537" s="1" t="s">
        <v>333</v>
      </c>
      <c r="C537" s="1" t="s">
        <v>261</v>
      </c>
      <c r="D537" s="1" t="s">
        <v>252</v>
      </c>
      <c r="E537" s="1" t="s">
        <v>63</v>
      </c>
      <c r="F537" s="4"/>
      <c r="G537" s="8" t="s">
        <v>422</v>
      </c>
      <c r="H537" s="65">
        <v>225</v>
      </c>
      <c r="I537" s="65">
        <v>225</v>
      </c>
    </row>
    <row r="538" spans="1:9" ht="14.25">
      <c r="A538" s="15" t="s">
        <v>528</v>
      </c>
      <c r="B538" s="1" t="s">
        <v>333</v>
      </c>
      <c r="C538" s="1" t="s">
        <v>261</v>
      </c>
      <c r="D538" s="1" t="s">
        <v>252</v>
      </c>
      <c r="E538" s="1" t="s">
        <v>526</v>
      </c>
      <c r="F538" s="1"/>
      <c r="G538" s="8"/>
      <c r="H538" s="65">
        <f>H539</f>
        <v>1526.7</v>
      </c>
      <c r="I538" s="65">
        <f>I539</f>
        <v>1526.7</v>
      </c>
    </row>
    <row r="539" spans="1:9" ht="42.75">
      <c r="A539" s="15" t="s">
        <v>119</v>
      </c>
      <c r="B539" s="1" t="s">
        <v>333</v>
      </c>
      <c r="C539" s="1" t="s">
        <v>261</v>
      </c>
      <c r="D539" s="1" t="s">
        <v>252</v>
      </c>
      <c r="E539" s="1" t="s">
        <v>116</v>
      </c>
      <c r="F539" s="1"/>
      <c r="G539" s="8"/>
      <c r="H539" s="65">
        <f>H540</f>
        <v>1526.7</v>
      </c>
      <c r="I539" s="65">
        <f>I540</f>
        <v>1526.7</v>
      </c>
    </row>
    <row r="540" spans="1:9" ht="57">
      <c r="A540" s="15" t="s">
        <v>118</v>
      </c>
      <c r="B540" s="1" t="s">
        <v>333</v>
      </c>
      <c r="C540" s="1" t="s">
        <v>261</v>
      </c>
      <c r="D540" s="1" t="s">
        <v>252</v>
      </c>
      <c r="E540" s="1" t="s">
        <v>117</v>
      </c>
      <c r="F540" s="1"/>
      <c r="G540" s="8"/>
      <c r="H540" s="65">
        <f>H541+H542</f>
        <v>1526.7</v>
      </c>
      <c r="I540" s="65">
        <f>I541+I542</f>
        <v>1526.7</v>
      </c>
    </row>
    <row r="541" spans="1:9" ht="42.75">
      <c r="A541" s="19" t="s">
        <v>424</v>
      </c>
      <c r="B541" s="1" t="s">
        <v>333</v>
      </c>
      <c r="C541" s="1" t="s">
        <v>261</v>
      </c>
      <c r="D541" s="1" t="s">
        <v>252</v>
      </c>
      <c r="E541" s="1" t="s">
        <v>117</v>
      </c>
      <c r="F541" s="1"/>
      <c r="G541" s="8" t="s">
        <v>398</v>
      </c>
      <c r="H541" s="65">
        <f>196.9+199.6+468</f>
        <v>864.5</v>
      </c>
      <c r="I541" s="65">
        <f>196.9+199.6+468</f>
        <v>864.5</v>
      </c>
    </row>
    <row r="542" spans="1:9" ht="42.75">
      <c r="A542" s="15" t="s">
        <v>429</v>
      </c>
      <c r="B542" s="1" t="s">
        <v>333</v>
      </c>
      <c r="C542" s="1" t="s">
        <v>261</v>
      </c>
      <c r="D542" s="1" t="s">
        <v>252</v>
      </c>
      <c r="E542" s="1" t="s">
        <v>117</v>
      </c>
      <c r="F542" s="1"/>
      <c r="G542" s="8" t="s">
        <v>428</v>
      </c>
      <c r="H542" s="65">
        <f>429.8+232.4</f>
        <v>662.2</v>
      </c>
      <c r="I542" s="65">
        <f>429.8+232.4</f>
        <v>662.2</v>
      </c>
    </row>
    <row r="543" spans="1:9" ht="15">
      <c r="A543" s="50" t="s">
        <v>216</v>
      </c>
      <c r="B543" s="1" t="s">
        <v>333</v>
      </c>
      <c r="C543" s="1" t="s">
        <v>261</v>
      </c>
      <c r="D543" s="1" t="s">
        <v>252</v>
      </c>
      <c r="E543" s="1" t="s">
        <v>217</v>
      </c>
      <c r="F543" s="4"/>
      <c r="G543" s="8"/>
      <c r="H543" s="65">
        <f>H544</f>
        <v>280.1</v>
      </c>
      <c r="I543" s="65"/>
    </row>
    <row r="544" spans="1:9" ht="28.5">
      <c r="A544" s="60" t="s">
        <v>344</v>
      </c>
      <c r="B544" s="1" t="s">
        <v>333</v>
      </c>
      <c r="C544" s="1" t="s">
        <v>261</v>
      </c>
      <c r="D544" s="1" t="s">
        <v>252</v>
      </c>
      <c r="E544" s="1" t="s">
        <v>369</v>
      </c>
      <c r="F544" s="1"/>
      <c r="G544" s="8"/>
      <c r="H544" s="65">
        <f>H545</f>
        <v>280.1</v>
      </c>
      <c r="I544" s="65"/>
    </row>
    <row r="545" spans="1:9" ht="14.25">
      <c r="A545" s="15" t="s">
        <v>394</v>
      </c>
      <c r="B545" s="1" t="s">
        <v>333</v>
      </c>
      <c r="C545" s="1" t="s">
        <v>261</v>
      </c>
      <c r="D545" s="1" t="s">
        <v>252</v>
      </c>
      <c r="E545" s="1" t="s">
        <v>369</v>
      </c>
      <c r="F545" s="1"/>
      <c r="G545" s="8" t="s">
        <v>393</v>
      </c>
      <c r="H545" s="65">
        <v>280.1</v>
      </c>
      <c r="I545" s="65"/>
    </row>
    <row r="546" spans="1:9" ht="15">
      <c r="A546" s="50" t="s">
        <v>350</v>
      </c>
      <c r="B546" s="4" t="s">
        <v>333</v>
      </c>
      <c r="C546" s="4" t="s">
        <v>261</v>
      </c>
      <c r="D546" s="4" t="s">
        <v>254</v>
      </c>
      <c r="E546" s="4"/>
      <c r="F546" s="4"/>
      <c r="G546" s="14"/>
      <c r="H546" s="68">
        <f>H547+H555+H561</f>
        <v>29749.199999999997</v>
      </c>
      <c r="I546" s="68"/>
    </row>
    <row r="547" spans="1:9" ht="43.5">
      <c r="A547" s="19" t="s">
        <v>289</v>
      </c>
      <c r="B547" s="1" t="s">
        <v>333</v>
      </c>
      <c r="C547" s="1" t="s">
        <v>261</v>
      </c>
      <c r="D547" s="1" t="s">
        <v>254</v>
      </c>
      <c r="E547" s="1" t="s">
        <v>286</v>
      </c>
      <c r="F547" s="4"/>
      <c r="G547" s="14"/>
      <c r="H547" s="65">
        <f>H548</f>
        <v>7862.799999999999</v>
      </c>
      <c r="I547" s="65"/>
    </row>
    <row r="548" spans="1:9" ht="15">
      <c r="A548" s="19" t="s">
        <v>172</v>
      </c>
      <c r="B548" s="1" t="s">
        <v>333</v>
      </c>
      <c r="C548" s="1" t="s">
        <v>261</v>
      </c>
      <c r="D548" s="1" t="s">
        <v>254</v>
      </c>
      <c r="E548" s="1" t="s">
        <v>288</v>
      </c>
      <c r="F548" s="4"/>
      <c r="G548" s="8"/>
      <c r="H548" s="65">
        <f>H549+H552</f>
        <v>7862.799999999999</v>
      </c>
      <c r="I548" s="65"/>
    </row>
    <row r="549" spans="1:9" ht="15">
      <c r="A549" s="19" t="s">
        <v>549</v>
      </c>
      <c r="B549" s="1" t="s">
        <v>333</v>
      </c>
      <c r="C549" s="1" t="s">
        <v>261</v>
      </c>
      <c r="D549" s="1" t="s">
        <v>254</v>
      </c>
      <c r="E549" s="1" t="s">
        <v>288</v>
      </c>
      <c r="F549" s="4"/>
      <c r="G549" s="8" t="s">
        <v>384</v>
      </c>
      <c r="H549" s="65">
        <f>H550+H551</f>
        <v>7579.9</v>
      </c>
      <c r="I549" s="65"/>
    </row>
    <row r="550" spans="1:9" ht="15">
      <c r="A550" s="19" t="s">
        <v>410</v>
      </c>
      <c r="B550" s="1" t="s">
        <v>333</v>
      </c>
      <c r="C550" s="1" t="s">
        <v>261</v>
      </c>
      <c r="D550" s="1" t="s">
        <v>254</v>
      </c>
      <c r="E550" s="1" t="s">
        <v>288</v>
      </c>
      <c r="F550" s="4"/>
      <c r="G550" s="8" t="s">
        <v>409</v>
      </c>
      <c r="H550" s="65">
        <f>7643.2-37-0.7-25.6</f>
        <v>7579.9</v>
      </c>
      <c r="I550" s="65"/>
    </row>
    <row r="551" spans="1:9" ht="29.25">
      <c r="A551" s="19" t="s">
        <v>412</v>
      </c>
      <c r="B551" s="1" t="s">
        <v>333</v>
      </c>
      <c r="C551" s="1" t="s">
        <v>261</v>
      </c>
      <c r="D551" s="1" t="s">
        <v>254</v>
      </c>
      <c r="E551" s="1" t="s">
        <v>288</v>
      </c>
      <c r="F551" s="4"/>
      <c r="G551" s="8" t="s">
        <v>411</v>
      </c>
      <c r="H551" s="65">
        <f>49.8-49.8</f>
        <v>0</v>
      </c>
      <c r="I551" s="65"/>
    </row>
    <row r="552" spans="1:9" ht="29.25">
      <c r="A552" s="19" t="s">
        <v>577</v>
      </c>
      <c r="B552" s="1" t="s">
        <v>333</v>
      </c>
      <c r="C552" s="1" t="s">
        <v>261</v>
      </c>
      <c r="D552" s="1" t="s">
        <v>254</v>
      </c>
      <c r="E552" s="1" t="s">
        <v>288</v>
      </c>
      <c r="F552" s="4"/>
      <c r="G552" s="8" t="s">
        <v>524</v>
      </c>
      <c r="H552" s="65">
        <f>H553+H554</f>
        <v>282.9</v>
      </c>
      <c r="I552" s="65"/>
    </row>
    <row r="553" spans="1:9" ht="29.25">
      <c r="A553" s="19" t="s">
        <v>435</v>
      </c>
      <c r="B553" s="1" t="s">
        <v>333</v>
      </c>
      <c r="C553" s="1" t="s">
        <v>261</v>
      </c>
      <c r="D553" s="1" t="s">
        <v>254</v>
      </c>
      <c r="E553" s="1" t="s">
        <v>288</v>
      </c>
      <c r="F553" s="4"/>
      <c r="G553" s="8" t="s">
        <v>432</v>
      </c>
      <c r="H553" s="65">
        <f>50+94.1</f>
        <v>144.1</v>
      </c>
      <c r="I553" s="65"/>
    </row>
    <row r="554" spans="1:9" ht="26.25" customHeight="1">
      <c r="A554" s="19" t="s">
        <v>426</v>
      </c>
      <c r="B554" s="1" t="s">
        <v>333</v>
      </c>
      <c r="C554" s="1" t="s">
        <v>261</v>
      </c>
      <c r="D554" s="1" t="s">
        <v>254</v>
      </c>
      <c r="E554" s="1" t="s">
        <v>288</v>
      </c>
      <c r="F554" s="4"/>
      <c r="G554" s="8" t="s">
        <v>416</v>
      </c>
      <c r="H554" s="65">
        <f>81.8+75+0.7-18.7</f>
        <v>138.8</v>
      </c>
      <c r="I554" s="65"/>
    </row>
    <row r="555" spans="1:9" ht="57">
      <c r="A555" s="19" t="s">
        <v>207</v>
      </c>
      <c r="B555" s="1" t="s">
        <v>333</v>
      </c>
      <c r="C555" s="1" t="s">
        <v>261</v>
      </c>
      <c r="D555" s="1" t="s">
        <v>254</v>
      </c>
      <c r="E555" s="1" t="s">
        <v>164</v>
      </c>
      <c r="F555" s="1"/>
      <c r="G555" s="8"/>
      <c r="H555" s="65">
        <f>H558+H556</f>
        <v>6942</v>
      </c>
      <c r="I555" s="65"/>
    </row>
    <row r="556" spans="1:9" ht="28.5">
      <c r="A556" s="19" t="s">
        <v>356</v>
      </c>
      <c r="B556" s="1" t="s">
        <v>333</v>
      </c>
      <c r="C556" s="1" t="s">
        <v>261</v>
      </c>
      <c r="D556" s="1" t="s">
        <v>254</v>
      </c>
      <c r="E556" s="1" t="s">
        <v>45</v>
      </c>
      <c r="F556" s="1"/>
      <c r="G556" s="8"/>
      <c r="H556" s="65">
        <f>H557</f>
        <v>73.5</v>
      </c>
      <c r="I556" s="65"/>
    </row>
    <row r="557" spans="1:9" ht="42.75">
      <c r="A557" s="19" t="s">
        <v>579</v>
      </c>
      <c r="B557" s="1" t="s">
        <v>333</v>
      </c>
      <c r="C557" s="1" t="s">
        <v>261</v>
      </c>
      <c r="D557" s="1" t="s">
        <v>254</v>
      </c>
      <c r="E557" s="1" t="s">
        <v>45</v>
      </c>
      <c r="F557" s="1"/>
      <c r="G557" s="8" t="s">
        <v>398</v>
      </c>
      <c r="H557" s="65">
        <v>73.5</v>
      </c>
      <c r="I557" s="65"/>
    </row>
    <row r="558" spans="1:9" ht="14.25">
      <c r="A558" s="19" t="s">
        <v>153</v>
      </c>
      <c r="B558" s="1" t="s">
        <v>333</v>
      </c>
      <c r="C558" s="1" t="s">
        <v>261</v>
      </c>
      <c r="D558" s="1" t="s">
        <v>254</v>
      </c>
      <c r="E558" s="1" t="s">
        <v>269</v>
      </c>
      <c r="F558" s="1"/>
      <c r="G558" s="8"/>
      <c r="H558" s="65">
        <f>H559+H560</f>
        <v>6868.5</v>
      </c>
      <c r="I558" s="65"/>
    </row>
    <row r="559" spans="1:9" ht="42.75">
      <c r="A559" s="19" t="s">
        <v>431</v>
      </c>
      <c r="B559" s="1" t="s">
        <v>333</v>
      </c>
      <c r="C559" s="1" t="s">
        <v>261</v>
      </c>
      <c r="D559" s="1" t="s">
        <v>254</v>
      </c>
      <c r="E559" s="1" t="s">
        <v>269</v>
      </c>
      <c r="F559" s="1"/>
      <c r="G559" s="8" t="s">
        <v>398</v>
      </c>
      <c r="H559" s="65">
        <f>6670+110+42-73.5</f>
        <v>6748.5</v>
      </c>
      <c r="I559" s="65"/>
    </row>
    <row r="560" spans="1:9" ht="14.25">
      <c r="A560" s="15" t="s">
        <v>394</v>
      </c>
      <c r="B560" s="1" t="s">
        <v>333</v>
      </c>
      <c r="C560" s="1" t="s">
        <v>261</v>
      </c>
      <c r="D560" s="1" t="s">
        <v>254</v>
      </c>
      <c r="E560" s="1" t="s">
        <v>269</v>
      </c>
      <c r="F560" s="1"/>
      <c r="G560" s="8" t="s">
        <v>393</v>
      </c>
      <c r="H560" s="65">
        <v>120</v>
      </c>
      <c r="I560" s="65"/>
    </row>
    <row r="561" spans="1:9" ht="15">
      <c r="A561" s="50" t="s">
        <v>216</v>
      </c>
      <c r="B561" s="1" t="s">
        <v>333</v>
      </c>
      <c r="C561" s="1" t="s">
        <v>261</v>
      </c>
      <c r="D561" s="1" t="s">
        <v>254</v>
      </c>
      <c r="E561" s="1" t="s">
        <v>217</v>
      </c>
      <c r="F561" s="1"/>
      <c r="G561" s="8"/>
      <c r="H561" s="65">
        <f>H562+H567</f>
        <v>14944.4</v>
      </c>
      <c r="I561" s="65"/>
    </row>
    <row r="562" spans="1:9" ht="45" customHeight="1">
      <c r="A562" s="19" t="s">
        <v>353</v>
      </c>
      <c r="B562" s="1" t="s">
        <v>333</v>
      </c>
      <c r="C562" s="1" t="s">
        <v>261</v>
      </c>
      <c r="D562" s="1" t="s">
        <v>254</v>
      </c>
      <c r="E562" s="1" t="s">
        <v>270</v>
      </c>
      <c r="F562" s="1"/>
      <c r="G562" s="8"/>
      <c r="H562" s="65">
        <f>H563+H564</f>
        <v>1710.1</v>
      </c>
      <c r="I562" s="65"/>
    </row>
    <row r="563" spans="1:9" ht="35.25" customHeight="1">
      <c r="A563" s="19" t="s">
        <v>412</v>
      </c>
      <c r="B563" s="1" t="s">
        <v>333</v>
      </c>
      <c r="C563" s="1" t="s">
        <v>261</v>
      </c>
      <c r="D563" s="1" t="s">
        <v>254</v>
      </c>
      <c r="E563" s="1" t="s">
        <v>270</v>
      </c>
      <c r="F563" s="1"/>
      <c r="G563" s="8" t="s">
        <v>411</v>
      </c>
      <c r="H563" s="65">
        <f>1564.5-2.5-259.4-68.9</f>
        <v>1233.6999999999998</v>
      </c>
      <c r="I563" s="65"/>
    </row>
    <row r="564" spans="1:9" ht="35.25" customHeight="1">
      <c r="A564" s="19" t="s">
        <v>577</v>
      </c>
      <c r="B564" s="1" t="s">
        <v>333</v>
      </c>
      <c r="C564" s="1" t="s">
        <v>261</v>
      </c>
      <c r="D564" s="1" t="s">
        <v>254</v>
      </c>
      <c r="E564" s="1" t="s">
        <v>270</v>
      </c>
      <c r="F564" s="1"/>
      <c r="G564" s="8" t="s">
        <v>524</v>
      </c>
      <c r="H564" s="65">
        <f>H565+H566</f>
        <v>476.4</v>
      </c>
      <c r="I564" s="65"/>
    </row>
    <row r="565" spans="1:9" ht="35.25" customHeight="1">
      <c r="A565" s="19" t="s">
        <v>435</v>
      </c>
      <c r="B565" s="1" t="s">
        <v>333</v>
      </c>
      <c r="C565" s="1" t="s">
        <v>261</v>
      </c>
      <c r="D565" s="1" t="s">
        <v>254</v>
      </c>
      <c r="E565" s="1" t="s">
        <v>270</v>
      </c>
      <c r="F565" s="1"/>
      <c r="G565" s="8" t="s">
        <v>432</v>
      </c>
      <c r="H565" s="65">
        <v>84.6</v>
      </c>
      <c r="I565" s="65"/>
    </row>
    <row r="566" spans="1:9" ht="27" customHeight="1">
      <c r="A566" s="19" t="s">
        <v>426</v>
      </c>
      <c r="B566" s="1" t="s">
        <v>333</v>
      </c>
      <c r="C566" s="1" t="s">
        <v>261</v>
      </c>
      <c r="D566" s="1" t="s">
        <v>254</v>
      </c>
      <c r="E566" s="1" t="s">
        <v>270</v>
      </c>
      <c r="F566" s="1"/>
      <c r="G566" s="8" t="s">
        <v>416</v>
      </c>
      <c r="H566" s="65">
        <f>405+2.5-15.7</f>
        <v>391.8</v>
      </c>
      <c r="I566" s="65"/>
    </row>
    <row r="567" spans="1:9" ht="28.5">
      <c r="A567" s="19" t="s">
        <v>342</v>
      </c>
      <c r="B567" s="1" t="s">
        <v>333</v>
      </c>
      <c r="C567" s="1" t="s">
        <v>261</v>
      </c>
      <c r="D567" s="1" t="s">
        <v>254</v>
      </c>
      <c r="E567" s="1" t="s">
        <v>371</v>
      </c>
      <c r="F567" s="1"/>
      <c r="G567" s="8"/>
      <c r="H567" s="65">
        <f>H568+H570+H571+H569</f>
        <v>13234.3</v>
      </c>
      <c r="I567" s="65"/>
    </row>
    <row r="568" spans="1:9" ht="32.25" customHeight="1">
      <c r="A568" s="19" t="s">
        <v>426</v>
      </c>
      <c r="B568" s="20" t="s">
        <v>333</v>
      </c>
      <c r="C568" s="20" t="s">
        <v>261</v>
      </c>
      <c r="D568" s="20" t="s">
        <v>254</v>
      </c>
      <c r="E568" s="20" t="s">
        <v>371</v>
      </c>
      <c r="F568" s="20"/>
      <c r="G568" s="21" t="s">
        <v>416</v>
      </c>
      <c r="H568" s="67">
        <f>319.5+500-14-390</f>
        <v>415.5</v>
      </c>
      <c r="I568" s="141"/>
    </row>
    <row r="569" spans="1:9" ht="34.5" customHeight="1">
      <c r="A569" s="15" t="s">
        <v>404</v>
      </c>
      <c r="B569" s="1" t="s">
        <v>333</v>
      </c>
      <c r="C569" s="1" t="s">
        <v>261</v>
      </c>
      <c r="D569" s="1" t="s">
        <v>254</v>
      </c>
      <c r="E569" s="1" t="s">
        <v>371</v>
      </c>
      <c r="F569" s="1"/>
      <c r="G569" s="8" t="s">
        <v>403</v>
      </c>
      <c r="H569" s="65">
        <v>14</v>
      </c>
      <c r="I569" s="69"/>
    </row>
    <row r="570" spans="1:9" ht="17.25" customHeight="1">
      <c r="A570" s="15" t="s">
        <v>394</v>
      </c>
      <c r="B570" s="1" t="s">
        <v>333</v>
      </c>
      <c r="C570" s="1" t="s">
        <v>261</v>
      </c>
      <c r="D570" s="1" t="s">
        <v>254</v>
      </c>
      <c r="E570" s="1" t="s">
        <v>371</v>
      </c>
      <c r="F570" s="1"/>
      <c r="G570" s="8" t="s">
        <v>393</v>
      </c>
      <c r="H570" s="65">
        <f>909.2+1500+500</f>
        <v>2909.2</v>
      </c>
      <c r="I570" s="69"/>
    </row>
    <row r="571" spans="1:9" ht="17.25" customHeight="1">
      <c r="A571" s="15" t="s">
        <v>423</v>
      </c>
      <c r="B571" s="20" t="s">
        <v>333</v>
      </c>
      <c r="C571" s="20" t="s">
        <v>261</v>
      </c>
      <c r="D571" s="20" t="s">
        <v>254</v>
      </c>
      <c r="E571" s="20" t="s">
        <v>371</v>
      </c>
      <c r="F571" s="20"/>
      <c r="G571" s="21" t="s">
        <v>422</v>
      </c>
      <c r="H571" s="67">
        <f>203.5+4000+202.1+4500+390+600</f>
        <v>9895.6</v>
      </c>
      <c r="I571" s="141"/>
    </row>
    <row r="572" spans="1:9" ht="15">
      <c r="A572" s="50" t="s">
        <v>276</v>
      </c>
      <c r="B572" s="4" t="s">
        <v>333</v>
      </c>
      <c r="C572" s="4" t="s">
        <v>320</v>
      </c>
      <c r="D572" s="4"/>
      <c r="E572" s="4"/>
      <c r="F572" s="4"/>
      <c r="G572" s="14"/>
      <c r="H572" s="68">
        <f>H573</f>
        <v>35404.5</v>
      </c>
      <c r="I572" s="68">
        <f>I573</f>
        <v>998.5</v>
      </c>
    </row>
    <row r="573" spans="1:9" ht="15">
      <c r="A573" s="50" t="s">
        <v>321</v>
      </c>
      <c r="B573" s="4" t="s">
        <v>333</v>
      </c>
      <c r="C573" s="4" t="s">
        <v>320</v>
      </c>
      <c r="D573" s="4" t="s">
        <v>252</v>
      </c>
      <c r="E573" s="4"/>
      <c r="F573" s="4"/>
      <c r="G573" s="8"/>
      <c r="H573" s="68">
        <f>H574+H584+H580</f>
        <v>35404.5</v>
      </c>
      <c r="I573" s="68">
        <f>I574+I584+I580</f>
        <v>998.5</v>
      </c>
    </row>
    <row r="574" spans="1:9" ht="14.25">
      <c r="A574" s="19" t="s">
        <v>184</v>
      </c>
      <c r="B574" s="1" t="s">
        <v>333</v>
      </c>
      <c r="C574" s="1" t="s">
        <v>320</v>
      </c>
      <c r="D574" s="1" t="s">
        <v>252</v>
      </c>
      <c r="E574" s="1" t="s">
        <v>185</v>
      </c>
      <c r="F574" s="1"/>
      <c r="G574" s="8"/>
      <c r="H574" s="65">
        <f>H577+H575</f>
        <v>31877.7</v>
      </c>
      <c r="I574" s="65"/>
    </row>
    <row r="575" spans="1:9" ht="28.5">
      <c r="A575" s="19" t="s">
        <v>356</v>
      </c>
      <c r="B575" s="1" t="s">
        <v>333</v>
      </c>
      <c r="C575" s="1" t="s">
        <v>320</v>
      </c>
      <c r="D575" s="1" t="s">
        <v>252</v>
      </c>
      <c r="E575" s="1" t="s">
        <v>578</v>
      </c>
      <c r="F575" s="1"/>
      <c r="G575" s="8"/>
      <c r="H575" s="65">
        <f>H576</f>
        <v>11000</v>
      </c>
      <c r="I575" s="65"/>
    </row>
    <row r="576" spans="1:9" ht="42.75">
      <c r="A576" s="19" t="s">
        <v>579</v>
      </c>
      <c r="B576" s="1" t="s">
        <v>333</v>
      </c>
      <c r="C576" s="1" t="s">
        <v>320</v>
      </c>
      <c r="D576" s="1" t="s">
        <v>252</v>
      </c>
      <c r="E576" s="1" t="s">
        <v>578</v>
      </c>
      <c r="F576" s="1"/>
      <c r="G576" s="8" t="s">
        <v>398</v>
      </c>
      <c r="H576" s="65">
        <v>11000</v>
      </c>
      <c r="I576" s="65"/>
    </row>
    <row r="577" spans="1:9" ht="14.25">
      <c r="A577" s="19" t="s">
        <v>153</v>
      </c>
      <c r="B577" s="1" t="s">
        <v>333</v>
      </c>
      <c r="C577" s="1" t="s">
        <v>320</v>
      </c>
      <c r="D577" s="1" t="s">
        <v>252</v>
      </c>
      <c r="E577" s="1" t="s">
        <v>277</v>
      </c>
      <c r="F577" s="1"/>
      <c r="G577" s="8"/>
      <c r="H577" s="65">
        <f>H578+H579</f>
        <v>20877.7</v>
      </c>
      <c r="I577" s="65"/>
    </row>
    <row r="578" spans="1:9" ht="42.75">
      <c r="A578" s="19" t="s">
        <v>431</v>
      </c>
      <c r="B578" s="1" t="s">
        <v>333</v>
      </c>
      <c r="C578" s="1" t="s">
        <v>320</v>
      </c>
      <c r="D578" s="1" t="s">
        <v>252</v>
      </c>
      <c r="E578" s="1" t="s">
        <v>277</v>
      </c>
      <c r="F578" s="1"/>
      <c r="G578" s="8" t="s">
        <v>398</v>
      </c>
      <c r="H578" s="65">
        <f>15209.5+11000-11000+42+4694.2</f>
        <v>19945.7</v>
      </c>
      <c r="I578" s="65"/>
    </row>
    <row r="579" spans="1:9" ht="14.25">
      <c r="A579" s="15" t="s">
        <v>394</v>
      </c>
      <c r="B579" s="1" t="s">
        <v>333</v>
      </c>
      <c r="C579" s="1" t="s">
        <v>320</v>
      </c>
      <c r="D579" s="1" t="s">
        <v>252</v>
      </c>
      <c r="E579" s="1" t="s">
        <v>277</v>
      </c>
      <c r="F579" s="1"/>
      <c r="G579" s="8" t="s">
        <v>393</v>
      </c>
      <c r="H579" s="65">
        <v>932</v>
      </c>
      <c r="I579" s="65"/>
    </row>
    <row r="580" spans="1:9" ht="14.25">
      <c r="A580" s="15" t="s">
        <v>528</v>
      </c>
      <c r="B580" s="1" t="s">
        <v>333</v>
      </c>
      <c r="C580" s="1" t="s">
        <v>320</v>
      </c>
      <c r="D580" s="1" t="s">
        <v>252</v>
      </c>
      <c r="E580" s="1" t="s">
        <v>526</v>
      </c>
      <c r="F580" s="1"/>
      <c r="G580" s="8"/>
      <c r="H580" s="65">
        <f aca="true" t="shared" si="11" ref="H580:I582">H581</f>
        <v>998.5</v>
      </c>
      <c r="I580" s="65">
        <f t="shared" si="11"/>
        <v>998.5</v>
      </c>
    </row>
    <row r="581" spans="1:9" ht="42.75">
      <c r="A581" s="15" t="s">
        <v>119</v>
      </c>
      <c r="B581" s="1" t="s">
        <v>333</v>
      </c>
      <c r="C581" s="1" t="s">
        <v>320</v>
      </c>
      <c r="D581" s="1" t="s">
        <v>252</v>
      </c>
      <c r="E581" s="1" t="s">
        <v>116</v>
      </c>
      <c r="F581" s="1"/>
      <c r="G581" s="8"/>
      <c r="H581" s="65">
        <f t="shared" si="11"/>
        <v>998.5</v>
      </c>
      <c r="I581" s="65">
        <f t="shared" si="11"/>
        <v>998.5</v>
      </c>
    </row>
    <row r="582" spans="1:9" ht="57">
      <c r="A582" s="15" t="s">
        <v>118</v>
      </c>
      <c r="B582" s="1" t="s">
        <v>333</v>
      </c>
      <c r="C582" s="1" t="s">
        <v>320</v>
      </c>
      <c r="D582" s="1" t="s">
        <v>252</v>
      </c>
      <c r="E582" s="1" t="s">
        <v>117</v>
      </c>
      <c r="F582" s="1"/>
      <c r="G582" s="8"/>
      <c r="H582" s="65">
        <f t="shared" si="11"/>
        <v>998.5</v>
      </c>
      <c r="I582" s="65">
        <f t="shared" si="11"/>
        <v>998.5</v>
      </c>
    </row>
    <row r="583" spans="1:9" ht="42.75">
      <c r="A583" s="19" t="s">
        <v>424</v>
      </c>
      <c r="B583" s="1" t="s">
        <v>333</v>
      </c>
      <c r="C583" s="1" t="s">
        <v>320</v>
      </c>
      <c r="D583" s="1" t="s">
        <v>252</v>
      </c>
      <c r="E583" s="1" t="s">
        <v>117</v>
      </c>
      <c r="F583" s="1"/>
      <c r="G583" s="8" t="s">
        <v>398</v>
      </c>
      <c r="H583" s="65">
        <f>912.4+86.1</f>
        <v>998.5</v>
      </c>
      <c r="I583" s="65">
        <f>912.4+86.1</f>
        <v>998.5</v>
      </c>
    </row>
    <row r="584" spans="1:9" ht="14.25">
      <c r="A584" s="19" t="s">
        <v>216</v>
      </c>
      <c r="B584" s="1" t="s">
        <v>333</v>
      </c>
      <c r="C584" s="1" t="s">
        <v>320</v>
      </c>
      <c r="D584" s="1" t="s">
        <v>252</v>
      </c>
      <c r="E584" s="1" t="s">
        <v>217</v>
      </c>
      <c r="F584" s="1"/>
      <c r="G584" s="8"/>
      <c r="H584" s="65">
        <f>H585</f>
        <v>2528.3</v>
      </c>
      <c r="I584" s="65"/>
    </row>
    <row r="585" spans="1:9" ht="42.75">
      <c r="A585" s="19" t="s">
        <v>358</v>
      </c>
      <c r="B585" s="1" t="s">
        <v>333</v>
      </c>
      <c r="C585" s="1" t="s">
        <v>320</v>
      </c>
      <c r="D585" s="1" t="s">
        <v>252</v>
      </c>
      <c r="E585" s="1" t="s">
        <v>372</v>
      </c>
      <c r="F585" s="1"/>
      <c r="G585" s="8"/>
      <c r="H585" s="65">
        <f>H586+H587</f>
        <v>2528.3</v>
      </c>
      <c r="I585" s="69"/>
    </row>
    <row r="586" spans="1:9" ht="27" customHeight="1">
      <c r="A586" s="19" t="s">
        <v>426</v>
      </c>
      <c r="B586" s="1" t="s">
        <v>333</v>
      </c>
      <c r="C586" s="1" t="s">
        <v>320</v>
      </c>
      <c r="D586" s="1" t="s">
        <v>252</v>
      </c>
      <c r="E586" s="1" t="s">
        <v>372</v>
      </c>
      <c r="F586" s="1"/>
      <c r="G586" s="8" t="s">
        <v>416</v>
      </c>
      <c r="H586" s="65">
        <v>258</v>
      </c>
      <c r="I586" s="69"/>
    </row>
    <row r="587" spans="1:9" ht="18.75" customHeight="1">
      <c r="A587" s="15" t="s">
        <v>394</v>
      </c>
      <c r="B587" s="1" t="s">
        <v>333</v>
      </c>
      <c r="C587" s="1" t="s">
        <v>320</v>
      </c>
      <c r="D587" s="1" t="s">
        <v>252</v>
      </c>
      <c r="E587" s="1" t="s">
        <v>372</v>
      </c>
      <c r="F587" s="1"/>
      <c r="G587" s="8" t="s">
        <v>393</v>
      </c>
      <c r="H587" s="65">
        <f>820.3+800+500+150</f>
        <v>2270.3</v>
      </c>
      <c r="I587" s="69"/>
    </row>
    <row r="588" spans="1:9" ht="70.5" customHeight="1">
      <c r="A588" s="44" t="s">
        <v>607</v>
      </c>
      <c r="B588" s="4" t="s">
        <v>361</v>
      </c>
      <c r="C588" s="4"/>
      <c r="D588" s="4"/>
      <c r="E588" s="4"/>
      <c r="F588" s="4"/>
      <c r="G588" s="14"/>
      <c r="H588" s="68">
        <f>H589</f>
        <v>6339.7</v>
      </c>
      <c r="I588" s="68">
        <f>I589</f>
        <v>0</v>
      </c>
    </row>
    <row r="589" spans="1:9" ht="15">
      <c r="A589" s="50" t="s">
        <v>149</v>
      </c>
      <c r="B589" s="4" t="s">
        <v>361</v>
      </c>
      <c r="C589" s="4" t="s">
        <v>252</v>
      </c>
      <c r="D589" s="4"/>
      <c r="E589" s="4"/>
      <c r="F589" s="4"/>
      <c r="G589" s="14"/>
      <c r="H589" s="68">
        <f>H590+H604</f>
        <v>6339.7</v>
      </c>
      <c r="I589" s="68"/>
    </row>
    <row r="590" spans="1:9" ht="60">
      <c r="A590" s="50" t="s">
        <v>292</v>
      </c>
      <c r="B590" s="4" t="s">
        <v>361</v>
      </c>
      <c r="C590" s="4" t="s">
        <v>252</v>
      </c>
      <c r="D590" s="4" t="s">
        <v>257</v>
      </c>
      <c r="E590" s="4"/>
      <c r="F590" s="4"/>
      <c r="G590" s="8"/>
      <c r="H590" s="68">
        <f>H591</f>
        <v>5456.7</v>
      </c>
      <c r="I590" s="68"/>
    </row>
    <row r="591" spans="1:9" ht="42.75">
      <c r="A591" s="19" t="s">
        <v>289</v>
      </c>
      <c r="B591" s="1" t="s">
        <v>361</v>
      </c>
      <c r="C591" s="1" t="s">
        <v>252</v>
      </c>
      <c r="D591" s="1" t="s">
        <v>257</v>
      </c>
      <c r="E591" s="1" t="s">
        <v>286</v>
      </c>
      <c r="F591" s="1"/>
      <c r="G591" s="8"/>
      <c r="H591" s="65">
        <f>H592+H600</f>
        <v>5456.7</v>
      </c>
      <c r="I591" s="65"/>
    </row>
    <row r="592" spans="1:9" ht="14.25">
      <c r="A592" s="19" t="s">
        <v>172</v>
      </c>
      <c r="B592" s="1" t="s">
        <v>361</v>
      </c>
      <c r="C592" s="1" t="s">
        <v>252</v>
      </c>
      <c r="D592" s="1" t="s">
        <v>257</v>
      </c>
      <c r="E592" s="1" t="s">
        <v>288</v>
      </c>
      <c r="F592" s="1"/>
      <c r="G592" s="8"/>
      <c r="H592" s="65">
        <f>H593+H596+H599</f>
        <v>2606.9</v>
      </c>
      <c r="I592" s="65"/>
    </row>
    <row r="593" spans="1:9" ht="14.25">
      <c r="A593" s="19" t="s">
        <v>549</v>
      </c>
      <c r="B593" s="1" t="s">
        <v>361</v>
      </c>
      <c r="C593" s="1" t="s">
        <v>252</v>
      </c>
      <c r="D593" s="1" t="s">
        <v>257</v>
      </c>
      <c r="E593" s="1" t="s">
        <v>288</v>
      </c>
      <c r="F593" s="1"/>
      <c r="G593" s="8" t="s">
        <v>384</v>
      </c>
      <c r="H593" s="65">
        <f>H594+H595</f>
        <v>1983.9</v>
      </c>
      <c r="I593" s="65"/>
    </row>
    <row r="594" spans="1:9" ht="14.25">
      <c r="A594" s="19" t="s">
        <v>410</v>
      </c>
      <c r="B594" s="1" t="s">
        <v>361</v>
      </c>
      <c r="C594" s="1" t="s">
        <v>252</v>
      </c>
      <c r="D594" s="1" t="s">
        <v>257</v>
      </c>
      <c r="E594" s="1" t="s">
        <v>288</v>
      </c>
      <c r="F594" s="1"/>
      <c r="G594" s="8" t="s">
        <v>409</v>
      </c>
      <c r="H594" s="65">
        <f>2057.5-73.6</f>
        <v>1983.9</v>
      </c>
      <c r="I594" s="65"/>
    </row>
    <row r="595" spans="1:9" ht="28.5">
      <c r="A595" s="19" t="s">
        <v>412</v>
      </c>
      <c r="B595" s="1" t="s">
        <v>361</v>
      </c>
      <c r="C595" s="1" t="s">
        <v>252</v>
      </c>
      <c r="D595" s="1" t="s">
        <v>257</v>
      </c>
      <c r="E595" s="1" t="s">
        <v>288</v>
      </c>
      <c r="F595" s="1"/>
      <c r="G595" s="8" t="s">
        <v>411</v>
      </c>
      <c r="H595" s="65">
        <f>26.4-26.4</f>
        <v>0</v>
      </c>
      <c r="I595" s="65"/>
    </row>
    <row r="596" spans="1:9" ht="28.5">
      <c r="A596" s="19" t="s">
        <v>577</v>
      </c>
      <c r="B596" s="1" t="s">
        <v>361</v>
      </c>
      <c r="C596" s="1" t="s">
        <v>252</v>
      </c>
      <c r="D596" s="1" t="s">
        <v>257</v>
      </c>
      <c r="E596" s="1" t="s">
        <v>288</v>
      </c>
      <c r="F596" s="1"/>
      <c r="G596" s="8" t="s">
        <v>524</v>
      </c>
      <c r="H596" s="65">
        <f>H597+H598</f>
        <v>614.3000000000001</v>
      </c>
      <c r="I596" s="65"/>
    </row>
    <row r="597" spans="1:9" ht="28.5">
      <c r="A597" s="19" t="s">
        <v>435</v>
      </c>
      <c r="B597" s="1" t="s">
        <v>361</v>
      </c>
      <c r="C597" s="1" t="s">
        <v>252</v>
      </c>
      <c r="D597" s="1" t="s">
        <v>257</v>
      </c>
      <c r="E597" s="1" t="s">
        <v>288</v>
      </c>
      <c r="F597" s="1"/>
      <c r="G597" s="8" t="s">
        <v>432</v>
      </c>
      <c r="H597" s="65">
        <f>70-0.7-0.6</f>
        <v>68.7</v>
      </c>
      <c r="I597" s="65"/>
    </row>
    <row r="598" spans="1:9" ht="27" customHeight="1">
      <c r="A598" s="19" t="s">
        <v>426</v>
      </c>
      <c r="B598" s="1" t="s">
        <v>361</v>
      </c>
      <c r="C598" s="1" t="s">
        <v>252</v>
      </c>
      <c r="D598" s="1" t="s">
        <v>257</v>
      </c>
      <c r="E598" s="1" t="s">
        <v>288</v>
      </c>
      <c r="F598" s="1"/>
      <c r="G598" s="8" t="s">
        <v>416</v>
      </c>
      <c r="H598" s="65">
        <f>593+1.3-50+0.7+0.6</f>
        <v>545.6</v>
      </c>
      <c r="I598" s="65"/>
    </row>
    <row r="599" spans="1:9" ht="30.75" customHeight="1">
      <c r="A599" s="19" t="s">
        <v>356</v>
      </c>
      <c r="B599" s="1" t="s">
        <v>361</v>
      </c>
      <c r="C599" s="1" t="s">
        <v>252</v>
      </c>
      <c r="D599" s="1" t="s">
        <v>257</v>
      </c>
      <c r="E599" s="1" t="s">
        <v>288</v>
      </c>
      <c r="F599" s="1"/>
      <c r="G599" s="8" t="s">
        <v>413</v>
      </c>
      <c r="H599" s="65">
        <f>10-1.3</f>
        <v>8.7</v>
      </c>
      <c r="I599" s="65"/>
    </row>
    <row r="600" spans="1:9" ht="28.5">
      <c r="A600" s="19" t="s">
        <v>293</v>
      </c>
      <c r="B600" s="1" t="s">
        <v>361</v>
      </c>
      <c r="C600" s="1" t="s">
        <v>252</v>
      </c>
      <c r="D600" s="1" t="s">
        <v>257</v>
      </c>
      <c r="E600" s="1" t="s">
        <v>294</v>
      </c>
      <c r="F600" s="1"/>
      <c r="G600" s="8"/>
      <c r="H600" s="65">
        <f>H601</f>
        <v>2849.7999999999997</v>
      </c>
      <c r="I600" s="65"/>
    </row>
    <row r="601" spans="1:9" ht="14.25">
      <c r="A601" s="19" t="s">
        <v>549</v>
      </c>
      <c r="B601" s="1" t="s">
        <v>361</v>
      </c>
      <c r="C601" s="1" t="s">
        <v>252</v>
      </c>
      <c r="D601" s="1" t="s">
        <v>257</v>
      </c>
      <c r="E601" s="1" t="s">
        <v>294</v>
      </c>
      <c r="F601" s="1"/>
      <c r="G601" s="8" t="s">
        <v>384</v>
      </c>
      <c r="H601" s="65">
        <f>H602+H603</f>
        <v>2849.7999999999997</v>
      </c>
      <c r="I601" s="65"/>
    </row>
    <row r="602" spans="1:9" ht="14.25">
      <c r="A602" s="19" t="s">
        <v>410</v>
      </c>
      <c r="B602" s="1" t="s">
        <v>361</v>
      </c>
      <c r="C602" s="1" t="s">
        <v>252</v>
      </c>
      <c r="D602" s="1" t="s">
        <v>257</v>
      </c>
      <c r="E602" s="1" t="s">
        <v>294</v>
      </c>
      <c r="F602" s="1"/>
      <c r="G602" s="8" t="s">
        <v>409</v>
      </c>
      <c r="H602" s="65">
        <f>2526.9-3.8</f>
        <v>2523.1</v>
      </c>
      <c r="I602" s="65"/>
    </row>
    <row r="603" spans="1:9" ht="28.5">
      <c r="A603" s="19" t="s">
        <v>412</v>
      </c>
      <c r="B603" s="1" t="s">
        <v>361</v>
      </c>
      <c r="C603" s="1" t="s">
        <v>252</v>
      </c>
      <c r="D603" s="1" t="s">
        <v>257</v>
      </c>
      <c r="E603" s="1" t="s">
        <v>294</v>
      </c>
      <c r="F603" s="1"/>
      <c r="G603" s="8" t="s">
        <v>411</v>
      </c>
      <c r="H603" s="65">
        <f>322.9+3.8</f>
        <v>326.7</v>
      </c>
      <c r="I603" s="65"/>
    </row>
    <row r="604" spans="1:9" ht="15">
      <c r="A604" s="50" t="s">
        <v>186</v>
      </c>
      <c r="B604" s="4" t="s">
        <v>361</v>
      </c>
      <c r="C604" s="4" t="s">
        <v>252</v>
      </c>
      <c r="D604" s="4" t="s">
        <v>319</v>
      </c>
      <c r="E604" s="4"/>
      <c r="F604" s="4"/>
      <c r="G604" s="8"/>
      <c r="H604" s="68">
        <f>H605</f>
        <v>883.0000000000001</v>
      </c>
      <c r="I604" s="68"/>
    </row>
    <row r="605" spans="1:9" ht="14.25">
      <c r="A605" s="19" t="s">
        <v>216</v>
      </c>
      <c r="B605" s="1" t="s">
        <v>361</v>
      </c>
      <c r="C605" s="1" t="s">
        <v>252</v>
      </c>
      <c r="D605" s="1" t="s">
        <v>319</v>
      </c>
      <c r="E605" s="1" t="s">
        <v>217</v>
      </c>
      <c r="F605" s="1"/>
      <c r="G605" s="8"/>
      <c r="H605" s="65">
        <f>H606</f>
        <v>883.0000000000001</v>
      </c>
      <c r="I605" s="65"/>
    </row>
    <row r="606" spans="1:9" ht="42.75">
      <c r="A606" s="19" t="s">
        <v>345</v>
      </c>
      <c r="B606" s="1" t="s">
        <v>361</v>
      </c>
      <c r="C606" s="1" t="s">
        <v>252</v>
      </c>
      <c r="D606" s="1" t="s">
        <v>319</v>
      </c>
      <c r="E606" s="1" t="s">
        <v>270</v>
      </c>
      <c r="F606" s="1"/>
      <c r="G606" s="8"/>
      <c r="H606" s="65">
        <f>H607+H610+H609</f>
        <v>883.0000000000001</v>
      </c>
      <c r="I606" s="65"/>
    </row>
    <row r="607" spans="1:9" ht="28.5">
      <c r="A607" s="19" t="s">
        <v>412</v>
      </c>
      <c r="B607" s="1" t="s">
        <v>361</v>
      </c>
      <c r="C607" s="1" t="s">
        <v>252</v>
      </c>
      <c r="D607" s="1" t="s">
        <v>319</v>
      </c>
      <c r="E607" s="1" t="s">
        <v>270</v>
      </c>
      <c r="F607" s="1"/>
      <c r="G607" s="8" t="s">
        <v>411</v>
      </c>
      <c r="H607" s="65">
        <f>408-59.7</f>
        <v>348.3</v>
      </c>
      <c r="I607" s="65"/>
    </row>
    <row r="608" spans="1:9" ht="28.5">
      <c r="A608" s="19" t="s">
        <v>577</v>
      </c>
      <c r="B608" s="1" t="s">
        <v>361</v>
      </c>
      <c r="C608" s="1" t="s">
        <v>252</v>
      </c>
      <c r="D608" s="1" t="s">
        <v>319</v>
      </c>
      <c r="E608" s="1" t="s">
        <v>270</v>
      </c>
      <c r="F608" s="1"/>
      <c r="G608" s="8" t="s">
        <v>524</v>
      </c>
      <c r="H608" s="65">
        <f>H609+H610</f>
        <v>534.7</v>
      </c>
      <c r="I608" s="65"/>
    </row>
    <row r="609" spans="1:9" ht="28.5">
      <c r="A609" s="19" t="s">
        <v>435</v>
      </c>
      <c r="B609" s="1" t="s">
        <v>361</v>
      </c>
      <c r="C609" s="1" t="s">
        <v>252</v>
      </c>
      <c r="D609" s="1" t="s">
        <v>319</v>
      </c>
      <c r="E609" s="1" t="s">
        <v>270</v>
      </c>
      <c r="F609" s="1"/>
      <c r="G609" s="8" t="s">
        <v>432</v>
      </c>
      <c r="H609" s="65">
        <v>280.6</v>
      </c>
      <c r="I609" s="65"/>
    </row>
    <row r="610" spans="1:9" ht="27" customHeight="1">
      <c r="A610" s="19" t="s">
        <v>426</v>
      </c>
      <c r="B610" s="1" t="s">
        <v>361</v>
      </c>
      <c r="C610" s="1" t="s">
        <v>252</v>
      </c>
      <c r="D610" s="1" t="s">
        <v>319</v>
      </c>
      <c r="E610" s="1" t="s">
        <v>270</v>
      </c>
      <c r="F610" s="1"/>
      <c r="G610" s="8" t="s">
        <v>416</v>
      </c>
      <c r="H610" s="65">
        <f>534.7-280.6</f>
        <v>254.10000000000002</v>
      </c>
      <c r="I610" s="65"/>
    </row>
    <row r="611" spans="1:9" s="41" customFormat="1" ht="53.25" customHeight="1">
      <c r="A611" s="44" t="s">
        <v>462</v>
      </c>
      <c r="B611" s="4" t="s">
        <v>334</v>
      </c>
      <c r="C611" s="4"/>
      <c r="D611" s="4"/>
      <c r="E611" s="4"/>
      <c r="F611" s="4"/>
      <c r="G611" s="14"/>
      <c r="H611" s="68">
        <f>H612+H631+H636</f>
        <v>15529.6</v>
      </c>
      <c r="I611" s="68">
        <f>I612+I631+I636</f>
        <v>0</v>
      </c>
    </row>
    <row r="612" spans="1:9" s="41" customFormat="1" ht="15">
      <c r="A612" s="50" t="s">
        <v>149</v>
      </c>
      <c r="B612" s="4" t="s">
        <v>334</v>
      </c>
      <c r="C612" s="4" t="s">
        <v>252</v>
      </c>
      <c r="D612" s="4"/>
      <c r="E612" s="4"/>
      <c r="F612" s="4"/>
      <c r="G612" s="14"/>
      <c r="H612" s="68">
        <f>H613</f>
        <v>11035.1</v>
      </c>
      <c r="I612" s="68"/>
    </row>
    <row r="613" spans="1:9" s="41" customFormat="1" ht="15">
      <c r="A613" s="50" t="s">
        <v>186</v>
      </c>
      <c r="B613" s="4" t="s">
        <v>334</v>
      </c>
      <c r="C613" s="4" t="s">
        <v>252</v>
      </c>
      <c r="D613" s="4" t="s">
        <v>319</v>
      </c>
      <c r="E613" s="4"/>
      <c r="F613" s="4"/>
      <c r="G613" s="8"/>
      <c r="H613" s="68">
        <f>H614+H623</f>
        <v>11035.1</v>
      </c>
      <c r="I613" s="68"/>
    </row>
    <row r="614" spans="1:9" s="41" customFormat="1" ht="43.5">
      <c r="A614" s="19" t="s">
        <v>289</v>
      </c>
      <c r="B614" s="1" t="s">
        <v>334</v>
      </c>
      <c r="C614" s="1" t="s">
        <v>252</v>
      </c>
      <c r="D614" s="1" t="s">
        <v>319</v>
      </c>
      <c r="E614" s="1" t="s">
        <v>286</v>
      </c>
      <c r="F614" s="1"/>
      <c r="G614" s="8"/>
      <c r="H614" s="65">
        <f>H615</f>
        <v>9106.1</v>
      </c>
      <c r="I614" s="65"/>
    </row>
    <row r="615" spans="1:9" s="41" customFormat="1" ht="15">
      <c r="A615" s="19" t="s">
        <v>172</v>
      </c>
      <c r="B615" s="1" t="s">
        <v>334</v>
      </c>
      <c r="C615" s="1" t="s">
        <v>252</v>
      </c>
      <c r="D615" s="1" t="s">
        <v>319</v>
      </c>
      <c r="E615" s="1" t="s">
        <v>288</v>
      </c>
      <c r="F615" s="1"/>
      <c r="G615" s="8"/>
      <c r="H615" s="65">
        <f>H616+H619+H622</f>
        <v>9106.1</v>
      </c>
      <c r="I615" s="65"/>
    </row>
    <row r="616" spans="1:9" s="41" customFormat="1" ht="15">
      <c r="A616" s="19" t="s">
        <v>549</v>
      </c>
      <c r="B616" s="1" t="s">
        <v>334</v>
      </c>
      <c r="C616" s="1" t="s">
        <v>252</v>
      </c>
      <c r="D616" s="1" t="s">
        <v>319</v>
      </c>
      <c r="E616" s="1" t="s">
        <v>288</v>
      </c>
      <c r="F616" s="1"/>
      <c r="G616" s="8" t="s">
        <v>384</v>
      </c>
      <c r="H616" s="65">
        <f>H617+H618</f>
        <v>8769.2</v>
      </c>
      <c r="I616" s="65"/>
    </row>
    <row r="617" spans="1:9" s="41" customFormat="1" ht="15">
      <c r="A617" s="19" t="s">
        <v>410</v>
      </c>
      <c r="B617" s="1" t="s">
        <v>334</v>
      </c>
      <c r="C617" s="1" t="s">
        <v>252</v>
      </c>
      <c r="D617" s="1" t="s">
        <v>319</v>
      </c>
      <c r="E617" s="1" t="s">
        <v>288</v>
      </c>
      <c r="F617" s="1"/>
      <c r="G617" s="8" t="s">
        <v>409</v>
      </c>
      <c r="H617" s="65">
        <v>8669.6</v>
      </c>
      <c r="I617" s="69"/>
    </row>
    <row r="618" spans="1:9" s="41" customFormat="1" ht="29.25">
      <c r="A618" s="19" t="s">
        <v>412</v>
      </c>
      <c r="B618" s="1" t="s">
        <v>334</v>
      </c>
      <c r="C618" s="1" t="s">
        <v>252</v>
      </c>
      <c r="D618" s="1" t="s">
        <v>319</v>
      </c>
      <c r="E618" s="1" t="s">
        <v>288</v>
      </c>
      <c r="F618" s="1"/>
      <c r="G618" s="8" t="s">
        <v>411</v>
      </c>
      <c r="H618" s="65">
        <v>99.6</v>
      </c>
      <c r="I618" s="69"/>
    </row>
    <row r="619" spans="1:9" s="41" customFormat="1" ht="29.25">
      <c r="A619" s="19" t="s">
        <v>577</v>
      </c>
      <c r="B619" s="1" t="s">
        <v>334</v>
      </c>
      <c r="C619" s="1" t="s">
        <v>252</v>
      </c>
      <c r="D619" s="1" t="s">
        <v>319</v>
      </c>
      <c r="E619" s="1" t="s">
        <v>288</v>
      </c>
      <c r="F619" s="1"/>
      <c r="G619" s="8" t="s">
        <v>524</v>
      </c>
      <c r="H619" s="65">
        <f>H620+H621</f>
        <v>311.9</v>
      </c>
      <c r="I619" s="69"/>
    </row>
    <row r="620" spans="1:9" s="41" customFormat="1" ht="29.25">
      <c r="A620" s="19" t="s">
        <v>435</v>
      </c>
      <c r="B620" s="1" t="s">
        <v>334</v>
      </c>
      <c r="C620" s="1" t="s">
        <v>252</v>
      </c>
      <c r="D620" s="1" t="s">
        <v>319</v>
      </c>
      <c r="E620" s="1" t="s">
        <v>288</v>
      </c>
      <c r="F620" s="1"/>
      <c r="G620" s="8" t="s">
        <v>432</v>
      </c>
      <c r="H620" s="65">
        <v>116.9</v>
      </c>
      <c r="I620" s="69"/>
    </row>
    <row r="621" spans="1:9" s="41" customFormat="1" ht="26.25" customHeight="1">
      <c r="A621" s="19" t="s">
        <v>426</v>
      </c>
      <c r="B621" s="1" t="s">
        <v>334</v>
      </c>
      <c r="C621" s="1" t="s">
        <v>252</v>
      </c>
      <c r="D621" s="1" t="s">
        <v>319</v>
      </c>
      <c r="E621" s="1" t="s">
        <v>288</v>
      </c>
      <c r="F621" s="1"/>
      <c r="G621" s="8" t="s">
        <v>416</v>
      </c>
      <c r="H621" s="65">
        <v>195</v>
      </c>
      <c r="I621" s="69"/>
    </row>
    <row r="622" spans="1:9" s="41" customFormat="1" ht="29.25">
      <c r="A622" s="19" t="s">
        <v>356</v>
      </c>
      <c r="B622" s="1" t="s">
        <v>334</v>
      </c>
      <c r="C622" s="1" t="s">
        <v>252</v>
      </c>
      <c r="D622" s="1" t="s">
        <v>319</v>
      </c>
      <c r="E622" s="1" t="s">
        <v>288</v>
      </c>
      <c r="F622" s="1"/>
      <c r="G622" s="8" t="s">
        <v>413</v>
      </c>
      <c r="H622" s="65">
        <v>25</v>
      </c>
      <c r="I622" s="69"/>
    </row>
    <row r="623" spans="1:9" s="41" customFormat="1" ht="15">
      <c r="A623" s="19" t="s">
        <v>216</v>
      </c>
      <c r="B623" s="1" t="s">
        <v>334</v>
      </c>
      <c r="C623" s="1" t="s">
        <v>252</v>
      </c>
      <c r="D623" s="1" t="s">
        <v>319</v>
      </c>
      <c r="E623" s="1" t="s">
        <v>217</v>
      </c>
      <c r="F623" s="1"/>
      <c r="G623" s="8"/>
      <c r="H623" s="65">
        <f>H624+H629</f>
        <v>1929</v>
      </c>
      <c r="I623" s="69"/>
    </row>
    <row r="624" spans="1:9" s="41" customFormat="1" ht="43.5">
      <c r="A624" s="19" t="s">
        <v>345</v>
      </c>
      <c r="B624" s="1" t="s">
        <v>334</v>
      </c>
      <c r="C624" s="1" t="s">
        <v>252</v>
      </c>
      <c r="D624" s="1" t="s">
        <v>319</v>
      </c>
      <c r="E624" s="1" t="s">
        <v>270</v>
      </c>
      <c r="F624" s="1"/>
      <c r="G624" s="8"/>
      <c r="H624" s="65">
        <f>H625+H626</f>
        <v>1529</v>
      </c>
      <c r="I624" s="69"/>
    </row>
    <row r="625" spans="1:9" s="41" customFormat="1" ht="29.25">
      <c r="A625" s="19" t="s">
        <v>412</v>
      </c>
      <c r="B625" s="1" t="s">
        <v>334</v>
      </c>
      <c r="C625" s="1" t="s">
        <v>252</v>
      </c>
      <c r="D625" s="1" t="s">
        <v>319</v>
      </c>
      <c r="E625" s="1" t="s">
        <v>270</v>
      </c>
      <c r="F625" s="1"/>
      <c r="G625" s="8" t="s">
        <v>411</v>
      </c>
      <c r="H625" s="65">
        <f>1331.7-194.5</f>
        <v>1137.2</v>
      </c>
      <c r="I625" s="69"/>
    </row>
    <row r="626" spans="1:9" s="41" customFormat="1" ht="29.25">
      <c r="A626" s="19" t="s">
        <v>577</v>
      </c>
      <c r="B626" s="1" t="s">
        <v>334</v>
      </c>
      <c r="C626" s="1" t="s">
        <v>252</v>
      </c>
      <c r="D626" s="1" t="s">
        <v>319</v>
      </c>
      <c r="E626" s="1" t="s">
        <v>270</v>
      </c>
      <c r="F626" s="1"/>
      <c r="G626" s="8" t="s">
        <v>524</v>
      </c>
      <c r="H626" s="65">
        <f>H627+H628</f>
        <v>391.80000000000007</v>
      </c>
      <c r="I626" s="69"/>
    </row>
    <row r="627" spans="1:9" s="41" customFormat="1" ht="29.25">
      <c r="A627" s="19" t="s">
        <v>435</v>
      </c>
      <c r="B627" s="1" t="s">
        <v>334</v>
      </c>
      <c r="C627" s="1" t="s">
        <v>252</v>
      </c>
      <c r="D627" s="1" t="s">
        <v>319</v>
      </c>
      <c r="E627" s="1" t="s">
        <v>270</v>
      </c>
      <c r="F627" s="1"/>
      <c r="G627" s="8" t="s">
        <v>432</v>
      </c>
      <c r="H627" s="65">
        <f>274.6+4.6+47</f>
        <v>326.20000000000005</v>
      </c>
      <c r="I627" s="69"/>
    </row>
    <row r="628" spans="1:9" s="41" customFormat="1" ht="30" customHeight="1">
      <c r="A628" s="19" t="s">
        <v>426</v>
      </c>
      <c r="B628" s="1" t="s">
        <v>334</v>
      </c>
      <c r="C628" s="1" t="s">
        <v>252</v>
      </c>
      <c r="D628" s="1" t="s">
        <v>319</v>
      </c>
      <c r="E628" s="1" t="s">
        <v>270</v>
      </c>
      <c r="F628" s="1"/>
      <c r="G628" s="8" t="s">
        <v>416</v>
      </c>
      <c r="H628" s="65">
        <f>391.8-274.6-4.6-47</f>
        <v>65.6</v>
      </c>
      <c r="I628" s="69"/>
    </row>
    <row r="629" spans="1:9" s="41" customFormat="1" ht="98.25" customHeight="1">
      <c r="A629" s="56" t="s">
        <v>449</v>
      </c>
      <c r="B629" s="1" t="s">
        <v>334</v>
      </c>
      <c r="C629" s="1" t="s">
        <v>252</v>
      </c>
      <c r="D629" s="1" t="s">
        <v>319</v>
      </c>
      <c r="E629" s="1" t="s">
        <v>339</v>
      </c>
      <c r="F629" s="1"/>
      <c r="G629" s="8"/>
      <c r="H629" s="65">
        <f>H630</f>
        <v>400</v>
      </c>
      <c r="I629" s="69"/>
    </row>
    <row r="630" spans="1:9" s="41" customFormat="1" ht="30" customHeight="1">
      <c r="A630" s="19" t="s">
        <v>426</v>
      </c>
      <c r="B630" s="1" t="s">
        <v>334</v>
      </c>
      <c r="C630" s="1" t="s">
        <v>252</v>
      </c>
      <c r="D630" s="1" t="s">
        <v>319</v>
      </c>
      <c r="E630" s="1" t="s">
        <v>339</v>
      </c>
      <c r="F630" s="1"/>
      <c r="G630" s="8" t="s">
        <v>416</v>
      </c>
      <c r="H630" s="65">
        <f>240+160</f>
        <v>400</v>
      </c>
      <c r="I630" s="69"/>
    </row>
    <row r="631" spans="1:9" s="41" customFormat="1" ht="15">
      <c r="A631" s="50" t="s">
        <v>151</v>
      </c>
      <c r="B631" s="4" t="s">
        <v>334</v>
      </c>
      <c r="C631" s="4" t="s">
        <v>262</v>
      </c>
      <c r="D631" s="1"/>
      <c r="E631" s="1"/>
      <c r="F631" s="1"/>
      <c r="G631" s="14"/>
      <c r="H631" s="65">
        <f>H632</f>
        <v>4194.5</v>
      </c>
      <c r="I631" s="69"/>
    </row>
    <row r="632" spans="1:9" s="41" customFormat="1" ht="15">
      <c r="A632" s="50" t="s">
        <v>219</v>
      </c>
      <c r="B632" s="4" t="s">
        <v>334</v>
      </c>
      <c r="C632" s="4" t="s">
        <v>262</v>
      </c>
      <c r="D632" s="4" t="s">
        <v>257</v>
      </c>
      <c r="E632" s="4"/>
      <c r="F632" s="4"/>
      <c r="G632" s="8"/>
      <c r="H632" s="65">
        <f>H633</f>
        <v>4194.5</v>
      </c>
      <c r="I632" s="69"/>
    </row>
    <row r="633" spans="1:9" s="41" customFormat="1" ht="15">
      <c r="A633" s="19" t="s">
        <v>216</v>
      </c>
      <c r="B633" s="1" t="s">
        <v>334</v>
      </c>
      <c r="C633" s="1" t="s">
        <v>262</v>
      </c>
      <c r="D633" s="1" t="s">
        <v>257</v>
      </c>
      <c r="E633" s="1" t="s">
        <v>217</v>
      </c>
      <c r="F633" s="1"/>
      <c r="G633" s="8"/>
      <c r="H633" s="65">
        <f>H634</f>
        <v>4194.5</v>
      </c>
      <c r="I633" s="69"/>
    </row>
    <row r="634" spans="1:9" s="41" customFormat="1" ht="43.5">
      <c r="A634" s="19" t="s">
        <v>364</v>
      </c>
      <c r="B634" s="20" t="s">
        <v>334</v>
      </c>
      <c r="C634" s="20" t="s">
        <v>262</v>
      </c>
      <c r="D634" s="20" t="s">
        <v>257</v>
      </c>
      <c r="E634" s="20" t="s">
        <v>367</v>
      </c>
      <c r="F634" s="20"/>
      <c r="G634" s="21"/>
      <c r="H634" s="67">
        <f>H635</f>
        <v>4194.5</v>
      </c>
      <c r="I634" s="141"/>
    </row>
    <row r="635" spans="1:9" s="41" customFormat="1" ht="32.25" customHeight="1">
      <c r="A635" s="19" t="s">
        <v>426</v>
      </c>
      <c r="B635" s="20" t="s">
        <v>334</v>
      </c>
      <c r="C635" s="20" t="s">
        <v>262</v>
      </c>
      <c r="D635" s="20" t="s">
        <v>257</v>
      </c>
      <c r="E635" s="20" t="s">
        <v>367</v>
      </c>
      <c r="F635" s="20"/>
      <c r="G635" s="21" t="s">
        <v>416</v>
      </c>
      <c r="H635" s="67">
        <f>4000+78.5+16+100</f>
        <v>4194.5</v>
      </c>
      <c r="I635" s="141"/>
    </row>
    <row r="636" spans="1:9" s="41" customFormat="1" ht="16.5" customHeight="1">
      <c r="A636" s="50" t="s">
        <v>166</v>
      </c>
      <c r="B636" s="4" t="s">
        <v>334</v>
      </c>
      <c r="C636" s="4" t="s">
        <v>265</v>
      </c>
      <c r="D636" s="4"/>
      <c r="E636" s="4"/>
      <c r="F636" s="4"/>
      <c r="G636" s="14"/>
      <c r="H636" s="65">
        <f>H637</f>
        <v>300</v>
      </c>
      <c r="I636" s="69"/>
    </row>
    <row r="637" spans="1:9" s="41" customFormat="1" ht="27" customHeight="1">
      <c r="A637" s="50" t="s">
        <v>167</v>
      </c>
      <c r="B637" s="4" t="s">
        <v>334</v>
      </c>
      <c r="C637" s="4" t="s">
        <v>265</v>
      </c>
      <c r="D637" s="4" t="s">
        <v>262</v>
      </c>
      <c r="E637" s="4"/>
      <c r="F637" s="4"/>
      <c r="G637" s="8"/>
      <c r="H637" s="65">
        <f>H638</f>
        <v>300</v>
      </c>
      <c r="I637" s="69"/>
    </row>
    <row r="638" spans="1:9" s="41" customFormat="1" ht="18" customHeight="1">
      <c r="A638" s="19" t="s">
        <v>216</v>
      </c>
      <c r="B638" s="1" t="s">
        <v>334</v>
      </c>
      <c r="C638" s="1" t="s">
        <v>265</v>
      </c>
      <c r="D638" s="1" t="s">
        <v>262</v>
      </c>
      <c r="E638" s="1" t="s">
        <v>217</v>
      </c>
      <c r="F638" s="1"/>
      <c r="G638" s="8"/>
      <c r="H638" s="65">
        <f>H639</f>
        <v>300</v>
      </c>
      <c r="I638" s="69"/>
    </row>
    <row r="639" spans="1:9" s="41" customFormat="1" ht="65.25" customHeight="1">
      <c r="A639" s="15" t="s">
        <v>383</v>
      </c>
      <c r="B639" s="1" t="s">
        <v>334</v>
      </c>
      <c r="C639" s="1" t="s">
        <v>265</v>
      </c>
      <c r="D639" s="1" t="s">
        <v>262</v>
      </c>
      <c r="E639" s="1" t="s">
        <v>368</v>
      </c>
      <c r="F639" s="1"/>
      <c r="G639" s="8"/>
      <c r="H639" s="65">
        <f>H640</f>
        <v>300</v>
      </c>
      <c r="I639" s="69"/>
    </row>
    <row r="640" spans="1:9" s="41" customFormat="1" ht="33" customHeight="1">
      <c r="A640" s="19" t="s">
        <v>426</v>
      </c>
      <c r="B640" s="1" t="s">
        <v>334</v>
      </c>
      <c r="C640" s="1" t="s">
        <v>265</v>
      </c>
      <c r="D640" s="1" t="s">
        <v>262</v>
      </c>
      <c r="E640" s="1" t="s">
        <v>368</v>
      </c>
      <c r="F640" s="1"/>
      <c r="G640" s="8" t="s">
        <v>416</v>
      </c>
      <c r="H640" s="65">
        <f>300</f>
        <v>300</v>
      </c>
      <c r="I640" s="69"/>
    </row>
    <row r="641" spans="1:9" ht="30">
      <c r="A641" s="44" t="s">
        <v>375</v>
      </c>
      <c r="B641" s="4" t="s">
        <v>335</v>
      </c>
      <c r="C641" s="4"/>
      <c r="D641" s="4"/>
      <c r="E641" s="4"/>
      <c r="F641" s="4"/>
      <c r="G641" s="14"/>
      <c r="H641" s="68">
        <f>H642+H660</f>
        <v>21850</v>
      </c>
      <c r="I641" s="68">
        <f>I642+I660</f>
        <v>1269</v>
      </c>
    </row>
    <row r="642" spans="1:9" ht="15">
      <c r="A642" s="50" t="s">
        <v>149</v>
      </c>
      <c r="B642" s="4" t="s">
        <v>335</v>
      </c>
      <c r="C642" s="4" t="s">
        <v>252</v>
      </c>
      <c r="D642" s="4"/>
      <c r="E642" s="4"/>
      <c r="F642" s="4"/>
      <c r="G642" s="14"/>
      <c r="H642" s="68">
        <f>H643+H653</f>
        <v>19735</v>
      </c>
      <c r="I642" s="68">
        <f>I643+I653</f>
        <v>0</v>
      </c>
    </row>
    <row r="643" spans="1:9" ht="45">
      <c r="A643" s="50" t="s">
        <v>309</v>
      </c>
      <c r="B643" s="4" t="s">
        <v>335</v>
      </c>
      <c r="C643" s="4" t="s">
        <v>252</v>
      </c>
      <c r="D643" s="4" t="s">
        <v>265</v>
      </c>
      <c r="E643" s="4"/>
      <c r="F643" s="4"/>
      <c r="G643" s="14"/>
      <c r="H643" s="68">
        <f>H644</f>
        <v>15294</v>
      </c>
      <c r="I643" s="68">
        <f>I644</f>
        <v>0</v>
      </c>
    </row>
    <row r="644" spans="1:9" ht="43.5">
      <c r="A644" s="19" t="s">
        <v>289</v>
      </c>
      <c r="B644" s="1" t="s">
        <v>335</v>
      </c>
      <c r="C644" s="1" t="s">
        <v>252</v>
      </c>
      <c r="D644" s="1" t="s">
        <v>265</v>
      </c>
      <c r="E644" s="1" t="s">
        <v>286</v>
      </c>
      <c r="F644" s="4"/>
      <c r="G644" s="8"/>
      <c r="H644" s="68">
        <f>H645</f>
        <v>15294</v>
      </c>
      <c r="I644" s="68"/>
    </row>
    <row r="645" spans="1:9" ht="14.25">
      <c r="A645" s="19" t="s">
        <v>172</v>
      </c>
      <c r="B645" s="1" t="s">
        <v>335</v>
      </c>
      <c r="C645" s="1" t="s">
        <v>252</v>
      </c>
      <c r="D645" s="1" t="s">
        <v>265</v>
      </c>
      <c r="E645" s="1" t="s">
        <v>288</v>
      </c>
      <c r="F645" s="1"/>
      <c r="G645" s="8"/>
      <c r="H645" s="65">
        <f>H646+H649+H652</f>
        <v>15294</v>
      </c>
      <c r="I645" s="65"/>
    </row>
    <row r="646" spans="1:9" ht="14.25">
      <c r="A646" s="19" t="s">
        <v>549</v>
      </c>
      <c r="B646" s="1" t="s">
        <v>335</v>
      </c>
      <c r="C646" s="1" t="s">
        <v>252</v>
      </c>
      <c r="D646" s="1" t="s">
        <v>265</v>
      </c>
      <c r="E646" s="1" t="s">
        <v>288</v>
      </c>
      <c r="F646" s="1"/>
      <c r="G646" s="8" t="s">
        <v>384</v>
      </c>
      <c r="H646" s="65">
        <f>H647+H648</f>
        <v>14514</v>
      </c>
      <c r="I646" s="65"/>
    </row>
    <row r="647" spans="1:9" ht="14.25">
      <c r="A647" s="19" t="s">
        <v>410</v>
      </c>
      <c r="B647" s="1" t="s">
        <v>335</v>
      </c>
      <c r="C647" s="1" t="s">
        <v>252</v>
      </c>
      <c r="D647" s="1" t="s">
        <v>265</v>
      </c>
      <c r="E647" s="1" t="s">
        <v>288</v>
      </c>
      <c r="F647" s="1"/>
      <c r="G647" s="8" t="s">
        <v>409</v>
      </c>
      <c r="H647" s="65">
        <f>15081.6-600</f>
        <v>14481.6</v>
      </c>
      <c r="I647" s="65"/>
    </row>
    <row r="648" spans="1:9" ht="28.5">
      <c r="A648" s="19" t="s">
        <v>412</v>
      </c>
      <c r="B648" s="1" t="s">
        <v>335</v>
      </c>
      <c r="C648" s="1" t="s">
        <v>252</v>
      </c>
      <c r="D648" s="1" t="s">
        <v>265</v>
      </c>
      <c r="E648" s="1" t="s">
        <v>288</v>
      </c>
      <c r="F648" s="1"/>
      <c r="G648" s="8" t="s">
        <v>411</v>
      </c>
      <c r="H648" s="65">
        <v>32.4</v>
      </c>
      <c r="I648" s="65"/>
    </row>
    <row r="649" spans="1:9" ht="28.5">
      <c r="A649" s="19" t="s">
        <v>577</v>
      </c>
      <c r="B649" s="1" t="s">
        <v>335</v>
      </c>
      <c r="C649" s="1" t="s">
        <v>252</v>
      </c>
      <c r="D649" s="1" t="s">
        <v>265</v>
      </c>
      <c r="E649" s="1" t="s">
        <v>288</v>
      </c>
      <c r="F649" s="1"/>
      <c r="G649" s="8" t="s">
        <v>524</v>
      </c>
      <c r="H649" s="65">
        <f>H650+H651</f>
        <v>730</v>
      </c>
      <c r="I649" s="65"/>
    </row>
    <row r="650" spans="1:9" ht="28.5">
      <c r="A650" s="19" t="s">
        <v>435</v>
      </c>
      <c r="B650" s="1" t="s">
        <v>335</v>
      </c>
      <c r="C650" s="1" t="s">
        <v>252</v>
      </c>
      <c r="D650" s="1" t="s">
        <v>265</v>
      </c>
      <c r="E650" s="1" t="s">
        <v>288</v>
      </c>
      <c r="F650" s="1"/>
      <c r="G650" s="8" t="s">
        <v>432</v>
      </c>
      <c r="H650" s="65">
        <v>120</v>
      </c>
      <c r="I650" s="65"/>
    </row>
    <row r="651" spans="1:9" ht="30.75" customHeight="1">
      <c r="A651" s="19" t="s">
        <v>426</v>
      </c>
      <c r="B651" s="1" t="s">
        <v>335</v>
      </c>
      <c r="C651" s="1" t="s">
        <v>252</v>
      </c>
      <c r="D651" s="1" t="s">
        <v>265</v>
      </c>
      <c r="E651" s="1" t="s">
        <v>288</v>
      </c>
      <c r="F651" s="1"/>
      <c r="G651" s="8" t="s">
        <v>416</v>
      </c>
      <c r="H651" s="65">
        <v>610</v>
      </c>
      <c r="I651" s="65"/>
    </row>
    <row r="652" spans="1:9" ht="28.5">
      <c r="A652" s="19" t="s">
        <v>356</v>
      </c>
      <c r="B652" s="1" t="s">
        <v>335</v>
      </c>
      <c r="C652" s="1" t="s">
        <v>252</v>
      </c>
      <c r="D652" s="1" t="s">
        <v>265</v>
      </c>
      <c r="E652" s="1" t="s">
        <v>288</v>
      </c>
      <c r="F652" s="1"/>
      <c r="G652" s="8" t="s">
        <v>413</v>
      </c>
      <c r="H652" s="65">
        <v>50</v>
      </c>
      <c r="I652" s="65"/>
    </row>
    <row r="653" spans="1:9" ht="15">
      <c r="A653" s="50" t="s">
        <v>186</v>
      </c>
      <c r="B653" s="4" t="s">
        <v>335</v>
      </c>
      <c r="C653" s="4" t="s">
        <v>252</v>
      </c>
      <c r="D653" s="4" t="s">
        <v>319</v>
      </c>
      <c r="E653" s="1"/>
      <c r="F653" s="1"/>
      <c r="G653" s="8"/>
      <c r="H653" s="68">
        <f>H654</f>
        <v>4441</v>
      </c>
      <c r="I653" s="68"/>
    </row>
    <row r="654" spans="1:9" ht="14.25">
      <c r="A654" s="19" t="s">
        <v>216</v>
      </c>
      <c r="B654" s="1" t="s">
        <v>335</v>
      </c>
      <c r="C654" s="1" t="s">
        <v>252</v>
      </c>
      <c r="D654" s="1" t="s">
        <v>319</v>
      </c>
      <c r="E654" s="1" t="s">
        <v>217</v>
      </c>
      <c r="F654" s="1"/>
      <c r="G654" s="8"/>
      <c r="H654" s="65">
        <f>H655</f>
        <v>4441</v>
      </c>
      <c r="I654" s="65"/>
    </row>
    <row r="655" spans="1:9" ht="42.75">
      <c r="A655" s="19" t="s">
        <v>345</v>
      </c>
      <c r="B655" s="1" t="s">
        <v>335</v>
      </c>
      <c r="C655" s="1" t="s">
        <v>252</v>
      </c>
      <c r="D655" s="1" t="s">
        <v>319</v>
      </c>
      <c r="E655" s="1" t="s">
        <v>270</v>
      </c>
      <c r="F655" s="1"/>
      <c r="G655" s="8"/>
      <c r="H655" s="65">
        <f>H656+H657</f>
        <v>4441</v>
      </c>
      <c r="I655" s="65"/>
    </row>
    <row r="656" spans="1:9" ht="28.5">
      <c r="A656" s="19" t="s">
        <v>412</v>
      </c>
      <c r="B656" s="1" t="s">
        <v>335</v>
      </c>
      <c r="C656" s="1" t="s">
        <v>252</v>
      </c>
      <c r="D656" s="1" t="s">
        <v>319</v>
      </c>
      <c r="E656" s="1" t="s">
        <v>270</v>
      </c>
      <c r="F656" s="1"/>
      <c r="G656" s="8" t="s">
        <v>411</v>
      </c>
      <c r="H656" s="65">
        <f>3461.1-518.7</f>
        <v>2942.3999999999996</v>
      </c>
      <c r="I656" s="65"/>
    </row>
    <row r="657" spans="1:9" ht="28.5">
      <c r="A657" s="19" t="s">
        <v>577</v>
      </c>
      <c r="B657" s="1" t="s">
        <v>335</v>
      </c>
      <c r="C657" s="1" t="s">
        <v>252</v>
      </c>
      <c r="D657" s="1" t="s">
        <v>319</v>
      </c>
      <c r="E657" s="1" t="s">
        <v>270</v>
      </c>
      <c r="F657" s="1"/>
      <c r="G657" s="8" t="s">
        <v>524</v>
      </c>
      <c r="H657" s="65">
        <f>H658+H659</f>
        <v>1498.6</v>
      </c>
      <c r="I657" s="65"/>
    </row>
    <row r="658" spans="1:9" ht="28.5">
      <c r="A658" s="19" t="s">
        <v>435</v>
      </c>
      <c r="B658" s="1" t="s">
        <v>335</v>
      </c>
      <c r="C658" s="1" t="s">
        <v>252</v>
      </c>
      <c r="D658" s="1" t="s">
        <v>319</v>
      </c>
      <c r="E658" s="1" t="s">
        <v>270</v>
      </c>
      <c r="F658" s="1"/>
      <c r="G658" s="8" t="s">
        <v>432</v>
      </c>
      <c r="H658" s="65">
        <f>720.2+352.5-160-0.3</f>
        <v>912.4000000000001</v>
      </c>
      <c r="I658" s="65"/>
    </row>
    <row r="659" spans="1:9" ht="31.5" customHeight="1">
      <c r="A659" s="19" t="s">
        <v>426</v>
      </c>
      <c r="B659" s="1" t="s">
        <v>335</v>
      </c>
      <c r="C659" s="1" t="s">
        <v>252</v>
      </c>
      <c r="D659" s="1" t="s">
        <v>319</v>
      </c>
      <c r="E659" s="1" t="s">
        <v>270</v>
      </c>
      <c r="F659" s="1"/>
      <c r="G659" s="8" t="s">
        <v>416</v>
      </c>
      <c r="H659" s="65">
        <f>978.4-352.5-40+0.3</f>
        <v>586.1999999999999</v>
      </c>
      <c r="I659" s="65"/>
    </row>
    <row r="660" spans="1:9" ht="21.75" customHeight="1">
      <c r="A660" s="50" t="s">
        <v>176</v>
      </c>
      <c r="B660" s="4" t="s">
        <v>335</v>
      </c>
      <c r="C660" s="4" t="s">
        <v>254</v>
      </c>
      <c r="D660" s="4"/>
      <c r="E660" s="4"/>
      <c r="F660" s="4"/>
      <c r="G660" s="14"/>
      <c r="H660" s="68">
        <f>H661</f>
        <v>2115</v>
      </c>
      <c r="I660" s="68">
        <f>I661</f>
        <v>1269</v>
      </c>
    </row>
    <row r="661" spans="1:9" ht="18.75" customHeight="1">
      <c r="A661" s="50" t="s">
        <v>47</v>
      </c>
      <c r="B661" s="4" t="s">
        <v>335</v>
      </c>
      <c r="C661" s="4" t="s">
        <v>254</v>
      </c>
      <c r="D661" s="4" t="s">
        <v>259</v>
      </c>
      <c r="E661" s="1"/>
      <c r="F661" s="1"/>
      <c r="G661" s="8"/>
      <c r="H661" s="68">
        <f>H662+H666</f>
        <v>2115</v>
      </c>
      <c r="I661" s="68">
        <f>I662+I666</f>
        <v>1269</v>
      </c>
    </row>
    <row r="662" spans="1:9" ht="24.75" customHeight="1">
      <c r="A662" s="19" t="s">
        <v>528</v>
      </c>
      <c r="B662" s="1" t="s">
        <v>335</v>
      </c>
      <c r="C662" s="1" t="s">
        <v>254</v>
      </c>
      <c r="D662" s="1" t="s">
        <v>259</v>
      </c>
      <c r="E662" s="1" t="s">
        <v>526</v>
      </c>
      <c r="F662" s="1"/>
      <c r="G662" s="8"/>
      <c r="H662" s="65">
        <f aca="true" t="shared" si="12" ref="H662:I664">H663</f>
        <v>1269</v>
      </c>
      <c r="I662" s="65">
        <f t="shared" si="12"/>
        <v>1269</v>
      </c>
    </row>
    <row r="663" spans="1:9" ht="49.5" customHeight="1">
      <c r="A663" s="19" t="s">
        <v>49</v>
      </c>
      <c r="B663" s="1" t="s">
        <v>335</v>
      </c>
      <c r="C663" s="1" t="s">
        <v>254</v>
      </c>
      <c r="D663" s="1" t="s">
        <v>259</v>
      </c>
      <c r="E663" s="1" t="s">
        <v>48</v>
      </c>
      <c r="F663" s="1"/>
      <c r="G663" s="8"/>
      <c r="H663" s="65">
        <f t="shared" si="12"/>
        <v>1269</v>
      </c>
      <c r="I663" s="65">
        <f t="shared" si="12"/>
        <v>1269</v>
      </c>
    </row>
    <row r="664" spans="1:9" ht="33.75" customHeight="1">
      <c r="A664" s="19" t="s">
        <v>51</v>
      </c>
      <c r="B664" s="1" t="s">
        <v>335</v>
      </c>
      <c r="C664" s="1" t="s">
        <v>254</v>
      </c>
      <c r="D664" s="1" t="s">
        <v>259</v>
      </c>
      <c r="E664" s="1" t="s">
        <v>50</v>
      </c>
      <c r="F664" s="1"/>
      <c r="G664" s="8"/>
      <c r="H664" s="65">
        <f t="shared" si="12"/>
        <v>1269</v>
      </c>
      <c r="I664" s="65">
        <f t="shared" si="12"/>
        <v>1269</v>
      </c>
    </row>
    <row r="665" spans="1:9" ht="36.75" customHeight="1">
      <c r="A665" s="19" t="s">
        <v>435</v>
      </c>
      <c r="B665" s="1" t="s">
        <v>335</v>
      </c>
      <c r="C665" s="1" t="s">
        <v>254</v>
      </c>
      <c r="D665" s="1" t="s">
        <v>259</v>
      </c>
      <c r="E665" s="1" t="s">
        <v>50</v>
      </c>
      <c r="F665" s="1"/>
      <c r="G665" s="8" t="s">
        <v>432</v>
      </c>
      <c r="H665" s="65">
        <v>1269</v>
      </c>
      <c r="I665" s="65">
        <v>1269</v>
      </c>
    </row>
    <row r="666" spans="1:9" ht="27" customHeight="1">
      <c r="A666" s="19" t="s">
        <v>216</v>
      </c>
      <c r="B666" s="1" t="s">
        <v>335</v>
      </c>
      <c r="C666" s="1" t="s">
        <v>254</v>
      </c>
      <c r="D666" s="1" t="s">
        <v>259</v>
      </c>
      <c r="E666" s="1" t="s">
        <v>217</v>
      </c>
      <c r="F666" s="1"/>
      <c r="G666" s="8"/>
      <c r="H666" s="65">
        <f>H667</f>
        <v>846</v>
      </c>
      <c r="I666" s="65"/>
    </row>
    <row r="667" spans="1:9" ht="57">
      <c r="A667" s="16" t="s">
        <v>202</v>
      </c>
      <c r="B667" s="1" t="s">
        <v>335</v>
      </c>
      <c r="C667" s="1" t="s">
        <v>254</v>
      </c>
      <c r="D667" s="1" t="s">
        <v>259</v>
      </c>
      <c r="E667" s="1" t="s">
        <v>203</v>
      </c>
      <c r="F667" s="1"/>
      <c r="G667" s="8"/>
      <c r="H667" s="65">
        <f>H668</f>
        <v>846</v>
      </c>
      <c r="I667" s="65"/>
    </row>
    <row r="668" spans="1:9" ht="36.75" customHeight="1">
      <c r="A668" s="19" t="s">
        <v>435</v>
      </c>
      <c r="B668" s="1" t="s">
        <v>335</v>
      </c>
      <c r="C668" s="1" t="s">
        <v>254</v>
      </c>
      <c r="D668" s="1" t="s">
        <v>259</v>
      </c>
      <c r="E668" s="1" t="s">
        <v>203</v>
      </c>
      <c r="F668" s="1"/>
      <c r="G668" s="8" t="s">
        <v>432</v>
      </c>
      <c r="H668" s="65">
        <v>846</v>
      </c>
      <c r="I668" s="65"/>
    </row>
    <row r="669" spans="1:9" ht="30">
      <c r="A669" s="44" t="s">
        <v>460</v>
      </c>
      <c r="B669" s="4" t="s">
        <v>336</v>
      </c>
      <c r="C669" s="4"/>
      <c r="D669" s="4"/>
      <c r="E669" s="4"/>
      <c r="F669" s="4"/>
      <c r="G669" s="14"/>
      <c r="H669" s="68">
        <f>H670+H689+H694+H717+H711</f>
        <v>169070.3</v>
      </c>
      <c r="I669" s="68">
        <f>I670+I689+I694+I717+I711</f>
        <v>10189.9</v>
      </c>
    </row>
    <row r="670" spans="1:9" s="41" customFormat="1" ht="15">
      <c r="A670" s="50" t="s">
        <v>149</v>
      </c>
      <c r="B670" s="4" t="s">
        <v>336</v>
      </c>
      <c r="C670" s="4" t="s">
        <v>252</v>
      </c>
      <c r="D670" s="4"/>
      <c r="E670" s="4"/>
      <c r="F670" s="4"/>
      <c r="G670" s="14"/>
      <c r="H670" s="68">
        <f>H671</f>
        <v>29905.699999999997</v>
      </c>
      <c r="I670" s="68">
        <f>I671</f>
        <v>0</v>
      </c>
    </row>
    <row r="671" spans="1:9" ht="15">
      <c r="A671" s="50" t="s">
        <v>186</v>
      </c>
      <c r="B671" s="4" t="s">
        <v>336</v>
      </c>
      <c r="C671" s="4" t="s">
        <v>252</v>
      </c>
      <c r="D671" s="4" t="s">
        <v>319</v>
      </c>
      <c r="E671" s="4"/>
      <c r="F671" s="4"/>
      <c r="G671" s="8"/>
      <c r="H671" s="68">
        <f>H672+H681+H684</f>
        <v>29905.699999999997</v>
      </c>
      <c r="I671" s="68">
        <f>I672+I681+I684</f>
        <v>0</v>
      </c>
    </row>
    <row r="672" spans="1:9" ht="42.75">
      <c r="A672" s="19" t="s">
        <v>289</v>
      </c>
      <c r="B672" s="1" t="s">
        <v>336</v>
      </c>
      <c r="C672" s="1" t="s">
        <v>252</v>
      </c>
      <c r="D672" s="1" t="s">
        <v>319</v>
      </c>
      <c r="E672" s="1" t="s">
        <v>286</v>
      </c>
      <c r="F672" s="1"/>
      <c r="G672" s="8"/>
      <c r="H672" s="65">
        <f>H673</f>
        <v>21621</v>
      </c>
      <c r="I672" s="65"/>
    </row>
    <row r="673" spans="1:9" ht="14.25">
      <c r="A673" s="19" t="s">
        <v>172</v>
      </c>
      <c r="B673" s="1" t="s">
        <v>336</v>
      </c>
      <c r="C673" s="1" t="s">
        <v>252</v>
      </c>
      <c r="D673" s="1" t="s">
        <v>319</v>
      </c>
      <c r="E673" s="1" t="s">
        <v>288</v>
      </c>
      <c r="F673" s="1"/>
      <c r="G673" s="8"/>
      <c r="H673" s="65">
        <f>H674+H677+H680</f>
        <v>21621</v>
      </c>
      <c r="I673" s="65"/>
    </row>
    <row r="674" spans="1:9" ht="14.25">
      <c r="A674" s="19" t="s">
        <v>549</v>
      </c>
      <c r="B674" s="1" t="s">
        <v>336</v>
      </c>
      <c r="C674" s="1" t="s">
        <v>252</v>
      </c>
      <c r="D674" s="1" t="s">
        <v>319</v>
      </c>
      <c r="E674" s="1" t="s">
        <v>288</v>
      </c>
      <c r="F674" s="1"/>
      <c r="G674" s="8" t="s">
        <v>384</v>
      </c>
      <c r="H674" s="65">
        <f>H675+H676</f>
        <v>20451</v>
      </c>
      <c r="I674" s="65"/>
    </row>
    <row r="675" spans="1:9" ht="14.25">
      <c r="A675" s="19" t="s">
        <v>410</v>
      </c>
      <c r="B675" s="1" t="s">
        <v>336</v>
      </c>
      <c r="C675" s="1" t="s">
        <v>252</v>
      </c>
      <c r="D675" s="1" t="s">
        <v>319</v>
      </c>
      <c r="E675" s="1" t="s">
        <v>288</v>
      </c>
      <c r="F675" s="1"/>
      <c r="G675" s="8" t="s">
        <v>409</v>
      </c>
      <c r="H675" s="65">
        <v>20351</v>
      </c>
      <c r="I675" s="69"/>
    </row>
    <row r="676" spans="1:9" ht="28.5">
      <c r="A676" s="19" t="s">
        <v>412</v>
      </c>
      <c r="B676" s="1" t="s">
        <v>336</v>
      </c>
      <c r="C676" s="1" t="s">
        <v>252</v>
      </c>
      <c r="D676" s="1" t="s">
        <v>319</v>
      </c>
      <c r="E676" s="1" t="s">
        <v>288</v>
      </c>
      <c r="F676" s="1"/>
      <c r="G676" s="8" t="s">
        <v>411</v>
      </c>
      <c r="H676" s="65">
        <v>100</v>
      </c>
      <c r="I676" s="69"/>
    </row>
    <row r="677" spans="1:9" ht="28.5">
      <c r="A677" s="19" t="s">
        <v>577</v>
      </c>
      <c r="B677" s="1" t="s">
        <v>336</v>
      </c>
      <c r="C677" s="1" t="s">
        <v>252</v>
      </c>
      <c r="D677" s="1" t="s">
        <v>319</v>
      </c>
      <c r="E677" s="1" t="s">
        <v>288</v>
      </c>
      <c r="F677" s="1"/>
      <c r="G677" s="8" t="s">
        <v>524</v>
      </c>
      <c r="H677" s="65">
        <f>H678+H679</f>
        <v>1120</v>
      </c>
      <c r="I677" s="69"/>
    </row>
    <row r="678" spans="1:9" ht="28.5">
      <c r="A678" s="19" t="s">
        <v>435</v>
      </c>
      <c r="B678" s="1" t="s">
        <v>336</v>
      </c>
      <c r="C678" s="1" t="s">
        <v>252</v>
      </c>
      <c r="D678" s="1" t="s">
        <v>319</v>
      </c>
      <c r="E678" s="1" t="s">
        <v>288</v>
      </c>
      <c r="F678" s="1"/>
      <c r="G678" s="8" t="s">
        <v>432</v>
      </c>
      <c r="H678" s="65">
        <f>250+20+150</f>
        <v>420</v>
      </c>
      <c r="I678" s="69"/>
    </row>
    <row r="679" spans="1:9" ht="29.25" customHeight="1">
      <c r="A679" s="19" t="s">
        <v>426</v>
      </c>
      <c r="B679" s="1" t="s">
        <v>336</v>
      </c>
      <c r="C679" s="1" t="s">
        <v>252</v>
      </c>
      <c r="D679" s="1" t="s">
        <v>319</v>
      </c>
      <c r="E679" s="1" t="s">
        <v>288</v>
      </c>
      <c r="F679" s="1"/>
      <c r="G679" s="8" t="s">
        <v>416</v>
      </c>
      <c r="H679" s="65">
        <f>870-20-150</f>
        <v>700</v>
      </c>
      <c r="I679" s="69"/>
    </row>
    <row r="680" spans="1:9" ht="28.5">
      <c r="A680" s="19" t="s">
        <v>356</v>
      </c>
      <c r="B680" s="1" t="s">
        <v>336</v>
      </c>
      <c r="C680" s="1" t="s">
        <v>252</v>
      </c>
      <c r="D680" s="1" t="s">
        <v>319</v>
      </c>
      <c r="E680" s="1" t="s">
        <v>288</v>
      </c>
      <c r="F680" s="1"/>
      <c r="G680" s="8" t="s">
        <v>413</v>
      </c>
      <c r="H680" s="65">
        <v>50</v>
      </c>
      <c r="I680" s="69"/>
    </row>
    <row r="681" spans="1:9" ht="28.5">
      <c r="A681" s="19" t="s">
        <v>264</v>
      </c>
      <c r="B681" s="1" t="s">
        <v>336</v>
      </c>
      <c r="C681" s="1" t="s">
        <v>252</v>
      </c>
      <c r="D681" s="1" t="s">
        <v>319</v>
      </c>
      <c r="E681" s="1" t="s">
        <v>230</v>
      </c>
      <c r="F681" s="1"/>
      <c r="G681" s="8"/>
      <c r="H681" s="65">
        <f>H682</f>
        <v>3409.199999999997</v>
      </c>
      <c r="I681" s="65"/>
    </row>
    <row r="682" spans="1:9" ht="18" customHeight="1">
      <c r="A682" s="19" t="s">
        <v>183</v>
      </c>
      <c r="B682" s="1" t="s">
        <v>336</v>
      </c>
      <c r="C682" s="1" t="s">
        <v>252</v>
      </c>
      <c r="D682" s="1" t="s">
        <v>319</v>
      </c>
      <c r="E682" s="1" t="s">
        <v>263</v>
      </c>
      <c r="F682" s="1"/>
      <c r="G682" s="8"/>
      <c r="H682" s="65">
        <f>H683</f>
        <v>3409.199999999997</v>
      </c>
      <c r="I682" s="65"/>
    </row>
    <row r="683" spans="1:9" ht="31.5" customHeight="1">
      <c r="A683" s="19" t="s">
        <v>426</v>
      </c>
      <c r="B683" s="1" t="s">
        <v>336</v>
      </c>
      <c r="C683" s="1" t="s">
        <v>252</v>
      </c>
      <c r="D683" s="1" t="s">
        <v>319</v>
      </c>
      <c r="E683" s="1" t="s">
        <v>263</v>
      </c>
      <c r="F683" s="1" t="s">
        <v>171</v>
      </c>
      <c r="G683" s="8" t="s">
        <v>416</v>
      </c>
      <c r="H683" s="65">
        <f>300+2000+10000-300+329.2+25000-10000-25000+200+1000-120</f>
        <v>3409.199999999997</v>
      </c>
      <c r="I683" s="69"/>
    </row>
    <row r="684" spans="1:9" ht="14.25">
      <c r="A684" s="19" t="s">
        <v>216</v>
      </c>
      <c r="B684" s="1" t="s">
        <v>336</v>
      </c>
      <c r="C684" s="1" t="s">
        <v>252</v>
      </c>
      <c r="D684" s="1" t="s">
        <v>319</v>
      </c>
      <c r="E684" s="1" t="s">
        <v>217</v>
      </c>
      <c r="F684" s="1"/>
      <c r="G684" s="8"/>
      <c r="H684" s="65">
        <f>H685</f>
        <v>4875.499999999999</v>
      </c>
      <c r="I684" s="69"/>
    </row>
    <row r="685" spans="1:9" ht="42.75">
      <c r="A685" s="19" t="s">
        <v>345</v>
      </c>
      <c r="B685" s="1" t="s">
        <v>336</v>
      </c>
      <c r="C685" s="1" t="s">
        <v>252</v>
      </c>
      <c r="D685" s="1" t="s">
        <v>319</v>
      </c>
      <c r="E685" s="1" t="s">
        <v>270</v>
      </c>
      <c r="F685" s="1"/>
      <c r="G685" s="8"/>
      <c r="H685" s="65">
        <f>H686+H688+H687</f>
        <v>4875.499999999999</v>
      </c>
      <c r="I685" s="69"/>
    </row>
    <row r="686" spans="1:9" ht="28.5">
      <c r="A686" s="19" t="s">
        <v>412</v>
      </c>
      <c r="B686" s="1" t="s">
        <v>336</v>
      </c>
      <c r="C686" s="1" t="s">
        <v>252</v>
      </c>
      <c r="D686" s="1" t="s">
        <v>319</v>
      </c>
      <c r="E686" s="1" t="s">
        <v>270</v>
      </c>
      <c r="F686" s="1"/>
      <c r="G686" s="8" t="s">
        <v>411</v>
      </c>
      <c r="H686" s="65">
        <f>4236.4-680.9</f>
        <v>3555.4999999999995</v>
      </c>
      <c r="I686" s="69"/>
    </row>
    <row r="687" spans="1:9" ht="28.5">
      <c r="A687" s="19" t="s">
        <v>435</v>
      </c>
      <c r="B687" s="1" t="s">
        <v>336</v>
      </c>
      <c r="C687" s="1" t="s">
        <v>252</v>
      </c>
      <c r="D687" s="1" t="s">
        <v>319</v>
      </c>
      <c r="E687" s="1" t="s">
        <v>270</v>
      </c>
      <c r="F687" s="1"/>
      <c r="G687" s="8" t="s">
        <v>432</v>
      </c>
      <c r="H687" s="65">
        <f>900-80-27.8</f>
        <v>792.2</v>
      </c>
      <c r="I687" s="69"/>
    </row>
    <row r="688" spans="1:9" ht="27.75" customHeight="1">
      <c r="A688" s="19" t="s">
        <v>426</v>
      </c>
      <c r="B688" s="1" t="s">
        <v>336</v>
      </c>
      <c r="C688" s="1" t="s">
        <v>252</v>
      </c>
      <c r="D688" s="1" t="s">
        <v>319</v>
      </c>
      <c r="E688" s="1" t="s">
        <v>270</v>
      </c>
      <c r="F688" s="1"/>
      <c r="G688" s="8" t="s">
        <v>416</v>
      </c>
      <c r="H688" s="65">
        <f>1320-900+80+27.8</f>
        <v>527.8</v>
      </c>
      <c r="I688" s="69"/>
    </row>
    <row r="689" spans="1:9" ht="15">
      <c r="A689" s="50" t="s">
        <v>176</v>
      </c>
      <c r="B689" s="4" t="s">
        <v>336</v>
      </c>
      <c r="C689" s="4" t="s">
        <v>254</v>
      </c>
      <c r="D689" s="4"/>
      <c r="E689" s="4"/>
      <c r="F689" s="4"/>
      <c r="G689" s="14"/>
      <c r="H689" s="65">
        <f>H690</f>
        <v>720</v>
      </c>
      <c r="I689" s="42"/>
    </row>
    <row r="690" spans="1:9" ht="15">
      <c r="A690" s="50" t="s">
        <v>177</v>
      </c>
      <c r="B690" s="4" t="s">
        <v>336</v>
      </c>
      <c r="C690" s="4" t="s">
        <v>254</v>
      </c>
      <c r="D690" s="4" t="s">
        <v>255</v>
      </c>
      <c r="E690" s="4"/>
      <c r="F690" s="4"/>
      <c r="G690" s="8"/>
      <c r="H690" s="65">
        <f>H691</f>
        <v>720</v>
      </c>
      <c r="I690" s="42"/>
    </row>
    <row r="691" spans="1:9" ht="31.5" customHeight="1">
      <c r="A691" s="19" t="s">
        <v>206</v>
      </c>
      <c r="B691" s="1" t="s">
        <v>336</v>
      </c>
      <c r="C691" s="1" t="s">
        <v>254</v>
      </c>
      <c r="D691" s="1" t="s">
        <v>255</v>
      </c>
      <c r="E691" s="1" t="s">
        <v>182</v>
      </c>
      <c r="F691" s="1"/>
      <c r="G691" s="8"/>
      <c r="H691" s="65">
        <f>H692</f>
        <v>720</v>
      </c>
      <c r="I691" s="69"/>
    </row>
    <row r="692" spans="1:9" ht="14.25">
      <c r="A692" s="19" t="s">
        <v>307</v>
      </c>
      <c r="B692" s="1" t="s">
        <v>336</v>
      </c>
      <c r="C692" s="1" t="s">
        <v>254</v>
      </c>
      <c r="D692" s="1" t="s">
        <v>255</v>
      </c>
      <c r="E692" s="1" t="s">
        <v>308</v>
      </c>
      <c r="F692" s="1"/>
      <c r="G692" s="8"/>
      <c r="H692" s="65">
        <f>H693</f>
        <v>720</v>
      </c>
      <c r="I692" s="69"/>
    </row>
    <row r="693" spans="1:9" ht="27.75" customHeight="1">
      <c r="A693" s="19" t="s">
        <v>426</v>
      </c>
      <c r="B693" s="1" t="s">
        <v>336</v>
      </c>
      <c r="C693" s="1" t="s">
        <v>254</v>
      </c>
      <c r="D693" s="1" t="s">
        <v>255</v>
      </c>
      <c r="E693" s="1" t="s">
        <v>308</v>
      </c>
      <c r="F693" s="1"/>
      <c r="G693" s="8" t="s">
        <v>416</v>
      </c>
      <c r="H693" s="65">
        <f>300+300+120</f>
        <v>720</v>
      </c>
      <c r="I693" s="69"/>
    </row>
    <row r="694" spans="1:9" ht="15">
      <c r="A694" s="50" t="s">
        <v>151</v>
      </c>
      <c r="B694" s="4" t="s">
        <v>336</v>
      </c>
      <c r="C694" s="4" t="s">
        <v>262</v>
      </c>
      <c r="D694" s="4"/>
      <c r="E694" s="4"/>
      <c r="F694" s="1"/>
      <c r="G694" s="8"/>
      <c r="H694" s="68">
        <f>H695+H708+H704</f>
        <v>66701.8</v>
      </c>
      <c r="I694" s="42">
        <f>I695</f>
        <v>434.79999999999995</v>
      </c>
    </row>
    <row r="695" spans="1:9" ht="15">
      <c r="A695" s="50" t="s">
        <v>179</v>
      </c>
      <c r="B695" s="4" t="s">
        <v>336</v>
      </c>
      <c r="C695" s="4" t="s">
        <v>262</v>
      </c>
      <c r="D695" s="4" t="s">
        <v>252</v>
      </c>
      <c r="E695" s="4"/>
      <c r="F695" s="4"/>
      <c r="G695" s="14"/>
      <c r="H695" s="68">
        <f>H698+H696+H701</f>
        <v>3701.8</v>
      </c>
      <c r="I695" s="42">
        <f>I696+I701</f>
        <v>434.79999999999995</v>
      </c>
    </row>
    <row r="696" spans="1:9" ht="28.5">
      <c r="A696" s="142" t="s">
        <v>603</v>
      </c>
      <c r="B696" s="20" t="s">
        <v>336</v>
      </c>
      <c r="C696" s="20" t="s">
        <v>262</v>
      </c>
      <c r="D696" s="20" t="s">
        <v>252</v>
      </c>
      <c r="E696" s="20" t="s">
        <v>602</v>
      </c>
      <c r="F696" s="20"/>
      <c r="G696" s="21"/>
      <c r="H696" s="67">
        <v>106.9</v>
      </c>
      <c r="I696" s="141">
        <v>106.9</v>
      </c>
    </row>
    <row r="697" spans="1:9" ht="71.25">
      <c r="A697" s="19" t="s">
        <v>604</v>
      </c>
      <c r="B697" s="20" t="s">
        <v>336</v>
      </c>
      <c r="C697" s="20" t="s">
        <v>262</v>
      </c>
      <c r="D697" s="20" t="s">
        <v>252</v>
      </c>
      <c r="E697" s="20" t="s">
        <v>602</v>
      </c>
      <c r="F697" s="20"/>
      <c r="G697" s="21" t="s">
        <v>416</v>
      </c>
      <c r="H697" s="67">
        <v>106.9</v>
      </c>
      <c r="I697" s="141">
        <v>106.9</v>
      </c>
    </row>
    <row r="698" spans="1:9" ht="14.25">
      <c r="A698" s="19" t="s">
        <v>380</v>
      </c>
      <c r="B698" s="1" t="s">
        <v>336</v>
      </c>
      <c r="C698" s="1" t="s">
        <v>262</v>
      </c>
      <c r="D698" s="1" t="s">
        <v>252</v>
      </c>
      <c r="E698" s="1" t="s">
        <v>377</v>
      </c>
      <c r="F698" s="1" t="s">
        <v>171</v>
      </c>
      <c r="G698" s="8"/>
      <c r="H698" s="65">
        <f>H699</f>
        <v>3267</v>
      </c>
      <c r="I698" s="69"/>
    </row>
    <row r="699" spans="1:9" ht="14.25">
      <c r="A699" s="19" t="s">
        <v>381</v>
      </c>
      <c r="B699" s="1" t="s">
        <v>336</v>
      </c>
      <c r="C699" s="1" t="s">
        <v>262</v>
      </c>
      <c r="D699" s="1" t="s">
        <v>252</v>
      </c>
      <c r="E699" s="1" t="s">
        <v>382</v>
      </c>
      <c r="F699" s="1" t="s">
        <v>171</v>
      </c>
      <c r="G699" s="8"/>
      <c r="H699" s="65">
        <f>H700</f>
        <v>3267</v>
      </c>
      <c r="I699" s="69"/>
    </row>
    <row r="700" spans="1:9" ht="26.25" customHeight="1">
      <c r="A700" s="19" t="s">
        <v>426</v>
      </c>
      <c r="B700" s="1" t="s">
        <v>336</v>
      </c>
      <c r="C700" s="1" t="s">
        <v>262</v>
      </c>
      <c r="D700" s="1" t="s">
        <v>252</v>
      </c>
      <c r="E700" s="1" t="s">
        <v>382</v>
      </c>
      <c r="F700" s="1" t="s">
        <v>287</v>
      </c>
      <c r="G700" s="8" t="s">
        <v>416</v>
      </c>
      <c r="H700" s="65">
        <f>500+67+200+2500</f>
        <v>3267</v>
      </c>
      <c r="I700" s="69"/>
    </row>
    <row r="701" spans="1:9" ht="26.25" customHeight="1">
      <c r="A701" s="19" t="s">
        <v>528</v>
      </c>
      <c r="B701" s="20" t="s">
        <v>336</v>
      </c>
      <c r="C701" s="20" t="s">
        <v>262</v>
      </c>
      <c r="D701" s="20" t="s">
        <v>252</v>
      </c>
      <c r="E701" s="20" t="s">
        <v>526</v>
      </c>
      <c r="F701" s="20"/>
      <c r="G701" s="21"/>
      <c r="H701" s="67">
        <f>H702</f>
        <v>327.9</v>
      </c>
      <c r="I701" s="141">
        <f>I702</f>
        <v>327.9</v>
      </c>
    </row>
    <row r="702" spans="1:9" ht="47.25" customHeight="1">
      <c r="A702" s="19" t="s">
        <v>605</v>
      </c>
      <c r="B702" s="20" t="s">
        <v>336</v>
      </c>
      <c r="C702" s="20" t="s">
        <v>262</v>
      </c>
      <c r="D702" s="20" t="s">
        <v>252</v>
      </c>
      <c r="E702" s="20" t="s">
        <v>606</v>
      </c>
      <c r="F702" s="20"/>
      <c r="G702" s="21"/>
      <c r="H702" s="67">
        <f>H703</f>
        <v>327.9</v>
      </c>
      <c r="I702" s="141">
        <f>I703</f>
        <v>327.9</v>
      </c>
    </row>
    <row r="703" spans="1:9" ht="99" customHeight="1">
      <c r="A703" s="142" t="s">
        <v>0</v>
      </c>
      <c r="B703" s="20" t="s">
        <v>336</v>
      </c>
      <c r="C703" s="20" t="s">
        <v>262</v>
      </c>
      <c r="D703" s="20" t="s">
        <v>252</v>
      </c>
      <c r="E703" s="20" t="s">
        <v>606</v>
      </c>
      <c r="F703" s="20"/>
      <c r="G703" s="21" t="s">
        <v>416</v>
      </c>
      <c r="H703" s="67">
        <v>327.9</v>
      </c>
      <c r="I703" s="141">
        <v>327.9</v>
      </c>
    </row>
    <row r="704" spans="1:9" ht="26.25" customHeight="1">
      <c r="A704" s="19" t="s">
        <v>583</v>
      </c>
      <c r="B704" s="1" t="s">
        <v>336</v>
      </c>
      <c r="C704" s="1" t="s">
        <v>262</v>
      </c>
      <c r="D704" s="1" t="s">
        <v>253</v>
      </c>
      <c r="E704" s="1"/>
      <c r="F704" s="1"/>
      <c r="G704" s="8"/>
      <c r="H704" s="65">
        <f>H705</f>
        <v>60000</v>
      </c>
      <c r="I704" s="69"/>
    </row>
    <row r="705" spans="1:9" ht="26.25" customHeight="1">
      <c r="A705" s="19" t="s">
        <v>584</v>
      </c>
      <c r="B705" s="1" t="s">
        <v>336</v>
      </c>
      <c r="C705" s="1" t="s">
        <v>262</v>
      </c>
      <c r="D705" s="1" t="s">
        <v>253</v>
      </c>
      <c r="E705" s="1" t="s">
        <v>582</v>
      </c>
      <c r="F705" s="1"/>
      <c r="G705" s="8"/>
      <c r="H705" s="65">
        <f>H706</f>
        <v>60000</v>
      </c>
      <c r="I705" s="69"/>
    </row>
    <row r="706" spans="1:9" ht="30" customHeight="1">
      <c r="A706" s="19" t="s">
        <v>434</v>
      </c>
      <c r="B706" s="1" t="s">
        <v>336</v>
      </c>
      <c r="C706" s="1" t="s">
        <v>262</v>
      </c>
      <c r="D706" s="1" t="s">
        <v>253</v>
      </c>
      <c r="E706" s="1" t="s">
        <v>433</v>
      </c>
      <c r="F706" s="1"/>
      <c r="G706" s="8"/>
      <c r="H706" s="65">
        <f>H707</f>
        <v>60000</v>
      </c>
      <c r="I706" s="69"/>
    </row>
    <row r="707" spans="1:9" ht="26.25" customHeight="1">
      <c r="A707" s="19" t="s">
        <v>421</v>
      </c>
      <c r="B707" s="1" t="s">
        <v>336</v>
      </c>
      <c r="C707" s="1" t="s">
        <v>262</v>
      </c>
      <c r="D707" s="1" t="s">
        <v>253</v>
      </c>
      <c r="E707" s="1" t="s">
        <v>433</v>
      </c>
      <c r="F707" s="1"/>
      <c r="G707" s="8" t="s">
        <v>420</v>
      </c>
      <c r="H707" s="65">
        <v>60000</v>
      </c>
      <c r="I707" s="69"/>
    </row>
    <row r="708" spans="1:9" ht="18.75" customHeight="1">
      <c r="A708" s="50" t="s">
        <v>219</v>
      </c>
      <c r="B708" s="1" t="s">
        <v>336</v>
      </c>
      <c r="C708" s="1" t="s">
        <v>262</v>
      </c>
      <c r="D708" s="1" t="s">
        <v>257</v>
      </c>
      <c r="E708" s="1"/>
      <c r="F708" s="1"/>
      <c r="G708" s="8"/>
      <c r="H708" s="65">
        <f>H709</f>
        <v>3000</v>
      </c>
      <c r="I708" s="69"/>
    </row>
    <row r="709" spans="1:9" ht="32.25" customHeight="1">
      <c r="A709" s="19" t="s">
        <v>379</v>
      </c>
      <c r="B709" s="1" t="s">
        <v>336</v>
      </c>
      <c r="C709" s="1" t="s">
        <v>262</v>
      </c>
      <c r="D709" s="1" t="s">
        <v>257</v>
      </c>
      <c r="E709" s="1" t="s">
        <v>378</v>
      </c>
      <c r="F709" s="1"/>
      <c r="G709" s="8"/>
      <c r="H709" s="65">
        <f>H710</f>
        <v>3000</v>
      </c>
      <c r="I709" s="69"/>
    </row>
    <row r="710" spans="1:9" ht="30" customHeight="1">
      <c r="A710" s="19" t="s">
        <v>426</v>
      </c>
      <c r="B710" s="1" t="s">
        <v>336</v>
      </c>
      <c r="C710" s="1" t="s">
        <v>262</v>
      </c>
      <c r="D710" s="1" t="s">
        <v>257</v>
      </c>
      <c r="E710" s="1" t="s">
        <v>378</v>
      </c>
      <c r="F710" s="1"/>
      <c r="G710" s="8" t="s">
        <v>416</v>
      </c>
      <c r="H710" s="65">
        <v>3000</v>
      </c>
      <c r="I710" s="69"/>
    </row>
    <row r="711" spans="1:9" ht="18.75" customHeight="1">
      <c r="A711" s="50" t="s">
        <v>348</v>
      </c>
      <c r="B711" s="1" t="s">
        <v>336</v>
      </c>
      <c r="C711" s="1" t="s">
        <v>261</v>
      </c>
      <c r="D711" s="1"/>
      <c r="E711" s="1"/>
      <c r="F711" s="1"/>
      <c r="G711" s="8"/>
      <c r="H711" s="65">
        <f>H712</f>
        <v>34800</v>
      </c>
      <c r="I711" s="69"/>
    </row>
    <row r="712" spans="1:9" ht="18.75" customHeight="1">
      <c r="A712" s="50" t="s">
        <v>159</v>
      </c>
      <c r="B712" s="1" t="s">
        <v>336</v>
      </c>
      <c r="C712" s="1" t="s">
        <v>261</v>
      </c>
      <c r="D712" s="1" t="s">
        <v>252</v>
      </c>
      <c r="E712" s="1"/>
      <c r="F712" s="1"/>
      <c r="G712" s="8"/>
      <c r="H712" s="65">
        <f>H713+H715</f>
        <v>34800</v>
      </c>
      <c r="I712" s="69"/>
    </row>
    <row r="713" spans="1:9" ht="34.5" customHeight="1">
      <c r="A713" s="19" t="s">
        <v>211</v>
      </c>
      <c r="B713" s="1" t="s">
        <v>336</v>
      </c>
      <c r="C713" s="1" t="s">
        <v>261</v>
      </c>
      <c r="D713" s="1" t="s">
        <v>252</v>
      </c>
      <c r="E713" s="1" t="s">
        <v>160</v>
      </c>
      <c r="F713" s="1"/>
      <c r="G713" s="8"/>
      <c r="H713" s="65">
        <f>H714</f>
        <v>25000</v>
      </c>
      <c r="I713" s="69"/>
    </row>
    <row r="714" spans="1:9" ht="60.75" customHeight="1">
      <c r="A714" s="50" t="s">
        <v>107</v>
      </c>
      <c r="B714" s="1" t="s">
        <v>336</v>
      </c>
      <c r="C714" s="1" t="s">
        <v>261</v>
      </c>
      <c r="D714" s="1" t="s">
        <v>252</v>
      </c>
      <c r="E714" s="1" t="s">
        <v>56</v>
      </c>
      <c r="F714" s="1"/>
      <c r="G714" s="8" t="s">
        <v>57</v>
      </c>
      <c r="H714" s="65">
        <v>25000</v>
      </c>
      <c r="I714" s="69"/>
    </row>
    <row r="715" spans="1:9" ht="18" customHeight="1">
      <c r="A715" s="50" t="s">
        <v>146</v>
      </c>
      <c r="B715" s="1" t="s">
        <v>336</v>
      </c>
      <c r="C715" s="1" t="s">
        <v>261</v>
      </c>
      <c r="D715" s="1" t="s">
        <v>252</v>
      </c>
      <c r="E715" s="1" t="s">
        <v>161</v>
      </c>
      <c r="F715" s="1"/>
      <c r="G715" s="8"/>
      <c r="H715" s="65">
        <f>H716</f>
        <v>9800</v>
      </c>
      <c r="I715" s="69"/>
    </row>
    <row r="716" spans="1:9" ht="63.75" customHeight="1">
      <c r="A716" s="50" t="s">
        <v>106</v>
      </c>
      <c r="B716" s="1" t="s">
        <v>336</v>
      </c>
      <c r="C716" s="1" t="s">
        <v>261</v>
      </c>
      <c r="D716" s="1" t="s">
        <v>252</v>
      </c>
      <c r="E716" s="1" t="s">
        <v>59</v>
      </c>
      <c r="F716" s="1"/>
      <c r="G716" s="8" t="s">
        <v>57</v>
      </c>
      <c r="H716" s="65">
        <f>10000-200</f>
        <v>9800</v>
      </c>
      <c r="I716" s="69"/>
    </row>
    <row r="717" spans="1:9" ht="20.25" customHeight="1">
      <c r="A717" s="50" t="s">
        <v>140</v>
      </c>
      <c r="B717" s="4" t="s">
        <v>336</v>
      </c>
      <c r="C717" s="4" t="s">
        <v>259</v>
      </c>
      <c r="D717" s="4"/>
      <c r="E717" s="1"/>
      <c r="F717" s="1"/>
      <c r="G717" s="8"/>
      <c r="H717" s="65">
        <f>H718+H738</f>
        <v>36942.799999999996</v>
      </c>
      <c r="I717" s="65">
        <f>I718+I738</f>
        <v>9755.1</v>
      </c>
    </row>
    <row r="718" spans="1:9" ht="20.25" customHeight="1">
      <c r="A718" s="19" t="s">
        <v>197</v>
      </c>
      <c r="B718" s="4" t="s">
        <v>336</v>
      </c>
      <c r="C718" s="4" t="s">
        <v>259</v>
      </c>
      <c r="D718" s="4" t="s">
        <v>257</v>
      </c>
      <c r="E718" s="1"/>
      <c r="F718" s="1"/>
      <c r="G718" s="8"/>
      <c r="H718" s="65">
        <f>H719+H731+H735+H725</f>
        <v>30866.6</v>
      </c>
      <c r="I718" s="65">
        <f>I719+I731+I735+I725</f>
        <v>6155.1</v>
      </c>
    </row>
    <row r="719" spans="1:9" ht="20.25" customHeight="1">
      <c r="A719" s="19" t="s">
        <v>568</v>
      </c>
      <c r="B719" s="1" t="s">
        <v>336</v>
      </c>
      <c r="C719" s="1" t="s">
        <v>259</v>
      </c>
      <c r="D719" s="1" t="s">
        <v>257</v>
      </c>
      <c r="E719" s="1" t="s">
        <v>572</v>
      </c>
      <c r="F719" s="1"/>
      <c r="G719" s="8"/>
      <c r="H719" s="65">
        <f>H720</f>
        <v>17193.3</v>
      </c>
      <c r="I719" s="69"/>
    </row>
    <row r="720" spans="1:9" ht="27" customHeight="1">
      <c r="A720" s="19" t="s">
        <v>569</v>
      </c>
      <c r="B720" s="1" t="s">
        <v>336</v>
      </c>
      <c r="C720" s="1" t="s">
        <v>259</v>
      </c>
      <c r="D720" s="1" t="s">
        <v>257</v>
      </c>
      <c r="E720" s="1" t="s">
        <v>573</v>
      </c>
      <c r="F720" s="1"/>
      <c r="G720" s="8"/>
      <c r="H720" s="65">
        <f>H723+H722</f>
        <v>17193.3</v>
      </c>
      <c r="I720" s="69"/>
    </row>
    <row r="721" spans="1:9" ht="31.5" customHeight="1">
      <c r="A721" s="19" t="s">
        <v>22</v>
      </c>
      <c r="B721" s="1" t="s">
        <v>336</v>
      </c>
      <c r="C721" s="1" t="s">
        <v>259</v>
      </c>
      <c r="D721" s="1" t="s">
        <v>257</v>
      </c>
      <c r="E721" s="1" t="s">
        <v>21</v>
      </c>
      <c r="F721" s="1"/>
      <c r="G721" s="8"/>
      <c r="H721" s="65">
        <f>H722</f>
        <v>15903</v>
      </c>
      <c r="I721" s="69"/>
    </row>
    <row r="722" spans="1:9" ht="60" customHeight="1">
      <c r="A722" s="50" t="s">
        <v>365</v>
      </c>
      <c r="B722" s="1" t="s">
        <v>336</v>
      </c>
      <c r="C722" s="1" t="s">
        <v>259</v>
      </c>
      <c r="D722" s="1" t="s">
        <v>257</v>
      </c>
      <c r="E722" s="1" t="s">
        <v>21</v>
      </c>
      <c r="F722" s="1"/>
      <c r="G722" s="8" t="s">
        <v>220</v>
      </c>
      <c r="H722" s="65">
        <v>15903</v>
      </c>
      <c r="I722" s="69"/>
    </row>
    <row r="723" spans="1:9" ht="20.25" customHeight="1">
      <c r="A723" s="19" t="s">
        <v>570</v>
      </c>
      <c r="B723" s="1" t="s">
        <v>336</v>
      </c>
      <c r="C723" s="1" t="s">
        <v>259</v>
      </c>
      <c r="D723" s="1" t="s">
        <v>257</v>
      </c>
      <c r="E723" s="1" t="s">
        <v>574</v>
      </c>
      <c r="F723" s="1"/>
      <c r="G723" s="8"/>
      <c r="H723" s="65">
        <f>H724</f>
        <v>1290.3</v>
      </c>
      <c r="I723" s="69"/>
    </row>
    <row r="724" spans="1:9" ht="30" customHeight="1">
      <c r="A724" s="19" t="s">
        <v>404</v>
      </c>
      <c r="B724" s="1" t="s">
        <v>336</v>
      </c>
      <c r="C724" s="1" t="s">
        <v>259</v>
      </c>
      <c r="D724" s="1" t="s">
        <v>257</v>
      </c>
      <c r="E724" s="1" t="s">
        <v>574</v>
      </c>
      <c r="F724" s="1"/>
      <c r="G724" s="8" t="s">
        <v>403</v>
      </c>
      <c r="H724" s="65">
        <v>1290.3</v>
      </c>
      <c r="I724" s="69"/>
    </row>
    <row r="725" spans="1:9" ht="16.5" customHeight="1">
      <c r="A725" s="19" t="s">
        <v>281</v>
      </c>
      <c r="B725" s="1" t="s">
        <v>336</v>
      </c>
      <c r="C725" s="1" t="s">
        <v>259</v>
      </c>
      <c r="D725" s="1" t="s">
        <v>257</v>
      </c>
      <c r="E725" s="1" t="s">
        <v>192</v>
      </c>
      <c r="F725" s="1"/>
      <c r="G725" s="8"/>
      <c r="H725" s="65">
        <f>H726</f>
        <v>7829.1</v>
      </c>
      <c r="I725" s="65">
        <f>I726</f>
        <v>6155.1</v>
      </c>
    </row>
    <row r="726" spans="1:9" ht="132.75" customHeight="1">
      <c r="A726" s="53" t="s">
        <v>31</v>
      </c>
      <c r="B726" s="1" t="s">
        <v>336</v>
      </c>
      <c r="C726" s="1" t="s">
        <v>259</v>
      </c>
      <c r="D726" s="1" t="s">
        <v>257</v>
      </c>
      <c r="E726" s="1" t="s">
        <v>25</v>
      </c>
      <c r="F726" s="1"/>
      <c r="G726" s="8"/>
      <c r="H726" s="65">
        <f>H727+H729</f>
        <v>7829.1</v>
      </c>
      <c r="I726" s="65">
        <f>I728+I729</f>
        <v>6155.1</v>
      </c>
    </row>
    <row r="727" spans="1:9" ht="71.25" customHeight="1">
      <c r="A727" s="53" t="s">
        <v>30</v>
      </c>
      <c r="B727" s="1" t="s">
        <v>336</v>
      </c>
      <c r="C727" s="1" t="s">
        <v>259</v>
      </c>
      <c r="D727" s="1" t="s">
        <v>257</v>
      </c>
      <c r="E727" s="1" t="s">
        <v>26</v>
      </c>
      <c r="F727" s="1"/>
      <c r="G727" s="8"/>
      <c r="H727" s="65">
        <f>H728</f>
        <v>1674</v>
      </c>
      <c r="I727" s="65">
        <f>I728</f>
        <v>0</v>
      </c>
    </row>
    <row r="728" spans="1:9" ht="97.5" customHeight="1">
      <c r="A728" s="50" t="s">
        <v>96</v>
      </c>
      <c r="B728" s="20" t="s">
        <v>336</v>
      </c>
      <c r="C728" s="20" t="s">
        <v>259</v>
      </c>
      <c r="D728" s="20" t="s">
        <v>257</v>
      </c>
      <c r="E728" s="20" t="s">
        <v>26</v>
      </c>
      <c r="F728" s="20"/>
      <c r="G728" s="21" t="s">
        <v>220</v>
      </c>
      <c r="H728" s="67">
        <f>1674</f>
        <v>1674</v>
      </c>
      <c r="I728" s="67">
        <v>0</v>
      </c>
    </row>
    <row r="729" spans="1:9" ht="63.75" customHeight="1">
      <c r="A729" s="19" t="s">
        <v>61</v>
      </c>
      <c r="B729" s="1" t="s">
        <v>336</v>
      </c>
      <c r="C729" s="1" t="s">
        <v>259</v>
      </c>
      <c r="D729" s="1" t="s">
        <v>257</v>
      </c>
      <c r="E729" s="1" t="s">
        <v>62</v>
      </c>
      <c r="F729" s="1"/>
      <c r="G729" s="8"/>
      <c r="H729" s="65">
        <f>H730</f>
        <v>6155.1</v>
      </c>
      <c r="I729" s="65">
        <f>I730</f>
        <v>6155.1</v>
      </c>
    </row>
    <row r="730" spans="1:9" ht="87" customHeight="1">
      <c r="A730" s="50" t="s">
        <v>93</v>
      </c>
      <c r="B730" s="1" t="s">
        <v>336</v>
      </c>
      <c r="C730" s="1" t="s">
        <v>259</v>
      </c>
      <c r="D730" s="1" t="s">
        <v>257</v>
      </c>
      <c r="E730" s="1" t="s">
        <v>62</v>
      </c>
      <c r="F730" s="1"/>
      <c r="G730" s="8" t="s">
        <v>220</v>
      </c>
      <c r="H730" s="65">
        <f>1758.6+4396.5</f>
        <v>6155.1</v>
      </c>
      <c r="I730" s="65">
        <f>1758.6+4396.5</f>
        <v>6155.1</v>
      </c>
    </row>
    <row r="731" spans="1:9" ht="20.25" customHeight="1">
      <c r="A731" s="19" t="s">
        <v>528</v>
      </c>
      <c r="B731" s="1" t="s">
        <v>336</v>
      </c>
      <c r="C731" s="1" t="s">
        <v>259</v>
      </c>
      <c r="D731" s="1" t="s">
        <v>257</v>
      </c>
      <c r="E731" s="1" t="s">
        <v>526</v>
      </c>
      <c r="F731" s="1"/>
      <c r="G731" s="8"/>
      <c r="H731" s="65">
        <f>H732</f>
        <v>1996</v>
      </c>
      <c r="I731" s="69"/>
    </row>
    <row r="732" spans="1:9" ht="35.25" customHeight="1">
      <c r="A732" s="19" t="s">
        <v>554</v>
      </c>
      <c r="B732" s="1" t="s">
        <v>336</v>
      </c>
      <c r="C732" s="1" t="s">
        <v>259</v>
      </c>
      <c r="D732" s="1" t="s">
        <v>257</v>
      </c>
      <c r="E732" s="1" t="s">
        <v>535</v>
      </c>
      <c r="F732" s="1"/>
      <c r="G732" s="8"/>
      <c r="H732" s="65">
        <f>H733</f>
        <v>1996</v>
      </c>
      <c r="I732" s="69"/>
    </row>
    <row r="733" spans="1:9" ht="20.25" customHeight="1">
      <c r="A733" s="19" t="s">
        <v>575</v>
      </c>
      <c r="B733" s="1" t="s">
        <v>336</v>
      </c>
      <c r="C733" s="1" t="s">
        <v>259</v>
      </c>
      <c r="D733" s="1" t="s">
        <v>257</v>
      </c>
      <c r="E733" s="1" t="s">
        <v>576</v>
      </c>
      <c r="F733" s="1"/>
      <c r="G733" s="8"/>
      <c r="H733" s="65">
        <f>H734</f>
        <v>1996</v>
      </c>
      <c r="I733" s="69"/>
    </row>
    <row r="734" spans="1:9" ht="20.25" customHeight="1">
      <c r="A734" s="19" t="s">
        <v>571</v>
      </c>
      <c r="B734" s="1" t="s">
        <v>336</v>
      </c>
      <c r="C734" s="1" t="s">
        <v>259</v>
      </c>
      <c r="D734" s="1" t="s">
        <v>257</v>
      </c>
      <c r="E734" s="1" t="s">
        <v>576</v>
      </c>
      <c r="F734" s="1"/>
      <c r="G734" s="8" t="s">
        <v>403</v>
      </c>
      <c r="H734" s="65">
        <f>1996</f>
        <v>1996</v>
      </c>
      <c r="I734" s="69"/>
    </row>
    <row r="735" spans="1:9" ht="18.75" customHeight="1">
      <c r="A735" s="19" t="s">
        <v>216</v>
      </c>
      <c r="B735" s="1" t="s">
        <v>336</v>
      </c>
      <c r="C735" s="1" t="s">
        <v>259</v>
      </c>
      <c r="D735" s="1" t="s">
        <v>257</v>
      </c>
      <c r="E735" s="1" t="s">
        <v>217</v>
      </c>
      <c r="F735" s="1"/>
      <c r="G735" s="8"/>
      <c r="H735" s="65">
        <f>H736</f>
        <v>3848.2</v>
      </c>
      <c r="I735" s="69"/>
    </row>
    <row r="736" spans="1:9" ht="42" customHeight="1">
      <c r="A736" s="19" t="s">
        <v>566</v>
      </c>
      <c r="B736" s="1" t="s">
        <v>336</v>
      </c>
      <c r="C736" s="1" t="s">
        <v>259</v>
      </c>
      <c r="D736" s="1" t="s">
        <v>257</v>
      </c>
      <c r="E736" s="1" t="s">
        <v>499</v>
      </c>
      <c r="F736" s="1"/>
      <c r="G736" s="8"/>
      <c r="H736" s="65">
        <f>H737</f>
        <v>3848.2</v>
      </c>
      <c r="I736" s="69"/>
    </row>
    <row r="737" spans="1:9" ht="34.5" customHeight="1">
      <c r="A737" s="19" t="s">
        <v>454</v>
      </c>
      <c r="B737" s="1" t="s">
        <v>336</v>
      </c>
      <c r="C737" s="1" t="s">
        <v>567</v>
      </c>
      <c r="D737" s="1" t="s">
        <v>257</v>
      </c>
      <c r="E737" s="1" t="s">
        <v>499</v>
      </c>
      <c r="F737" s="1"/>
      <c r="G737" s="8" t="s">
        <v>453</v>
      </c>
      <c r="H737" s="65">
        <v>3848.2</v>
      </c>
      <c r="I737" s="69"/>
    </row>
    <row r="738" spans="1:9" ht="15" customHeight="1">
      <c r="A738" s="19" t="s">
        <v>295</v>
      </c>
      <c r="B738" s="1" t="s">
        <v>336</v>
      </c>
      <c r="C738" s="1" t="s">
        <v>259</v>
      </c>
      <c r="D738" s="1" t="s">
        <v>254</v>
      </c>
      <c r="E738" s="1"/>
      <c r="F738" s="1"/>
      <c r="G738" s="8"/>
      <c r="H738" s="65">
        <f>H739</f>
        <v>6076.2</v>
      </c>
      <c r="I738" s="65">
        <f>I739</f>
        <v>3600</v>
      </c>
    </row>
    <row r="739" spans="1:9" ht="21.75" customHeight="1">
      <c r="A739" s="19" t="s">
        <v>281</v>
      </c>
      <c r="B739" s="1" t="s">
        <v>336</v>
      </c>
      <c r="C739" s="1" t="s">
        <v>259</v>
      </c>
      <c r="D739" s="1" t="s">
        <v>254</v>
      </c>
      <c r="E739" s="1" t="s">
        <v>192</v>
      </c>
      <c r="F739" s="1"/>
      <c r="G739" s="8"/>
      <c r="H739" s="65">
        <f>H740</f>
        <v>6076.2</v>
      </c>
      <c r="I739" s="65">
        <f>I740</f>
        <v>3600</v>
      </c>
    </row>
    <row r="740" spans="1:9" ht="58.5" customHeight="1">
      <c r="A740" s="19" t="s">
        <v>32</v>
      </c>
      <c r="B740" s="1" t="s">
        <v>336</v>
      </c>
      <c r="C740" s="1" t="s">
        <v>259</v>
      </c>
      <c r="D740" s="1" t="s">
        <v>254</v>
      </c>
      <c r="E740" s="1" t="s">
        <v>23</v>
      </c>
      <c r="F740" s="1"/>
      <c r="G740" s="8"/>
      <c r="H740" s="65">
        <f>H741+H743</f>
        <v>6076.2</v>
      </c>
      <c r="I740" s="65">
        <f>I741+I743</f>
        <v>3600</v>
      </c>
    </row>
    <row r="741" spans="1:9" ht="65.25" customHeight="1">
      <c r="A741" s="19" t="s">
        <v>33</v>
      </c>
      <c r="B741" s="1" t="s">
        <v>336</v>
      </c>
      <c r="C741" s="1" t="s">
        <v>259</v>
      </c>
      <c r="D741" s="1" t="s">
        <v>254</v>
      </c>
      <c r="E741" s="1" t="s">
        <v>24</v>
      </c>
      <c r="F741" s="1"/>
      <c r="G741" s="8"/>
      <c r="H741" s="65">
        <f>H742</f>
        <v>2476.2</v>
      </c>
      <c r="I741" s="65">
        <f>I742</f>
        <v>0</v>
      </c>
    </row>
    <row r="742" spans="1:9" ht="88.5" customHeight="1">
      <c r="A742" s="50" t="s">
        <v>92</v>
      </c>
      <c r="B742" s="1" t="s">
        <v>336</v>
      </c>
      <c r="C742" s="1" t="s">
        <v>259</v>
      </c>
      <c r="D742" s="1" t="s">
        <v>254</v>
      </c>
      <c r="E742" s="1" t="s">
        <v>24</v>
      </c>
      <c r="F742" s="1"/>
      <c r="G742" s="8" t="s">
        <v>220</v>
      </c>
      <c r="H742" s="65">
        <f>2476.2+3600-3600</f>
        <v>2476.2</v>
      </c>
      <c r="I742" s="65"/>
    </row>
    <row r="743" spans="1:9" ht="56.25" customHeight="1">
      <c r="A743" s="19" t="s">
        <v>479</v>
      </c>
      <c r="B743" s="1" t="s">
        <v>336</v>
      </c>
      <c r="C743" s="1" t="s">
        <v>259</v>
      </c>
      <c r="D743" s="1" t="s">
        <v>254</v>
      </c>
      <c r="E743" s="1" t="s">
        <v>84</v>
      </c>
      <c r="F743" s="1"/>
      <c r="G743" s="8"/>
      <c r="H743" s="65">
        <f>H744</f>
        <v>3600</v>
      </c>
      <c r="I743" s="65">
        <f>I744</f>
        <v>3600</v>
      </c>
    </row>
    <row r="744" spans="1:9" ht="87" customHeight="1">
      <c r="A744" s="50" t="s">
        <v>91</v>
      </c>
      <c r="B744" s="1" t="s">
        <v>336</v>
      </c>
      <c r="C744" s="1" t="s">
        <v>259</v>
      </c>
      <c r="D744" s="1" t="s">
        <v>254</v>
      </c>
      <c r="E744" s="1" t="s">
        <v>84</v>
      </c>
      <c r="F744" s="1"/>
      <c r="G744" s="8" t="s">
        <v>220</v>
      </c>
      <c r="H744" s="65">
        <v>3600</v>
      </c>
      <c r="I744" s="65">
        <v>3600</v>
      </c>
    </row>
    <row r="745" spans="1:9" ht="36" customHeight="1">
      <c r="A745" s="44" t="s">
        <v>461</v>
      </c>
      <c r="B745" s="4" t="s">
        <v>406</v>
      </c>
      <c r="C745" s="1"/>
      <c r="D745" s="1"/>
      <c r="E745" s="1"/>
      <c r="F745" s="1"/>
      <c r="G745" s="14"/>
      <c r="H745" s="68">
        <f>H746</f>
        <v>5193</v>
      </c>
      <c r="I745" s="68">
        <f>I746</f>
        <v>0</v>
      </c>
    </row>
    <row r="746" spans="1:9" ht="15">
      <c r="A746" s="50" t="s">
        <v>149</v>
      </c>
      <c r="B746" s="4" t="s">
        <v>406</v>
      </c>
      <c r="C746" s="4" t="s">
        <v>252</v>
      </c>
      <c r="D746" s="4"/>
      <c r="E746" s="4"/>
      <c r="F746" s="4"/>
      <c r="G746" s="14"/>
      <c r="H746" s="65">
        <f>H747</f>
        <v>5193</v>
      </c>
      <c r="I746" s="69"/>
    </row>
    <row r="747" spans="1:9" ht="45">
      <c r="A747" s="50" t="s">
        <v>309</v>
      </c>
      <c r="B747" s="4" t="s">
        <v>406</v>
      </c>
      <c r="C747" s="4" t="s">
        <v>252</v>
      </c>
      <c r="D747" s="4" t="s">
        <v>265</v>
      </c>
      <c r="E747" s="4"/>
      <c r="F747" s="4"/>
      <c r="G747" s="8"/>
      <c r="H747" s="65">
        <f>H748+H756</f>
        <v>5193</v>
      </c>
      <c r="I747" s="69"/>
    </row>
    <row r="748" spans="1:9" ht="42.75">
      <c r="A748" s="19" t="s">
        <v>289</v>
      </c>
      <c r="B748" s="1" t="s">
        <v>406</v>
      </c>
      <c r="C748" s="1" t="s">
        <v>252</v>
      </c>
      <c r="D748" s="1" t="s">
        <v>265</v>
      </c>
      <c r="E748" s="1" t="s">
        <v>286</v>
      </c>
      <c r="F748" s="1"/>
      <c r="G748" s="8"/>
      <c r="H748" s="65">
        <f>H749+H751</f>
        <v>3750</v>
      </c>
      <c r="I748" s="69"/>
    </row>
    <row r="749" spans="1:9" ht="32.25" customHeight="1">
      <c r="A749" s="19" t="s">
        <v>15</v>
      </c>
      <c r="B749" s="1" t="s">
        <v>406</v>
      </c>
      <c r="C749" s="1" t="s">
        <v>252</v>
      </c>
      <c r="D749" s="1" t="s">
        <v>265</v>
      </c>
      <c r="E749" s="1" t="s">
        <v>14</v>
      </c>
      <c r="F749" s="1"/>
      <c r="G749" s="8"/>
      <c r="H749" s="65">
        <f>H750</f>
        <v>1185</v>
      </c>
      <c r="I749" s="69"/>
    </row>
    <row r="750" spans="1:9" ht="14.25">
      <c r="A750" s="19" t="s">
        <v>410</v>
      </c>
      <c r="B750" s="1" t="s">
        <v>406</v>
      </c>
      <c r="C750" s="1" t="s">
        <v>252</v>
      </c>
      <c r="D750" s="1" t="s">
        <v>265</v>
      </c>
      <c r="E750" s="1" t="s">
        <v>14</v>
      </c>
      <c r="F750" s="1"/>
      <c r="G750" s="8" t="s">
        <v>409</v>
      </c>
      <c r="H750" s="65">
        <f>3035-1850</f>
        <v>1185</v>
      </c>
      <c r="I750" s="69"/>
    </row>
    <row r="751" spans="1:9" ht="14.25">
      <c r="A751" s="19" t="s">
        <v>17</v>
      </c>
      <c r="B751" s="1" t="s">
        <v>406</v>
      </c>
      <c r="C751" s="1" t="s">
        <v>252</v>
      </c>
      <c r="D751" s="1" t="s">
        <v>265</v>
      </c>
      <c r="E751" s="1" t="s">
        <v>16</v>
      </c>
      <c r="F751" s="1"/>
      <c r="G751" s="8"/>
      <c r="H751" s="65">
        <f>H752+H753</f>
        <v>2565</v>
      </c>
      <c r="I751" s="69"/>
    </row>
    <row r="752" spans="1:9" ht="14.25">
      <c r="A752" s="19" t="s">
        <v>410</v>
      </c>
      <c r="B752" s="1" t="s">
        <v>406</v>
      </c>
      <c r="C752" s="1" t="s">
        <v>252</v>
      </c>
      <c r="D752" s="1" t="s">
        <v>265</v>
      </c>
      <c r="E752" s="1" t="s">
        <v>16</v>
      </c>
      <c r="F752" s="1"/>
      <c r="G752" s="8" t="s">
        <v>409</v>
      </c>
      <c r="H752" s="65">
        <f>1850-200-500+600</f>
        <v>1750</v>
      </c>
      <c r="I752" s="69"/>
    </row>
    <row r="753" spans="1:9" ht="28.5">
      <c r="A753" s="19" t="s">
        <v>577</v>
      </c>
      <c r="B753" s="1" t="s">
        <v>406</v>
      </c>
      <c r="C753" s="1" t="s">
        <v>252</v>
      </c>
      <c r="D753" s="1" t="s">
        <v>265</v>
      </c>
      <c r="E753" s="1" t="s">
        <v>16</v>
      </c>
      <c r="F753" s="1"/>
      <c r="G753" s="8" t="s">
        <v>524</v>
      </c>
      <c r="H753" s="65">
        <f>H754+H755</f>
        <v>815</v>
      </c>
      <c r="I753" s="69"/>
    </row>
    <row r="754" spans="1:9" ht="28.5">
      <c r="A754" s="19" t="s">
        <v>435</v>
      </c>
      <c r="B754" s="1" t="s">
        <v>406</v>
      </c>
      <c r="C754" s="1" t="s">
        <v>252</v>
      </c>
      <c r="D754" s="1" t="s">
        <v>265</v>
      </c>
      <c r="E754" s="1" t="s">
        <v>16</v>
      </c>
      <c r="F754" s="1"/>
      <c r="G754" s="8" t="s">
        <v>432</v>
      </c>
      <c r="H754" s="65">
        <v>48</v>
      </c>
      <c r="I754" s="69"/>
    </row>
    <row r="755" spans="1:9" ht="27.75" customHeight="1">
      <c r="A755" s="19" t="s">
        <v>426</v>
      </c>
      <c r="B755" s="1" t="s">
        <v>406</v>
      </c>
      <c r="C755" s="1" t="s">
        <v>252</v>
      </c>
      <c r="D755" s="1" t="s">
        <v>265</v>
      </c>
      <c r="E755" s="1" t="s">
        <v>16</v>
      </c>
      <c r="F755" s="1"/>
      <c r="G755" s="8" t="s">
        <v>416</v>
      </c>
      <c r="H755" s="65">
        <f>567+200</f>
        <v>767</v>
      </c>
      <c r="I755" s="69"/>
    </row>
    <row r="756" spans="1:9" ht="15">
      <c r="A756" s="50" t="s">
        <v>186</v>
      </c>
      <c r="B756" s="4" t="s">
        <v>406</v>
      </c>
      <c r="C756" s="4" t="s">
        <v>252</v>
      </c>
      <c r="D756" s="4" t="s">
        <v>319</v>
      </c>
      <c r="E756" s="4"/>
      <c r="F756" s="4"/>
      <c r="G756" s="8"/>
      <c r="H756" s="65">
        <f>H757</f>
        <v>1443</v>
      </c>
      <c r="I756" s="69"/>
    </row>
    <row r="757" spans="1:9" ht="18" customHeight="1">
      <c r="A757" s="19" t="s">
        <v>216</v>
      </c>
      <c r="B757" s="1" t="s">
        <v>406</v>
      </c>
      <c r="C757" s="1" t="s">
        <v>252</v>
      </c>
      <c r="D757" s="1" t="s">
        <v>319</v>
      </c>
      <c r="E757" s="1" t="s">
        <v>217</v>
      </c>
      <c r="F757" s="1"/>
      <c r="G757" s="8"/>
      <c r="H757" s="65">
        <f>H758</f>
        <v>1443</v>
      </c>
      <c r="I757" s="69"/>
    </row>
    <row r="758" spans="1:9" ht="42.75">
      <c r="A758" s="19" t="s">
        <v>345</v>
      </c>
      <c r="B758" s="1" t="s">
        <v>406</v>
      </c>
      <c r="C758" s="1" t="s">
        <v>252</v>
      </c>
      <c r="D758" s="1" t="s">
        <v>319</v>
      </c>
      <c r="E758" s="1" t="s">
        <v>270</v>
      </c>
      <c r="F758" s="1"/>
      <c r="G758" s="8"/>
      <c r="H758" s="65">
        <f>H759+H761+H760</f>
        <v>1443</v>
      </c>
      <c r="I758" s="69"/>
    </row>
    <row r="759" spans="1:9" ht="33" customHeight="1">
      <c r="A759" s="19" t="s">
        <v>412</v>
      </c>
      <c r="B759" s="1" t="s">
        <v>406</v>
      </c>
      <c r="C759" s="1" t="s">
        <v>252</v>
      </c>
      <c r="D759" s="1" t="s">
        <v>319</v>
      </c>
      <c r="E759" s="1" t="s">
        <v>270</v>
      </c>
      <c r="F759" s="1"/>
      <c r="G759" s="8" t="s">
        <v>411</v>
      </c>
      <c r="H759" s="65">
        <f>809.4-94.2</f>
        <v>715.1999999999999</v>
      </c>
      <c r="I759" s="69"/>
    </row>
    <row r="760" spans="1:9" ht="33" customHeight="1">
      <c r="A760" s="19" t="s">
        <v>435</v>
      </c>
      <c r="B760" s="1" t="s">
        <v>406</v>
      </c>
      <c r="C760" s="1" t="s">
        <v>252</v>
      </c>
      <c r="D760" s="1" t="s">
        <v>319</v>
      </c>
      <c r="E760" s="1" t="s">
        <v>270</v>
      </c>
      <c r="F760" s="1"/>
      <c r="G760" s="8" t="s">
        <v>432</v>
      </c>
      <c r="H760" s="65">
        <f>148+15</f>
        <v>163</v>
      </c>
      <c r="I760" s="69"/>
    </row>
    <row r="761" spans="1:9" ht="30" customHeight="1">
      <c r="A761" s="19" t="s">
        <v>426</v>
      </c>
      <c r="B761" s="1" t="s">
        <v>406</v>
      </c>
      <c r="C761" s="1" t="s">
        <v>252</v>
      </c>
      <c r="D761" s="1" t="s">
        <v>319</v>
      </c>
      <c r="E761" s="1" t="s">
        <v>270</v>
      </c>
      <c r="F761" s="1"/>
      <c r="G761" s="8" t="s">
        <v>416</v>
      </c>
      <c r="H761" s="65">
        <f>727.8-148-15</f>
        <v>564.8</v>
      </c>
      <c r="I761" s="69"/>
    </row>
    <row r="762" spans="1:9" ht="41.25" customHeight="1">
      <c r="A762" s="78" t="s">
        <v>180</v>
      </c>
      <c r="B762" s="33" t="s">
        <v>171</v>
      </c>
      <c r="C762" s="33" t="s">
        <v>170</v>
      </c>
      <c r="D762" s="36" t="s">
        <v>214</v>
      </c>
      <c r="E762" s="33" t="s">
        <v>169</v>
      </c>
      <c r="F762" s="33"/>
      <c r="G762" s="12"/>
      <c r="H762" s="45">
        <f>H11+H337+H471+H588+H611+H641+H669+H745</f>
        <v>3600876.900000001</v>
      </c>
      <c r="I762" s="45">
        <f>I11+I337+I471+I588+I611+I641+I669+I745</f>
        <v>1488593.6999999997</v>
      </c>
    </row>
    <row r="763" spans="1:4" ht="14.25">
      <c r="A763" s="80"/>
      <c r="B763" s="63"/>
      <c r="C763" s="63"/>
      <c r="D763" s="63"/>
    </row>
    <row r="764" ht="14.25">
      <c r="A764" s="80"/>
    </row>
    <row r="765" ht="14.25">
      <c r="A765" s="80"/>
    </row>
    <row r="766" ht="14.25">
      <c r="A766" s="80"/>
    </row>
    <row r="767" ht="14.25">
      <c r="A767" s="80"/>
    </row>
    <row r="768" ht="14.25">
      <c r="A768" s="80"/>
    </row>
    <row r="769" ht="14.25">
      <c r="A769" s="80"/>
    </row>
    <row r="770" ht="14.25">
      <c r="A770" s="80"/>
    </row>
    <row r="771" ht="14.25">
      <c r="A771" s="80"/>
    </row>
    <row r="772" ht="14.25">
      <c r="A772" s="80"/>
    </row>
    <row r="773" ht="14.25">
      <c r="A773" s="80"/>
    </row>
    <row r="774" ht="14.25">
      <c r="A774" s="80"/>
    </row>
    <row r="775" ht="14.25">
      <c r="A775" s="80"/>
    </row>
    <row r="776" ht="14.25">
      <c r="A776" s="80"/>
    </row>
    <row r="777" ht="14.25">
      <c r="A777" s="80"/>
    </row>
    <row r="778" ht="14.25">
      <c r="A778" s="80"/>
    </row>
    <row r="779" ht="14.25">
      <c r="A779" s="80"/>
    </row>
    <row r="780" ht="14.25">
      <c r="A780" s="80"/>
    </row>
    <row r="781" ht="14.25">
      <c r="A781" s="80"/>
    </row>
    <row r="782" ht="14.25">
      <c r="A782" s="80"/>
    </row>
    <row r="783" ht="14.25">
      <c r="A783" s="80"/>
    </row>
    <row r="784" ht="14.25">
      <c r="A784" s="80"/>
    </row>
    <row r="785" ht="14.25">
      <c r="A785" s="80"/>
    </row>
    <row r="786" ht="14.25">
      <c r="A786" s="80"/>
    </row>
    <row r="787" ht="14.25">
      <c r="A787" s="80"/>
    </row>
    <row r="788" ht="14.25">
      <c r="A788" s="80"/>
    </row>
    <row r="789" ht="14.25">
      <c r="A789" s="80"/>
    </row>
    <row r="790" ht="14.25">
      <c r="A790" s="80"/>
    </row>
    <row r="791" ht="14.25">
      <c r="A791" s="80"/>
    </row>
    <row r="792" ht="14.25">
      <c r="A792" s="80"/>
    </row>
    <row r="793" ht="14.25">
      <c r="A793" s="80"/>
    </row>
    <row r="794" ht="14.25">
      <c r="A794" s="80"/>
    </row>
    <row r="795" ht="14.25">
      <c r="A795" s="80"/>
    </row>
    <row r="796" ht="14.25">
      <c r="A796" s="80"/>
    </row>
    <row r="797" ht="14.25">
      <c r="A797" s="80"/>
    </row>
    <row r="798" ht="14.25">
      <c r="A798" s="80"/>
    </row>
    <row r="799" ht="14.25">
      <c r="A799" s="80"/>
    </row>
    <row r="800" ht="14.25">
      <c r="A800" s="80"/>
    </row>
    <row r="801" ht="14.25">
      <c r="A801" s="80"/>
    </row>
    <row r="802" ht="14.25">
      <c r="A802" s="80"/>
    </row>
    <row r="803" ht="14.25">
      <c r="A803" s="80"/>
    </row>
    <row r="804" ht="14.25">
      <c r="A804" s="80"/>
    </row>
    <row r="805" ht="14.25">
      <c r="A805" s="80"/>
    </row>
    <row r="806" ht="14.25">
      <c r="A806" s="80"/>
    </row>
    <row r="807" ht="14.25">
      <c r="A807" s="80"/>
    </row>
    <row r="808" ht="14.25">
      <c r="A808" s="80"/>
    </row>
    <row r="809" ht="14.25">
      <c r="A809" s="80"/>
    </row>
    <row r="810" ht="14.25">
      <c r="A810" s="80"/>
    </row>
    <row r="811" ht="14.25">
      <c r="A811" s="80"/>
    </row>
    <row r="812" ht="14.25">
      <c r="A812" s="80"/>
    </row>
    <row r="813" ht="14.25">
      <c r="A813" s="80"/>
    </row>
    <row r="814" ht="14.25">
      <c r="A814" s="80"/>
    </row>
    <row r="815" ht="14.25">
      <c r="A815" s="80"/>
    </row>
    <row r="816" ht="14.25">
      <c r="A816" s="80"/>
    </row>
    <row r="817" ht="14.25">
      <c r="A817" s="80"/>
    </row>
    <row r="818" ht="14.25">
      <c r="A818" s="80"/>
    </row>
    <row r="819" ht="14.25">
      <c r="A819" s="80"/>
    </row>
    <row r="820" ht="14.25">
      <c r="A820" s="80"/>
    </row>
    <row r="821" ht="14.25">
      <c r="A821" s="80"/>
    </row>
    <row r="822" ht="14.25">
      <c r="A822" s="80"/>
    </row>
    <row r="823" ht="14.25">
      <c r="A823" s="80"/>
    </row>
    <row r="824" ht="14.25">
      <c r="A824" s="80"/>
    </row>
    <row r="825" ht="14.25">
      <c r="A825" s="80"/>
    </row>
    <row r="826" ht="14.25">
      <c r="A826" s="80"/>
    </row>
    <row r="827" ht="14.25">
      <c r="A827" s="80"/>
    </row>
    <row r="828" ht="14.25">
      <c r="A828" s="80"/>
    </row>
    <row r="829" ht="14.25">
      <c r="A829" s="80"/>
    </row>
    <row r="830" ht="14.25">
      <c r="A830" s="80"/>
    </row>
    <row r="831" ht="14.25">
      <c r="A831" s="80"/>
    </row>
    <row r="832" ht="14.25">
      <c r="A832" s="80"/>
    </row>
    <row r="833" ht="14.25">
      <c r="A833" s="80"/>
    </row>
    <row r="834" ht="14.25">
      <c r="A834" s="80"/>
    </row>
    <row r="835" ht="14.25">
      <c r="A835" s="80"/>
    </row>
    <row r="836" ht="14.25">
      <c r="A836" s="80"/>
    </row>
    <row r="837" ht="14.25">
      <c r="A837" s="80"/>
    </row>
    <row r="838" ht="14.25">
      <c r="A838" s="80"/>
    </row>
    <row r="839" ht="14.25">
      <c r="A839" s="80"/>
    </row>
    <row r="840" ht="14.25">
      <c r="A840" s="80"/>
    </row>
    <row r="841" ht="14.25">
      <c r="A841" s="80"/>
    </row>
    <row r="842" ht="14.25">
      <c r="A842" s="80"/>
    </row>
    <row r="843" ht="14.25">
      <c r="A843" s="80"/>
    </row>
    <row r="844" ht="14.25">
      <c r="A844" s="80"/>
    </row>
    <row r="845" ht="14.25">
      <c r="A845" s="80"/>
    </row>
    <row r="846" ht="14.25">
      <c r="A846" s="80"/>
    </row>
    <row r="847" ht="14.25">
      <c r="A847" s="80"/>
    </row>
    <row r="848" ht="14.25">
      <c r="A848" s="80"/>
    </row>
    <row r="849" ht="14.25">
      <c r="A849" s="80"/>
    </row>
    <row r="850" ht="14.25">
      <c r="A850" s="80"/>
    </row>
    <row r="851" ht="14.25">
      <c r="A851" s="80"/>
    </row>
    <row r="852" ht="14.25">
      <c r="A852" s="80"/>
    </row>
    <row r="853" ht="14.25">
      <c r="A853" s="80"/>
    </row>
    <row r="854" ht="14.25">
      <c r="A854" s="80"/>
    </row>
    <row r="855" ht="14.25">
      <c r="A855" s="80"/>
    </row>
    <row r="856" ht="14.25">
      <c r="A856" s="80"/>
    </row>
    <row r="857" ht="14.25">
      <c r="A857" s="80"/>
    </row>
    <row r="858" ht="14.25">
      <c r="A858" s="80"/>
    </row>
    <row r="859" ht="14.25">
      <c r="A859" s="80"/>
    </row>
    <row r="860" ht="14.25">
      <c r="A860" s="80"/>
    </row>
    <row r="861" ht="14.25">
      <c r="A861" s="80"/>
    </row>
    <row r="862" ht="14.25">
      <c r="A862" s="80"/>
    </row>
    <row r="863" ht="14.25">
      <c r="A863" s="80"/>
    </row>
    <row r="864" ht="14.25">
      <c r="A864" s="80"/>
    </row>
    <row r="865" ht="14.25">
      <c r="A865" s="80"/>
    </row>
    <row r="866" ht="14.25">
      <c r="A866" s="80"/>
    </row>
    <row r="867" ht="14.25">
      <c r="A867" s="80"/>
    </row>
    <row r="868" ht="14.25">
      <c r="A868" s="80"/>
    </row>
    <row r="869" ht="14.25">
      <c r="A869" s="80"/>
    </row>
    <row r="870" ht="14.25">
      <c r="A870" s="80"/>
    </row>
    <row r="871" ht="14.25">
      <c r="A871" s="80"/>
    </row>
    <row r="872" ht="14.25">
      <c r="A872" s="80"/>
    </row>
    <row r="873" ht="14.25">
      <c r="A873" s="80"/>
    </row>
    <row r="874" ht="14.25">
      <c r="A874" s="80"/>
    </row>
    <row r="875" ht="14.25">
      <c r="A875" s="80"/>
    </row>
    <row r="876" ht="14.25">
      <c r="A876" s="80"/>
    </row>
    <row r="877" ht="14.25">
      <c r="A877" s="80"/>
    </row>
    <row r="878" ht="14.25">
      <c r="A878" s="80"/>
    </row>
    <row r="879" ht="14.25">
      <c r="A879" s="80"/>
    </row>
    <row r="880" ht="14.25">
      <c r="A880" s="80"/>
    </row>
    <row r="881" ht="14.25">
      <c r="A881" s="80"/>
    </row>
    <row r="882" ht="14.25">
      <c r="A882" s="80"/>
    </row>
    <row r="883" ht="14.25">
      <c r="A883" s="80"/>
    </row>
    <row r="884" ht="14.25">
      <c r="A884" s="80"/>
    </row>
    <row r="885" ht="14.25">
      <c r="A885" s="80"/>
    </row>
    <row r="886" ht="14.25">
      <c r="A886" s="80"/>
    </row>
    <row r="887" ht="14.25">
      <c r="A887" s="80"/>
    </row>
    <row r="888" ht="14.25">
      <c r="A888" s="80"/>
    </row>
    <row r="889" ht="14.25">
      <c r="A889" s="80"/>
    </row>
    <row r="890" ht="14.25">
      <c r="A890" s="80"/>
    </row>
    <row r="891" ht="14.25">
      <c r="A891" s="80"/>
    </row>
    <row r="892" ht="14.25">
      <c r="A892" s="80"/>
    </row>
    <row r="893" ht="14.25">
      <c r="A893" s="80"/>
    </row>
    <row r="894" ht="14.25">
      <c r="A894" s="80"/>
    </row>
    <row r="895" ht="14.25">
      <c r="A895" s="80"/>
    </row>
    <row r="896" ht="14.25">
      <c r="A896" s="80"/>
    </row>
    <row r="897" ht="14.25">
      <c r="A897" s="80"/>
    </row>
    <row r="898" ht="14.25">
      <c r="A898" s="80"/>
    </row>
    <row r="899" ht="14.25">
      <c r="A899" s="80"/>
    </row>
    <row r="900" ht="14.25">
      <c r="A900" s="80"/>
    </row>
    <row r="901" ht="14.25">
      <c r="A901" s="80"/>
    </row>
    <row r="902" ht="14.25">
      <c r="A902" s="80"/>
    </row>
    <row r="903" ht="14.25">
      <c r="A903" s="80"/>
    </row>
    <row r="904" ht="14.25">
      <c r="A904" s="80"/>
    </row>
    <row r="905" ht="14.25">
      <c r="A905" s="80"/>
    </row>
    <row r="906" ht="14.25">
      <c r="A906" s="80"/>
    </row>
    <row r="907" ht="14.25">
      <c r="A907" s="80"/>
    </row>
    <row r="908" ht="14.25">
      <c r="A908" s="80"/>
    </row>
    <row r="909" ht="14.25">
      <c r="A909" s="80"/>
    </row>
    <row r="910" ht="14.25">
      <c r="A910" s="80"/>
    </row>
    <row r="911" ht="14.25">
      <c r="A911" s="80"/>
    </row>
    <row r="912" ht="14.25">
      <c r="A912" s="80"/>
    </row>
    <row r="913" ht="14.25">
      <c r="A913" s="80"/>
    </row>
    <row r="914" ht="14.25">
      <c r="A914" s="80"/>
    </row>
    <row r="915" ht="14.25">
      <c r="A915" s="80"/>
    </row>
    <row r="916" ht="14.25">
      <c r="A916" s="80"/>
    </row>
    <row r="917" ht="14.25">
      <c r="A917" s="80"/>
    </row>
    <row r="918" ht="14.25">
      <c r="A918" s="80"/>
    </row>
    <row r="919" ht="14.25">
      <c r="A919" s="80"/>
    </row>
    <row r="920" ht="14.25">
      <c r="A920" s="80"/>
    </row>
    <row r="921" ht="14.25">
      <c r="A921" s="80"/>
    </row>
    <row r="922" ht="14.25">
      <c r="A922" s="80"/>
    </row>
    <row r="923" ht="14.25">
      <c r="A923" s="80"/>
    </row>
    <row r="924" ht="14.25">
      <c r="A924" s="80"/>
    </row>
    <row r="925" ht="14.25">
      <c r="A925" s="80"/>
    </row>
    <row r="926" ht="14.25">
      <c r="A926" s="80"/>
    </row>
    <row r="927" ht="14.25">
      <c r="A927" s="80"/>
    </row>
    <row r="928" ht="14.25">
      <c r="A928" s="80"/>
    </row>
    <row r="929" ht="14.25">
      <c r="A929" s="80"/>
    </row>
    <row r="930" ht="14.25">
      <c r="A930" s="80"/>
    </row>
    <row r="931" ht="14.25">
      <c r="A931" s="80"/>
    </row>
    <row r="932" ht="14.25">
      <c r="A932" s="80"/>
    </row>
    <row r="933" ht="14.25">
      <c r="A933" s="80"/>
    </row>
    <row r="934" ht="14.25">
      <c r="A934" s="80"/>
    </row>
    <row r="935" ht="14.25">
      <c r="A935" s="80"/>
    </row>
    <row r="936" ht="14.25">
      <c r="A936" s="80"/>
    </row>
    <row r="937" ht="14.25">
      <c r="A937" s="80"/>
    </row>
    <row r="938" ht="14.25">
      <c r="A938" s="80"/>
    </row>
    <row r="939" ht="14.25">
      <c r="A939" s="80"/>
    </row>
    <row r="940" ht="14.25">
      <c r="A940" s="80"/>
    </row>
    <row r="941" ht="14.25">
      <c r="A941" s="80"/>
    </row>
    <row r="942" ht="14.25">
      <c r="A942" s="80"/>
    </row>
    <row r="943" ht="14.25">
      <c r="A943" s="80"/>
    </row>
    <row r="944" ht="14.25">
      <c r="A944" s="80"/>
    </row>
    <row r="945" ht="14.25">
      <c r="A945" s="80"/>
    </row>
    <row r="946" ht="14.25">
      <c r="A946" s="80"/>
    </row>
    <row r="947" ht="14.25">
      <c r="A947" s="80"/>
    </row>
    <row r="948" ht="14.25">
      <c r="A948" s="80"/>
    </row>
    <row r="949" ht="14.25">
      <c r="A949" s="80"/>
    </row>
    <row r="950" ht="14.25">
      <c r="A950" s="80"/>
    </row>
    <row r="951" ht="14.25">
      <c r="A951" s="80"/>
    </row>
    <row r="952" ht="14.25">
      <c r="A952" s="80"/>
    </row>
    <row r="953" ht="14.25">
      <c r="A953" s="80"/>
    </row>
    <row r="954" ht="14.25">
      <c r="A954" s="80"/>
    </row>
    <row r="955" ht="14.25">
      <c r="A955" s="80"/>
    </row>
    <row r="956" ht="14.25">
      <c r="A956" s="80"/>
    </row>
    <row r="957" ht="14.25">
      <c r="A957" s="80"/>
    </row>
    <row r="958" ht="14.25">
      <c r="A958" s="80"/>
    </row>
    <row r="959" ht="14.25">
      <c r="A959" s="80"/>
    </row>
    <row r="960" ht="14.25">
      <c r="A960" s="80"/>
    </row>
    <row r="961" ht="14.25">
      <c r="A961" s="80"/>
    </row>
    <row r="962" ht="14.25">
      <c r="A962" s="80"/>
    </row>
    <row r="963" ht="14.25">
      <c r="A963" s="80"/>
    </row>
    <row r="964" ht="14.25">
      <c r="A964" s="80"/>
    </row>
    <row r="965" ht="14.25">
      <c r="A965" s="80"/>
    </row>
    <row r="966" ht="14.25">
      <c r="A966" s="80"/>
    </row>
    <row r="967" ht="14.25">
      <c r="A967" s="80"/>
    </row>
    <row r="968" ht="14.25">
      <c r="A968" s="80"/>
    </row>
    <row r="969" ht="14.25">
      <c r="A969" s="80"/>
    </row>
    <row r="970" ht="14.25">
      <c r="A970" s="80"/>
    </row>
    <row r="971" ht="14.25">
      <c r="A971" s="80"/>
    </row>
    <row r="972" ht="14.25">
      <c r="A972" s="80"/>
    </row>
    <row r="973" ht="14.25">
      <c r="A973" s="80"/>
    </row>
    <row r="974" ht="14.25">
      <c r="A974" s="80"/>
    </row>
    <row r="975" ht="14.25">
      <c r="A975" s="80"/>
    </row>
    <row r="976" ht="14.25">
      <c r="A976" s="80"/>
    </row>
    <row r="977" ht="14.25">
      <c r="A977" s="80"/>
    </row>
    <row r="978" ht="14.25">
      <c r="A978" s="80"/>
    </row>
    <row r="979" ht="14.25">
      <c r="A979" s="80"/>
    </row>
    <row r="980" ht="14.25">
      <c r="A980" s="80"/>
    </row>
    <row r="981" ht="14.25">
      <c r="A981" s="80"/>
    </row>
    <row r="982" ht="14.25">
      <c r="A982" s="80"/>
    </row>
    <row r="983" ht="14.25">
      <c r="A983" s="80"/>
    </row>
    <row r="984" ht="14.25">
      <c r="A984" s="80"/>
    </row>
    <row r="985" ht="14.25">
      <c r="A985" s="80"/>
    </row>
    <row r="986" ht="14.25">
      <c r="A986" s="80"/>
    </row>
    <row r="987" ht="14.25">
      <c r="A987" s="80"/>
    </row>
    <row r="988" ht="14.25">
      <c r="A988" s="80"/>
    </row>
    <row r="989" ht="14.25">
      <c r="A989" s="80"/>
    </row>
    <row r="990" ht="14.25">
      <c r="A990" s="80"/>
    </row>
    <row r="991" ht="14.25">
      <c r="A991" s="80"/>
    </row>
    <row r="992" ht="14.25">
      <c r="A992" s="80"/>
    </row>
    <row r="993" ht="14.25">
      <c r="A993" s="80"/>
    </row>
    <row r="994" ht="14.25">
      <c r="A994" s="80"/>
    </row>
    <row r="995" ht="14.25">
      <c r="A995" s="80"/>
    </row>
    <row r="996" ht="14.25">
      <c r="A996" s="80"/>
    </row>
    <row r="997" ht="14.25">
      <c r="A997" s="80"/>
    </row>
    <row r="998" ht="14.25">
      <c r="A998" s="80"/>
    </row>
    <row r="999" ht="14.25">
      <c r="A999" s="80"/>
    </row>
    <row r="1000" ht="14.25">
      <c r="A1000" s="80"/>
    </row>
    <row r="1001" ht="14.25">
      <c r="A1001" s="80"/>
    </row>
    <row r="1002" ht="14.25">
      <c r="A1002" s="80"/>
    </row>
    <row r="1003" ht="14.25">
      <c r="A1003" s="80"/>
    </row>
    <row r="1004" ht="14.25">
      <c r="A1004" s="80"/>
    </row>
    <row r="1005" ht="14.25">
      <c r="A1005" s="80"/>
    </row>
    <row r="1006" ht="14.25">
      <c r="A1006" s="80"/>
    </row>
    <row r="1007" ht="14.25">
      <c r="A1007" s="80"/>
    </row>
    <row r="1008" ht="14.25">
      <c r="A1008" s="80"/>
    </row>
    <row r="1009" ht="14.25">
      <c r="A1009" s="80"/>
    </row>
    <row r="1010" ht="14.25">
      <c r="A1010" s="80"/>
    </row>
    <row r="1011" ht="14.25">
      <c r="A1011" s="80"/>
    </row>
    <row r="1012" ht="14.25">
      <c r="A1012" s="80"/>
    </row>
    <row r="1013" ht="14.25">
      <c r="A1013" s="80"/>
    </row>
    <row r="1014" ht="14.25">
      <c r="A1014" s="80"/>
    </row>
    <row r="1015" ht="14.25">
      <c r="A1015" s="80"/>
    </row>
    <row r="1016" ht="14.25">
      <c r="A1016" s="80"/>
    </row>
    <row r="1017" ht="14.25">
      <c r="A1017" s="80"/>
    </row>
    <row r="1018" ht="14.25">
      <c r="A1018" s="80"/>
    </row>
    <row r="1019" ht="14.25">
      <c r="A1019" s="80"/>
    </row>
    <row r="1020" ht="14.25">
      <c r="A1020" s="80"/>
    </row>
    <row r="1021" ht="14.25">
      <c r="A1021" s="80"/>
    </row>
    <row r="1022" ht="14.25">
      <c r="A1022" s="80"/>
    </row>
    <row r="1023" ht="14.25">
      <c r="A1023" s="80"/>
    </row>
    <row r="1024" ht="14.25">
      <c r="A1024" s="80"/>
    </row>
    <row r="1025" ht="14.25">
      <c r="A1025" s="80"/>
    </row>
    <row r="1026" ht="14.25">
      <c r="A1026" s="80"/>
    </row>
    <row r="1027" ht="14.25">
      <c r="A1027" s="80"/>
    </row>
    <row r="1028" ht="14.25">
      <c r="A1028" s="80"/>
    </row>
    <row r="1029" ht="14.25">
      <c r="A1029" s="80"/>
    </row>
    <row r="1030" ht="14.25">
      <c r="A1030" s="80"/>
    </row>
    <row r="1031" ht="14.25">
      <c r="A1031" s="80"/>
    </row>
    <row r="1032" ht="14.25">
      <c r="A1032" s="80"/>
    </row>
    <row r="1033" ht="14.25">
      <c r="A1033" s="80"/>
    </row>
    <row r="1034" ht="14.25">
      <c r="A1034" s="80"/>
    </row>
    <row r="1035" ht="14.25">
      <c r="A1035" s="80"/>
    </row>
    <row r="1036" ht="14.25">
      <c r="A1036" s="80"/>
    </row>
    <row r="1037" ht="14.25">
      <c r="A1037" s="80"/>
    </row>
    <row r="1038" ht="14.25">
      <c r="A1038" s="80"/>
    </row>
    <row r="1039" ht="14.25">
      <c r="A1039" s="80"/>
    </row>
    <row r="1040" ht="14.25">
      <c r="A1040" s="80"/>
    </row>
    <row r="1041" ht="14.25">
      <c r="A1041" s="80"/>
    </row>
    <row r="1042" ht="14.25">
      <c r="A1042" s="80"/>
    </row>
    <row r="1043" ht="14.25">
      <c r="A1043" s="80"/>
    </row>
    <row r="1044" ht="14.25">
      <c r="A1044" s="80"/>
    </row>
    <row r="1045" ht="14.25">
      <c r="A1045" s="80"/>
    </row>
    <row r="1046" ht="14.25">
      <c r="A1046" s="80"/>
    </row>
    <row r="1047" ht="14.25">
      <c r="A1047" s="80"/>
    </row>
    <row r="1048" ht="14.25">
      <c r="A1048" s="80"/>
    </row>
    <row r="1049" ht="14.25">
      <c r="A1049" s="80"/>
    </row>
    <row r="1050" ht="14.25">
      <c r="A1050" s="80"/>
    </row>
    <row r="1051" ht="14.25">
      <c r="A1051" s="80"/>
    </row>
    <row r="1052" ht="14.25">
      <c r="A1052" s="80"/>
    </row>
    <row r="1053" ht="14.25">
      <c r="A1053" s="80"/>
    </row>
    <row r="1054" ht="14.25">
      <c r="A1054" s="80"/>
    </row>
    <row r="1055" ht="14.25">
      <c r="A1055" s="80"/>
    </row>
    <row r="1056" ht="14.25">
      <c r="A1056" s="80"/>
    </row>
    <row r="1057" ht="14.25">
      <c r="A1057" s="80"/>
    </row>
    <row r="1058" ht="14.25">
      <c r="A1058" s="80"/>
    </row>
    <row r="1059" ht="14.25">
      <c r="A1059" s="80"/>
    </row>
    <row r="1060" ht="14.25">
      <c r="A1060" s="80"/>
    </row>
    <row r="1061" ht="14.25">
      <c r="A1061" s="80"/>
    </row>
    <row r="1062" ht="14.25">
      <c r="A1062" s="80"/>
    </row>
    <row r="1063" ht="14.25">
      <c r="A1063" s="80"/>
    </row>
    <row r="1064" ht="14.25">
      <c r="A1064" s="80"/>
    </row>
    <row r="1065" ht="14.25">
      <c r="A1065" s="80"/>
    </row>
    <row r="1066" ht="14.25">
      <c r="A1066" s="80"/>
    </row>
    <row r="1067" ht="14.25">
      <c r="A1067" s="80"/>
    </row>
    <row r="1068" ht="14.25">
      <c r="A1068" s="80"/>
    </row>
    <row r="1069" ht="14.25">
      <c r="A1069" s="80"/>
    </row>
    <row r="1070" ht="14.25">
      <c r="A1070" s="80"/>
    </row>
    <row r="1071" ht="14.25">
      <c r="A1071" s="80"/>
    </row>
    <row r="1072" ht="14.25">
      <c r="A1072" s="80"/>
    </row>
    <row r="1073" ht="14.25">
      <c r="A1073" s="80"/>
    </row>
    <row r="1074" ht="14.25">
      <c r="A1074" s="80"/>
    </row>
    <row r="1075" ht="14.25">
      <c r="A1075" s="80"/>
    </row>
    <row r="1076" ht="14.25">
      <c r="A1076" s="80"/>
    </row>
    <row r="1077" ht="14.25">
      <c r="A1077" s="80"/>
    </row>
    <row r="1078" ht="14.25">
      <c r="A1078" s="80"/>
    </row>
    <row r="1079" ht="14.25">
      <c r="A1079" s="80"/>
    </row>
    <row r="1080" ht="14.25">
      <c r="A1080" s="80"/>
    </row>
    <row r="1081" ht="14.25">
      <c r="A1081" s="80"/>
    </row>
    <row r="1082" ht="14.25">
      <c r="A1082" s="80"/>
    </row>
    <row r="1083" ht="14.25">
      <c r="A1083" s="80"/>
    </row>
    <row r="1084" ht="14.25">
      <c r="A1084" s="80"/>
    </row>
    <row r="1085" ht="14.25">
      <c r="A1085" s="80"/>
    </row>
    <row r="1086" ht="14.25">
      <c r="A1086" s="80"/>
    </row>
    <row r="1087" ht="14.25">
      <c r="A1087" s="80"/>
    </row>
    <row r="1088" ht="14.25">
      <c r="A1088" s="80"/>
    </row>
    <row r="1089" ht="14.25">
      <c r="A1089" s="80"/>
    </row>
    <row r="1090" ht="14.25">
      <c r="A1090" s="80"/>
    </row>
    <row r="1091" ht="14.25">
      <c r="A1091" s="80"/>
    </row>
    <row r="1092" ht="14.25">
      <c r="A1092" s="80"/>
    </row>
    <row r="1093" ht="14.25">
      <c r="A1093" s="80"/>
    </row>
    <row r="1094" ht="14.25">
      <c r="A1094" s="80"/>
    </row>
    <row r="1095" ht="14.25">
      <c r="A1095" s="80"/>
    </row>
    <row r="1096" ht="14.25">
      <c r="A1096" s="80"/>
    </row>
    <row r="1097" ht="14.25">
      <c r="A1097" s="80"/>
    </row>
    <row r="1098" ht="14.25">
      <c r="A1098" s="80"/>
    </row>
    <row r="1099" ht="14.25">
      <c r="A1099" s="80"/>
    </row>
    <row r="1100" ht="14.25">
      <c r="A1100" s="80"/>
    </row>
    <row r="1101" ht="14.25">
      <c r="A1101" s="80"/>
    </row>
    <row r="1102" ht="14.25">
      <c r="A1102" s="80"/>
    </row>
    <row r="1103" ht="14.25">
      <c r="A1103" s="80"/>
    </row>
    <row r="1104" ht="14.25">
      <c r="A1104" s="80"/>
    </row>
    <row r="1105" ht="14.25">
      <c r="A1105" s="80"/>
    </row>
    <row r="1106" ht="14.25">
      <c r="A1106" s="80"/>
    </row>
    <row r="1107" ht="14.25">
      <c r="A1107" s="80"/>
    </row>
    <row r="1108" ht="14.25">
      <c r="A1108" s="80"/>
    </row>
    <row r="1109" ht="14.25">
      <c r="A1109" s="80"/>
    </row>
    <row r="1110" ht="14.25">
      <c r="A1110" s="80"/>
    </row>
    <row r="1111" ht="14.25">
      <c r="A1111" s="80"/>
    </row>
    <row r="1112" ht="14.25">
      <c r="A1112" s="80"/>
    </row>
    <row r="1113" ht="14.25">
      <c r="A1113" s="80"/>
    </row>
    <row r="1114" ht="14.25">
      <c r="A1114" s="80"/>
    </row>
    <row r="1115" ht="14.25">
      <c r="A1115" s="80"/>
    </row>
    <row r="1116" ht="14.25">
      <c r="A1116" s="80"/>
    </row>
    <row r="1117" ht="14.25">
      <c r="A1117" s="80"/>
    </row>
    <row r="1118" ht="14.25">
      <c r="A1118" s="80"/>
    </row>
    <row r="1119" ht="14.25">
      <c r="A1119" s="80"/>
    </row>
    <row r="1120" ht="14.25">
      <c r="A1120" s="80"/>
    </row>
    <row r="1121" ht="14.25">
      <c r="A1121" s="80"/>
    </row>
    <row r="1122" ht="14.25">
      <c r="A1122" s="80"/>
    </row>
    <row r="1123" ht="14.25">
      <c r="A1123" s="80"/>
    </row>
    <row r="1124" ht="14.25">
      <c r="A1124" s="80"/>
    </row>
    <row r="1125" ht="14.25">
      <c r="A1125" s="80"/>
    </row>
    <row r="1126" ht="14.25">
      <c r="A1126" s="80"/>
    </row>
    <row r="1127" ht="14.25">
      <c r="A1127" s="80"/>
    </row>
    <row r="1128" ht="14.25">
      <c r="A1128" s="80"/>
    </row>
    <row r="1129" ht="14.25">
      <c r="A1129" s="80"/>
    </row>
    <row r="1130" ht="14.25">
      <c r="A1130" s="80"/>
    </row>
    <row r="1131" ht="14.25">
      <c r="A1131" s="80"/>
    </row>
    <row r="1132" ht="14.25">
      <c r="A1132" s="80"/>
    </row>
    <row r="1133" ht="14.25">
      <c r="A1133" s="80"/>
    </row>
    <row r="1134" ht="14.25">
      <c r="A1134" s="80"/>
    </row>
    <row r="1135" ht="14.25">
      <c r="A1135" s="80"/>
    </row>
    <row r="1136" ht="14.25">
      <c r="A1136" s="80"/>
    </row>
    <row r="1137" ht="14.25">
      <c r="A1137" s="80"/>
    </row>
    <row r="1138" ht="14.25">
      <c r="A1138" s="80"/>
    </row>
    <row r="1139" ht="14.25">
      <c r="A1139" s="80"/>
    </row>
    <row r="1140" ht="14.25">
      <c r="A1140" s="80"/>
    </row>
    <row r="1141" ht="14.25">
      <c r="A1141" s="80"/>
    </row>
    <row r="1142" ht="14.25">
      <c r="A1142" s="80"/>
    </row>
    <row r="1143" ht="14.25">
      <c r="A1143" s="80"/>
    </row>
    <row r="1144" ht="14.25">
      <c r="A1144" s="80"/>
    </row>
    <row r="1145" ht="14.25">
      <c r="A1145" s="80"/>
    </row>
    <row r="1146" ht="14.25">
      <c r="A1146" s="80"/>
    </row>
    <row r="1147" ht="14.25">
      <c r="A1147" s="80"/>
    </row>
    <row r="1148" ht="14.25">
      <c r="A1148" s="80"/>
    </row>
    <row r="1149" ht="14.25">
      <c r="A1149" s="80"/>
    </row>
    <row r="1150" ht="14.25">
      <c r="A1150" s="80"/>
    </row>
    <row r="1151" ht="14.25">
      <c r="A1151" s="80"/>
    </row>
    <row r="1152" ht="14.25">
      <c r="A1152" s="80"/>
    </row>
    <row r="1153" ht="14.25">
      <c r="A1153" s="80"/>
    </row>
    <row r="1154" ht="14.25">
      <c r="A1154" s="80"/>
    </row>
    <row r="1155" ht="14.25">
      <c r="A1155" s="80"/>
    </row>
    <row r="1156" ht="14.25">
      <c r="A1156" s="80"/>
    </row>
    <row r="1157" ht="14.25">
      <c r="A1157" s="80"/>
    </row>
    <row r="1158" ht="14.25">
      <c r="A1158" s="80"/>
    </row>
    <row r="1159" ht="14.25">
      <c r="A1159" s="80"/>
    </row>
    <row r="1160" ht="14.25">
      <c r="A1160" s="80"/>
    </row>
    <row r="1161" ht="14.25">
      <c r="A1161" s="80"/>
    </row>
    <row r="1162" ht="14.25">
      <c r="A1162" s="80"/>
    </row>
    <row r="1163" ht="14.25">
      <c r="A1163" s="80"/>
    </row>
    <row r="1164" ht="14.25">
      <c r="A1164" s="80"/>
    </row>
    <row r="1165" ht="14.25">
      <c r="A1165" s="80"/>
    </row>
    <row r="1166" ht="14.25">
      <c r="A1166" s="80"/>
    </row>
    <row r="1167" ht="14.25">
      <c r="A1167" s="80"/>
    </row>
    <row r="1168" ht="14.25">
      <c r="A1168" s="80"/>
    </row>
    <row r="1169" ht="14.25">
      <c r="A1169" s="80"/>
    </row>
    <row r="1170" ht="14.25">
      <c r="A1170" s="80"/>
    </row>
    <row r="1171" ht="14.25">
      <c r="A1171" s="80"/>
    </row>
    <row r="1172" ht="14.25">
      <c r="A1172" s="80"/>
    </row>
    <row r="1173" ht="14.25">
      <c r="A1173" s="80"/>
    </row>
    <row r="1174" ht="14.25">
      <c r="A1174" s="80"/>
    </row>
    <row r="1175" ht="14.25">
      <c r="A1175" s="80"/>
    </row>
    <row r="1176" ht="14.25">
      <c r="A1176" s="80"/>
    </row>
    <row r="1177" ht="14.25">
      <c r="A1177" s="80"/>
    </row>
    <row r="1178" ht="14.25">
      <c r="A1178" s="80"/>
    </row>
    <row r="1179" ht="14.25">
      <c r="A1179" s="80"/>
    </row>
    <row r="1180" ht="14.25">
      <c r="A1180" s="80"/>
    </row>
    <row r="1181" ht="14.25">
      <c r="A1181" s="80"/>
    </row>
    <row r="1182" ht="14.25">
      <c r="A1182" s="80"/>
    </row>
    <row r="1183" ht="14.25">
      <c r="A1183" s="80"/>
    </row>
    <row r="1184" ht="14.25">
      <c r="A1184" s="80"/>
    </row>
    <row r="1185" ht="14.25">
      <c r="A1185" s="80"/>
    </row>
    <row r="1186" ht="14.25">
      <c r="A1186" s="80"/>
    </row>
    <row r="1187" ht="14.25">
      <c r="A1187" s="80"/>
    </row>
    <row r="1188" ht="14.25">
      <c r="A1188" s="80"/>
    </row>
    <row r="1189" ht="14.25">
      <c r="A1189" s="80"/>
    </row>
    <row r="1190" ht="14.25">
      <c r="A1190" s="80"/>
    </row>
    <row r="1191" ht="14.25">
      <c r="A1191" s="80"/>
    </row>
    <row r="1192" ht="14.25">
      <c r="A1192" s="80"/>
    </row>
    <row r="1193" ht="14.25">
      <c r="A1193" s="80"/>
    </row>
    <row r="1194" ht="14.25">
      <c r="A1194" s="80"/>
    </row>
    <row r="1195" ht="14.25">
      <c r="A1195" s="80"/>
    </row>
    <row r="1196" ht="14.25">
      <c r="A1196" s="80"/>
    </row>
    <row r="1197" ht="14.25">
      <c r="A1197" s="80"/>
    </row>
    <row r="1198" ht="14.25">
      <c r="A1198" s="80"/>
    </row>
    <row r="1199" ht="14.25">
      <c r="A1199" s="80"/>
    </row>
    <row r="1200" ht="14.25">
      <c r="A1200" s="80"/>
    </row>
    <row r="1201" ht="14.25">
      <c r="A1201" s="80"/>
    </row>
    <row r="1202" ht="14.25">
      <c r="A1202" s="80"/>
    </row>
    <row r="1203" ht="14.25">
      <c r="A1203" s="80"/>
    </row>
    <row r="1204" ht="14.25">
      <c r="A1204" s="80"/>
    </row>
    <row r="1205" ht="14.25">
      <c r="A1205" s="80"/>
    </row>
    <row r="1206" ht="14.25">
      <c r="A1206" s="80"/>
    </row>
    <row r="1207" ht="14.25">
      <c r="A1207" s="80"/>
    </row>
    <row r="1208" ht="14.25">
      <c r="A1208" s="80"/>
    </row>
    <row r="1209" ht="14.25">
      <c r="A1209" s="80"/>
    </row>
    <row r="1210" ht="14.25">
      <c r="A1210" s="80"/>
    </row>
    <row r="1211" ht="14.25">
      <c r="A1211" s="80"/>
    </row>
    <row r="1212" ht="14.25">
      <c r="A1212" s="80"/>
    </row>
    <row r="1213" ht="14.25">
      <c r="A1213" s="80"/>
    </row>
    <row r="1214" ht="14.25">
      <c r="A1214" s="80"/>
    </row>
    <row r="1215" ht="14.25">
      <c r="A1215" s="80"/>
    </row>
    <row r="1216" ht="14.25">
      <c r="A1216" s="80"/>
    </row>
    <row r="1217" ht="14.25">
      <c r="A1217" s="80"/>
    </row>
    <row r="1218" ht="14.25">
      <c r="A1218" s="80"/>
    </row>
    <row r="1219" ht="14.25">
      <c r="A1219" s="80"/>
    </row>
    <row r="1220" ht="14.25">
      <c r="A1220" s="80"/>
    </row>
    <row r="1221" ht="14.25">
      <c r="A1221" s="80"/>
    </row>
    <row r="1222" ht="14.25">
      <c r="A1222" s="80"/>
    </row>
    <row r="1223" ht="14.25">
      <c r="A1223" s="80"/>
    </row>
    <row r="1224" ht="14.25">
      <c r="A1224" s="80"/>
    </row>
    <row r="1225" ht="14.25">
      <c r="A1225" s="80"/>
    </row>
    <row r="1226" ht="14.25">
      <c r="A1226" s="80"/>
    </row>
    <row r="1227" ht="14.25">
      <c r="A1227" s="80"/>
    </row>
    <row r="1228" ht="14.25">
      <c r="A1228" s="80"/>
    </row>
    <row r="1229" ht="14.25">
      <c r="A1229" s="80"/>
    </row>
    <row r="1230" ht="14.25">
      <c r="A1230" s="80"/>
    </row>
    <row r="1231" ht="14.25">
      <c r="A1231" s="80"/>
    </row>
    <row r="1232" ht="14.25">
      <c r="A1232" s="80"/>
    </row>
    <row r="1233" ht="14.25">
      <c r="A1233" s="80"/>
    </row>
    <row r="1234" ht="14.25">
      <c r="A1234" s="80"/>
    </row>
    <row r="1235" ht="14.25">
      <c r="A1235" s="80"/>
    </row>
    <row r="1236" ht="14.25">
      <c r="A1236" s="80"/>
    </row>
    <row r="1237" ht="14.25">
      <c r="A1237" s="80"/>
    </row>
    <row r="1238" ht="14.25">
      <c r="A1238" s="80"/>
    </row>
    <row r="1239" ht="14.25">
      <c r="A1239" s="80"/>
    </row>
    <row r="1240" ht="14.25">
      <c r="A1240" s="80"/>
    </row>
    <row r="1241" ht="14.25">
      <c r="A1241" s="80"/>
    </row>
    <row r="1242" ht="14.25">
      <c r="A1242" s="80"/>
    </row>
    <row r="1243" ht="14.25">
      <c r="A1243" s="80"/>
    </row>
    <row r="1244" ht="14.25">
      <c r="A1244" s="80"/>
    </row>
    <row r="1245" ht="14.25">
      <c r="A1245" s="80"/>
    </row>
    <row r="1246" ht="14.25">
      <c r="A1246" s="80"/>
    </row>
    <row r="1247" ht="14.25">
      <c r="A1247" s="80"/>
    </row>
    <row r="1248" ht="14.25">
      <c r="A1248" s="80"/>
    </row>
    <row r="1249" ht="14.25">
      <c r="A1249" s="80"/>
    </row>
    <row r="1250" ht="14.25">
      <c r="A1250" s="80"/>
    </row>
    <row r="1251" ht="14.25">
      <c r="A1251" s="80"/>
    </row>
    <row r="1252" ht="14.25">
      <c r="A1252" s="80"/>
    </row>
    <row r="1253" ht="14.25">
      <c r="A1253" s="80"/>
    </row>
    <row r="1254" ht="14.25">
      <c r="A1254" s="80"/>
    </row>
    <row r="1255" ht="14.25">
      <c r="A1255" s="80"/>
    </row>
    <row r="1256" ht="14.25">
      <c r="A1256" s="80"/>
    </row>
    <row r="1257" ht="14.25">
      <c r="A1257" s="80"/>
    </row>
    <row r="1258" ht="14.25">
      <c r="A1258" s="80"/>
    </row>
    <row r="1259" ht="14.25">
      <c r="A1259" s="80"/>
    </row>
    <row r="1260" ht="14.25">
      <c r="A1260" s="80"/>
    </row>
    <row r="1261" ht="14.25">
      <c r="A1261" s="80"/>
    </row>
    <row r="1262" ht="14.25">
      <c r="A1262" s="80"/>
    </row>
    <row r="1263" ht="14.25">
      <c r="A1263" s="80"/>
    </row>
    <row r="1264" ht="14.25">
      <c r="A1264" s="80"/>
    </row>
    <row r="1265" ht="14.25">
      <c r="A1265" s="80"/>
    </row>
    <row r="1266" ht="14.25">
      <c r="A1266" s="80"/>
    </row>
    <row r="1267" ht="14.25">
      <c r="A1267" s="80"/>
    </row>
    <row r="1268" ht="14.25">
      <c r="A1268" s="80"/>
    </row>
    <row r="1269" ht="14.25">
      <c r="A1269" s="80"/>
    </row>
    <row r="1270" ht="14.25">
      <c r="A1270" s="80"/>
    </row>
    <row r="1271" ht="14.25">
      <c r="A1271" s="80"/>
    </row>
    <row r="1272" ht="14.25">
      <c r="A1272" s="80"/>
    </row>
    <row r="1273" ht="14.25">
      <c r="A1273" s="80"/>
    </row>
    <row r="1274" ht="14.25">
      <c r="A1274" s="80"/>
    </row>
    <row r="1275" ht="14.25">
      <c r="A1275" s="80"/>
    </row>
    <row r="1276" ht="14.25">
      <c r="A1276" s="80"/>
    </row>
    <row r="1277" ht="14.25">
      <c r="A1277" s="80"/>
    </row>
    <row r="1278" ht="14.25">
      <c r="A1278" s="80"/>
    </row>
    <row r="1279" ht="14.25">
      <c r="A1279" s="80"/>
    </row>
    <row r="1280" ht="14.25">
      <c r="A1280" s="80"/>
    </row>
    <row r="1281" ht="14.25">
      <c r="A1281" s="80"/>
    </row>
    <row r="1282" ht="14.25">
      <c r="A1282" s="80"/>
    </row>
    <row r="1283" ht="14.25">
      <c r="A1283" s="80"/>
    </row>
    <row r="1284" ht="14.25">
      <c r="A1284" s="80"/>
    </row>
    <row r="1285" ht="14.25">
      <c r="A1285" s="80"/>
    </row>
    <row r="1286" ht="14.25">
      <c r="A1286" s="80"/>
    </row>
    <row r="1287" ht="14.25">
      <c r="A1287" s="80"/>
    </row>
    <row r="1288" ht="14.25">
      <c r="A1288" s="80"/>
    </row>
    <row r="1289" ht="14.25">
      <c r="A1289" s="80"/>
    </row>
    <row r="1290" ht="14.25">
      <c r="A1290" s="80"/>
    </row>
    <row r="1291" ht="14.25">
      <c r="A1291" s="80"/>
    </row>
    <row r="1292" ht="14.25">
      <c r="A1292" s="80"/>
    </row>
    <row r="1293" ht="14.25">
      <c r="A1293" s="80"/>
    </row>
    <row r="1294" ht="14.25">
      <c r="A1294" s="80"/>
    </row>
    <row r="1295" ht="14.25">
      <c r="A1295" s="80"/>
    </row>
    <row r="1296" ht="14.25">
      <c r="A1296" s="80"/>
    </row>
    <row r="1297" ht="14.25">
      <c r="A1297" s="80"/>
    </row>
    <row r="1298" ht="14.25">
      <c r="A1298" s="80"/>
    </row>
    <row r="1299" ht="14.25">
      <c r="A1299" s="80"/>
    </row>
    <row r="1300" ht="14.25">
      <c r="A1300" s="80"/>
    </row>
    <row r="1301" ht="14.25">
      <c r="A1301" s="80"/>
    </row>
    <row r="1302" ht="14.25">
      <c r="A1302" s="80"/>
    </row>
    <row r="1303" ht="14.25">
      <c r="A1303" s="80"/>
    </row>
    <row r="1304" ht="14.25">
      <c r="A1304" s="80"/>
    </row>
    <row r="1305" ht="14.25">
      <c r="A1305" s="80"/>
    </row>
    <row r="1306" ht="14.25">
      <c r="A1306" s="80"/>
    </row>
    <row r="1307" ht="14.25">
      <c r="A1307" s="80"/>
    </row>
    <row r="1308" ht="14.25">
      <c r="A1308" s="80"/>
    </row>
    <row r="1309" ht="14.25">
      <c r="A1309" s="80"/>
    </row>
    <row r="1310" ht="14.25">
      <c r="A1310" s="80"/>
    </row>
    <row r="1311" ht="14.25">
      <c r="A1311" s="80"/>
    </row>
    <row r="1312" ht="14.25">
      <c r="A1312" s="80"/>
    </row>
    <row r="1313" ht="14.25">
      <c r="A1313" s="80"/>
    </row>
    <row r="1314" ht="14.25">
      <c r="A1314" s="80"/>
    </row>
    <row r="1315" ht="14.25">
      <c r="A1315" s="80"/>
    </row>
    <row r="1316" ht="14.25">
      <c r="A1316" s="80"/>
    </row>
    <row r="1317" ht="14.25">
      <c r="A1317" s="80"/>
    </row>
    <row r="1318" ht="14.25">
      <c r="A1318" s="80"/>
    </row>
    <row r="1319" ht="14.25">
      <c r="A1319" s="80"/>
    </row>
    <row r="1320" ht="14.25">
      <c r="A1320" s="80"/>
    </row>
    <row r="1321" ht="14.25">
      <c r="A1321" s="80"/>
    </row>
    <row r="1322" ht="14.25">
      <c r="A1322" s="80"/>
    </row>
    <row r="1323" ht="14.25">
      <c r="A1323" s="80"/>
    </row>
    <row r="1324" ht="14.25">
      <c r="A1324" s="80"/>
    </row>
    <row r="1325" ht="14.25">
      <c r="A1325" s="80"/>
    </row>
    <row r="1326" ht="14.25">
      <c r="A1326" s="80"/>
    </row>
    <row r="1327" ht="14.25">
      <c r="A1327" s="80"/>
    </row>
    <row r="1328" ht="14.25">
      <c r="A1328" s="80"/>
    </row>
    <row r="1329" ht="14.25">
      <c r="A1329" s="80"/>
    </row>
    <row r="1330" ht="14.25">
      <c r="A1330" s="80"/>
    </row>
    <row r="1331" ht="14.25">
      <c r="A1331" s="80"/>
    </row>
    <row r="1332" ht="14.25">
      <c r="A1332" s="80"/>
    </row>
    <row r="1333" ht="14.25">
      <c r="A1333" s="80"/>
    </row>
    <row r="1334" ht="14.25">
      <c r="A1334" s="80"/>
    </row>
    <row r="1335" ht="14.25">
      <c r="A1335" s="80"/>
    </row>
    <row r="1336" ht="14.25">
      <c r="A1336" s="80"/>
    </row>
    <row r="1337" ht="14.25">
      <c r="A1337" s="80"/>
    </row>
    <row r="1338" ht="14.25">
      <c r="A1338" s="80"/>
    </row>
    <row r="1339" ht="14.25">
      <c r="A1339" s="80"/>
    </row>
    <row r="1340" ht="14.25">
      <c r="A1340" s="80"/>
    </row>
    <row r="1341" ht="14.25">
      <c r="A1341" s="80"/>
    </row>
    <row r="1342" ht="14.25">
      <c r="A1342" s="80"/>
    </row>
    <row r="1343" ht="14.25">
      <c r="A1343" s="80"/>
    </row>
    <row r="1344" ht="14.25">
      <c r="A1344" s="80"/>
    </row>
    <row r="1345" ht="14.25">
      <c r="A1345" s="80"/>
    </row>
    <row r="1346" ht="14.25">
      <c r="A1346" s="80"/>
    </row>
    <row r="1347" ht="14.25">
      <c r="A1347" s="80"/>
    </row>
    <row r="1348" ht="14.25">
      <c r="A1348" s="80"/>
    </row>
    <row r="1349" ht="14.25">
      <c r="A1349" s="80"/>
    </row>
    <row r="1350" ht="14.25">
      <c r="A1350" s="80"/>
    </row>
    <row r="1351" ht="14.25">
      <c r="A1351" s="80"/>
    </row>
    <row r="1352" ht="14.25">
      <c r="A1352" s="80"/>
    </row>
    <row r="1353" ht="14.25">
      <c r="A1353" s="80"/>
    </row>
    <row r="1354" ht="14.25">
      <c r="A1354" s="80"/>
    </row>
    <row r="1355" ht="14.25">
      <c r="A1355" s="80"/>
    </row>
    <row r="1356" ht="14.25">
      <c r="A1356" s="80"/>
    </row>
    <row r="1357" ht="14.25">
      <c r="A1357" s="80"/>
    </row>
    <row r="1358" ht="14.25">
      <c r="A1358" s="80"/>
    </row>
    <row r="1359" ht="14.25">
      <c r="A1359" s="80"/>
    </row>
    <row r="1360" ht="14.25">
      <c r="A1360" s="80"/>
    </row>
    <row r="1361" ht="14.25">
      <c r="A1361" s="80"/>
    </row>
    <row r="1362" ht="14.25">
      <c r="A1362" s="80"/>
    </row>
    <row r="1363" ht="14.25">
      <c r="A1363" s="80"/>
    </row>
    <row r="1364" ht="14.25">
      <c r="A1364" s="80"/>
    </row>
    <row r="1365" ht="14.25">
      <c r="A1365" s="80"/>
    </row>
    <row r="1366" ht="14.25">
      <c r="A1366" s="80"/>
    </row>
    <row r="1367" ht="14.25">
      <c r="A1367" s="80"/>
    </row>
    <row r="1368" ht="14.25">
      <c r="A1368" s="80"/>
    </row>
    <row r="1369" ht="14.25">
      <c r="A1369" s="80"/>
    </row>
    <row r="1370" ht="14.25">
      <c r="A1370" s="80"/>
    </row>
    <row r="1371" ht="14.25">
      <c r="A1371" s="80"/>
    </row>
    <row r="1372" ht="14.25">
      <c r="A1372" s="80"/>
    </row>
    <row r="1373" ht="14.25">
      <c r="A1373" s="80"/>
    </row>
    <row r="1374" ht="14.25">
      <c r="A1374" s="80"/>
    </row>
    <row r="1375" ht="14.25">
      <c r="A1375" s="80"/>
    </row>
    <row r="1376" ht="14.25">
      <c r="A1376" s="80"/>
    </row>
    <row r="1377" ht="14.25">
      <c r="A1377" s="80"/>
    </row>
    <row r="1378" ht="14.25">
      <c r="A1378" s="80"/>
    </row>
    <row r="1379" ht="14.25">
      <c r="A1379" s="80"/>
    </row>
    <row r="1380" ht="14.25">
      <c r="A1380" s="80"/>
    </row>
    <row r="1381" ht="14.25">
      <c r="A1381" s="80"/>
    </row>
    <row r="1382" ht="14.25">
      <c r="A1382" s="80"/>
    </row>
    <row r="1383" ht="14.25">
      <c r="A1383" s="80"/>
    </row>
    <row r="1384" ht="14.25">
      <c r="A1384" s="80"/>
    </row>
    <row r="1385" ht="14.25">
      <c r="A1385" s="80"/>
    </row>
    <row r="1386" ht="14.25">
      <c r="A1386" s="80"/>
    </row>
    <row r="1387" ht="14.25">
      <c r="A1387" s="80"/>
    </row>
    <row r="1388" ht="14.25">
      <c r="A1388" s="80"/>
    </row>
    <row r="1389" ht="14.25">
      <c r="A1389" s="80"/>
    </row>
    <row r="1390" ht="14.25">
      <c r="A1390" s="80"/>
    </row>
    <row r="1391" ht="14.25">
      <c r="A1391" s="80"/>
    </row>
    <row r="1392" ht="14.25">
      <c r="A1392" s="80"/>
    </row>
    <row r="1393" ht="14.25">
      <c r="A1393" s="80"/>
    </row>
    <row r="1394" ht="14.25">
      <c r="A1394" s="80"/>
    </row>
    <row r="1395" ht="14.25">
      <c r="A1395" s="80"/>
    </row>
    <row r="1396" ht="14.25">
      <c r="A1396" s="80"/>
    </row>
    <row r="1397" ht="14.25">
      <c r="A1397" s="80"/>
    </row>
    <row r="1398" ht="14.25">
      <c r="A1398" s="80"/>
    </row>
    <row r="1399" ht="14.25">
      <c r="A1399" s="80"/>
    </row>
    <row r="1400" ht="14.25">
      <c r="A1400" s="80"/>
    </row>
    <row r="1401" ht="14.25">
      <c r="A1401" s="80"/>
    </row>
    <row r="1402" ht="14.25">
      <c r="A1402" s="80"/>
    </row>
    <row r="1403" ht="14.25">
      <c r="A1403" s="80"/>
    </row>
    <row r="1404" ht="14.25">
      <c r="A1404" s="80"/>
    </row>
    <row r="1405" ht="14.25">
      <c r="A1405" s="80"/>
    </row>
    <row r="1406" ht="14.25">
      <c r="A1406" s="80"/>
    </row>
    <row r="1407" ht="14.25">
      <c r="A1407" s="80"/>
    </row>
    <row r="1408" ht="14.25">
      <c r="A1408" s="80"/>
    </row>
    <row r="1409" ht="14.25">
      <c r="A1409" s="80"/>
    </row>
    <row r="1410" ht="14.25">
      <c r="A1410" s="80"/>
    </row>
    <row r="1411" ht="14.25">
      <c r="A1411" s="80"/>
    </row>
    <row r="1412" ht="14.25">
      <c r="A1412" s="80"/>
    </row>
    <row r="1413" ht="14.25">
      <c r="A1413" s="80"/>
    </row>
    <row r="1414" ht="14.25">
      <c r="A1414" s="80"/>
    </row>
    <row r="1415" ht="14.25">
      <c r="A1415" s="80"/>
    </row>
    <row r="1416" ht="14.25">
      <c r="A1416" s="80"/>
    </row>
    <row r="1417" ht="14.25">
      <c r="A1417" s="80"/>
    </row>
    <row r="1418" ht="14.25">
      <c r="A1418" s="80"/>
    </row>
    <row r="1419" ht="14.25">
      <c r="A1419" s="80"/>
    </row>
    <row r="1420" ht="14.25">
      <c r="A1420" s="80"/>
    </row>
    <row r="1421" ht="14.25">
      <c r="A1421" s="80"/>
    </row>
    <row r="1422" ht="14.25">
      <c r="A1422" s="80"/>
    </row>
    <row r="1423" ht="14.25">
      <c r="A1423" s="80"/>
    </row>
    <row r="1424" ht="14.25">
      <c r="A1424" s="80"/>
    </row>
    <row r="1425" ht="14.25">
      <c r="A1425" s="80"/>
    </row>
    <row r="1426" ht="14.25">
      <c r="A1426" s="80"/>
    </row>
    <row r="1427" ht="14.25">
      <c r="A1427" s="80"/>
    </row>
    <row r="1428" ht="14.25">
      <c r="A1428" s="80"/>
    </row>
    <row r="1429" ht="14.25">
      <c r="A1429" s="80"/>
    </row>
    <row r="1430" ht="14.25">
      <c r="A1430" s="80"/>
    </row>
    <row r="1431" ht="14.25">
      <c r="A1431" s="80"/>
    </row>
    <row r="1432" ht="14.25">
      <c r="A1432" s="80"/>
    </row>
    <row r="1433" ht="14.25">
      <c r="A1433" s="80"/>
    </row>
    <row r="1434" ht="14.25">
      <c r="A1434" s="80"/>
    </row>
    <row r="1435" ht="14.25">
      <c r="A1435" s="80"/>
    </row>
    <row r="1436" ht="14.25">
      <c r="A1436" s="80"/>
    </row>
    <row r="1437" ht="14.25">
      <c r="A1437" s="80"/>
    </row>
    <row r="1438" ht="14.25">
      <c r="A1438" s="80"/>
    </row>
    <row r="1439" ht="14.25">
      <c r="A1439" s="80"/>
    </row>
    <row r="1440" ht="14.25">
      <c r="A1440" s="80"/>
    </row>
    <row r="1441" ht="14.25">
      <c r="A1441" s="80"/>
    </row>
    <row r="1442" ht="14.25">
      <c r="A1442" s="80"/>
    </row>
    <row r="1443" ht="14.25">
      <c r="A1443" s="80"/>
    </row>
    <row r="1444" ht="14.25">
      <c r="A1444" s="80"/>
    </row>
    <row r="1445" ht="14.25">
      <c r="A1445" s="80"/>
    </row>
    <row r="1446" ht="14.25">
      <c r="A1446" s="80"/>
    </row>
    <row r="1447" ht="14.25">
      <c r="A1447" s="80"/>
    </row>
    <row r="1448" ht="14.25">
      <c r="A1448" s="80"/>
    </row>
    <row r="1449" ht="14.25">
      <c r="A1449" s="80"/>
    </row>
    <row r="1450" ht="14.25">
      <c r="A1450" s="80"/>
    </row>
    <row r="1451" ht="14.25">
      <c r="A1451" s="80"/>
    </row>
    <row r="1452" ht="14.25">
      <c r="A1452" s="80"/>
    </row>
    <row r="1453" ht="14.25">
      <c r="A1453" s="80"/>
    </row>
    <row r="1454" ht="14.25">
      <c r="A1454" s="80"/>
    </row>
    <row r="1455" ht="14.25">
      <c r="A1455" s="80"/>
    </row>
    <row r="1456" ht="14.25">
      <c r="A1456" s="80"/>
    </row>
    <row r="1457" ht="14.25">
      <c r="A1457" s="80"/>
    </row>
    <row r="1458" ht="14.25">
      <c r="A1458" s="80"/>
    </row>
    <row r="1459" ht="14.25">
      <c r="A1459" s="80"/>
    </row>
    <row r="1460" ht="14.25">
      <c r="A1460" s="80"/>
    </row>
    <row r="1461" ht="14.25">
      <c r="A1461" s="80"/>
    </row>
    <row r="1462" ht="14.25">
      <c r="A1462" s="80"/>
    </row>
    <row r="1463" ht="14.25">
      <c r="A1463" s="80"/>
    </row>
    <row r="1464" ht="14.25">
      <c r="A1464" s="80"/>
    </row>
    <row r="1465" ht="14.25">
      <c r="A1465" s="80"/>
    </row>
    <row r="1466" ht="14.25">
      <c r="A1466" s="80"/>
    </row>
    <row r="1467" ht="14.25">
      <c r="A1467" s="80"/>
    </row>
    <row r="1468" ht="14.25">
      <c r="A1468" s="80"/>
    </row>
    <row r="1469" ht="14.25">
      <c r="A1469" s="80"/>
    </row>
    <row r="1470" ht="14.25">
      <c r="A1470" s="80"/>
    </row>
    <row r="1471" ht="14.25">
      <c r="A1471" s="80"/>
    </row>
    <row r="1472" ht="14.25">
      <c r="A1472" s="80"/>
    </row>
    <row r="1473" ht="14.25">
      <c r="A1473" s="80"/>
    </row>
    <row r="1474" ht="14.25">
      <c r="A1474" s="80"/>
    </row>
    <row r="1475" ht="14.25">
      <c r="A1475" s="80"/>
    </row>
    <row r="1476" ht="14.25">
      <c r="A1476" s="80"/>
    </row>
    <row r="1477" ht="14.25">
      <c r="A1477" s="80"/>
    </row>
    <row r="1478" ht="14.25">
      <c r="A1478" s="80"/>
    </row>
    <row r="1479" ht="14.25">
      <c r="A1479" s="80"/>
    </row>
    <row r="1480" ht="14.25">
      <c r="A1480" s="80"/>
    </row>
    <row r="1481" ht="14.25">
      <c r="A1481" s="80"/>
    </row>
    <row r="1482" ht="14.25">
      <c r="A1482" s="80"/>
    </row>
    <row r="1483" ht="14.25">
      <c r="A1483" s="80"/>
    </row>
    <row r="1484" ht="14.25">
      <c r="A1484" s="80"/>
    </row>
    <row r="1485" ht="14.25">
      <c r="A1485" s="80"/>
    </row>
    <row r="1486" ht="14.25">
      <c r="A1486" s="80"/>
    </row>
    <row r="1487" ht="14.25">
      <c r="A1487" s="80"/>
    </row>
    <row r="1488" ht="14.25">
      <c r="A1488" s="80"/>
    </row>
    <row r="1489" ht="14.25">
      <c r="A1489" s="80"/>
    </row>
    <row r="1490" ht="14.25">
      <c r="A1490" s="80"/>
    </row>
    <row r="1491" ht="14.25">
      <c r="A1491" s="80"/>
    </row>
    <row r="1492" ht="14.25">
      <c r="A1492" s="80"/>
    </row>
    <row r="1493" ht="14.25">
      <c r="A1493" s="80"/>
    </row>
    <row r="1494" ht="14.25">
      <c r="A1494" s="80"/>
    </row>
    <row r="1495" ht="14.25">
      <c r="A1495" s="80"/>
    </row>
    <row r="1496" ht="14.25">
      <c r="A1496" s="80"/>
    </row>
    <row r="1497" ht="14.25">
      <c r="A1497" s="80"/>
    </row>
    <row r="1498" ht="14.25">
      <c r="A1498" s="80"/>
    </row>
    <row r="1499" ht="14.25">
      <c r="A1499" s="80"/>
    </row>
    <row r="1500" ht="14.25">
      <c r="A1500" s="80"/>
    </row>
    <row r="1501" ht="14.25">
      <c r="A1501" s="80"/>
    </row>
    <row r="1502" ht="14.25">
      <c r="A1502" s="80"/>
    </row>
    <row r="1503" ht="14.25">
      <c r="A1503" s="80"/>
    </row>
    <row r="1504" ht="14.25">
      <c r="A1504" s="80"/>
    </row>
    <row r="1505" ht="14.25">
      <c r="A1505" s="80"/>
    </row>
    <row r="1506" ht="14.25">
      <c r="A1506" s="80"/>
    </row>
    <row r="1507" ht="14.25">
      <c r="A1507" s="80"/>
    </row>
    <row r="1508" ht="14.25">
      <c r="A1508" s="80"/>
    </row>
    <row r="1509" ht="14.25">
      <c r="A1509" s="80"/>
    </row>
    <row r="1510" ht="14.25">
      <c r="A1510" s="80"/>
    </row>
    <row r="1511" ht="14.25">
      <c r="A1511" s="80"/>
    </row>
    <row r="1512" ht="14.25">
      <c r="A1512" s="80"/>
    </row>
    <row r="1513" ht="14.25">
      <c r="A1513" s="80"/>
    </row>
    <row r="1514" ht="14.25">
      <c r="A1514" s="80"/>
    </row>
    <row r="1515" ht="14.25">
      <c r="A1515" s="80"/>
    </row>
    <row r="1516" ht="14.25">
      <c r="A1516" s="80"/>
    </row>
    <row r="1517" ht="14.25">
      <c r="A1517" s="80"/>
    </row>
    <row r="1518" ht="14.25">
      <c r="A1518" s="80"/>
    </row>
    <row r="1519" ht="14.25">
      <c r="A1519" s="80"/>
    </row>
    <row r="1520" ht="14.25">
      <c r="A1520" s="80"/>
    </row>
    <row r="1521" ht="14.25">
      <c r="A1521" s="80"/>
    </row>
    <row r="1522" ht="14.25">
      <c r="A1522" s="80"/>
    </row>
    <row r="1523" ht="14.25">
      <c r="A1523" s="80"/>
    </row>
    <row r="1524" ht="14.25">
      <c r="A1524" s="80"/>
    </row>
    <row r="1525" ht="14.25">
      <c r="A1525" s="80"/>
    </row>
    <row r="1526" ht="14.25">
      <c r="A1526" s="80"/>
    </row>
    <row r="1527" ht="14.25">
      <c r="A1527" s="80"/>
    </row>
    <row r="1528" ht="14.25">
      <c r="A1528" s="80"/>
    </row>
    <row r="1529" ht="14.25">
      <c r="A1529" s="80"/>
    </row>
    <row r="1530" ht="14.25">
      <c r="A1530" s="80"/>
    </row>
    <row r="1531" ht="14.25">
      <c r="A1531" s="80"/>
    </row>
    <row r="1532" ht="14.25">
      <c r="A1532" s="80"/>
    </row>
    <row r="1533" ht="14.25">
      <c r="A1533" s="80"/>
    </row>
    <row r="1534" ht="14.25">
      <c r="A1534" s="80"/>
    </row>
    <row r="1535" ht="14.25">
      <c r="A1535" s="80"/>
    </row>
    <row r="1536" ht="14.25">
      <c r="A1536" s="80"/>
    </row>
    <row r="1537" ht="14.25">
      <c r="A1537" s="80"/>
    </row>
    <row r="1538" ht="14.25">
      <c r="A1538" s="80"/>
    </row>
    <row r="1539" ht="14.25">
      <c r="A1539" s="80"/>
    </row>
    <row r="1540" ht="14.25">
      <c r="A1540" s="80"/>
    </row>
    <row r="1541" ht="14.25">
      <c r="A1541" s="80"/>
    </row>
    <row r="1542" ht="14.25">
      <c r="A1542" s="80"/>
    </row>
    <row r="1543" ht="14.25">
      <c r="A1543" s="80"/>
    </row>
    <row r="1544" ht="14.25">
      <c r="A1544" s="80"/>
    </row>
    <row r="1545" ht="14.25">
      <c r="A1545" s="80"/>
    </row>
    <row r="1546" ht="14.25">
      <c r="A1546" s="80"/>
    </row>
    <row r="1547" ht="14.25">
      <c r="A1547" s="80"/>
    </row>
    <row r="1548" ht="14.25">
      <c r="A1548" s="80"/>
    </row>
    <row r="1549" ht="14.25">
      <c r="A1549" s="80"/>
    </row>
    <row r="1550" ht="14.25">
      <c r="A1550" s="80"/>
    </row>
    <row r="1551" ht="14.25">
      <c r="A1551" s="80"/>
    </row>
    <row r="1552" ht="14.25">
      <c r="A1552" s="80"/>
    </row>
    <row r="1553" ht="14.25">
      <c r="A1553" s="80"/>
    </row>
    <row r="1554" ht="14.25">
      <c r="A1554" s="80"/>
    </row>
    <row r="1555" ht="14.25">
      <c r="A1555" s="80"/>
    </row>
    <row r="1556" ht="14.25">
      <c r="A1556" s="80"/>
    </row>
    <row r="1557" ht="14.25">
      <c r="A1557" s="80"/>
    </row>
    <row r="1558" ht="14.25">
      <c r="A1558" s="80"/>
    </row>
    <row r="1559" ht="14.25">
      <c r="A1559" s="80"/>
    </row>
    <row r="1560" ht="14.25">
      <c r="A1560" s="80"/>
    </row>
    <row r="1561" ht="14.25">
      <c r="A1561" s="80"/>
    </row>
    <row r="1562" ht="14.25">
      <c r="A1562" s="80"/>
    </row>
    <row r="1563" ht="14.25">
      <c r="A1563" s="80"/>
    </row>
    <row r="1564" ht="14.25">
      <c r="A1564" s="80"/>
    </row>
    <row r="1565" ht="14.25">
      <c r="A1565" s="80"/>
    </row>
    <row r="1566" ht="14.25">
      <c r="A1566" s="80"/>
    </row>
    <row r="1567" ht="14.25">
      <c r="A1567" s="80"/>
    </row>
    <row r="1568" ht="14.25">
      <c r="A1568" s="80"/>
    </row>
    <row r="1569" ht="14.25">
      <c r="A1569" s="80"/>
    </row>
    <row r="1570" ht="14.25">
      <c r="A1570" s="80"/>
    </row>
    <row r="1571" ht="14.25">
      <c r="A1571" s="80"/>
    </row>
    <row r="1572" ht="14.25">
      <c r="A1572" s="80"/>
    </row>
    <row r="1573" ht="14.25">
      <c r="A1573" s="80"/>
    </row>
    <row r="1574" ht="14.25">
      <c r="A1574" s="80"/>
    </row>
    <row r="1575" ht="14.25">
      <c r="A1575" s="80"/>
    </row>
    <row r="1576" ht="14.25">
      <c r="A1576" s="80"/>
    </row>
    <row r="1577" ht="14.25">
      <c r="A1577" s="80"/>
    </row>
    <row r="1578" ht="14.25">
      <c r="A1578" s="80"/>
    </row>
    <row r="1579" ht="14.25">
      <c r="A1579" s="80"/>
    </row>
    <row r="1580" ht="14.25">
      <c r="A1580" s="80"/>
    </row>
    <row r="1581" ht="14.25">
      <c r="A1581" s="80"/>
    </row>
    <row r="1582" ht="14.25">
      <c r="A1582" s="80"/>
    </row>
    <row r="1583" ht="14.25">
      <c r="A1583" s="80"/>
    </row>
    <row r="1584" ht="14.25">
      <c r="A1584" s="80"/>
    </row>
    <row r="1585" ht="14.25">
      <c r="A1585" s="80"/>
    </row>
    <row r="1586" ht="14.25">
      <c r="A1586" s="80"/>
    </row>
    <row r="1587" ht="14.25">
      <c r="A1587" s="80"/>
    </row>
    <row r="1588" ht="14.25">
      <c r="A1588" s="80"/>
    </row>
    <row r="1589" ht="14.25">
      <c r="A1589" s="80"/>
    </row>
    <row r="1590" ht="14.25">
      <c r="A1590" s="80"/>
    </row>
    <row r="1591" ht="14.25">
      <c r="A1591" s="80"/>
    </row>
    <row r="1592" ht="14.25">
      <c r="A1592" s="80"/>
    </row>
    <row r="1593" ht="14.25">
      <c r="A1593" s="80"/>
    </row>
    <row r="1594" ht="14.25">
      <c r="A1594" s="80"/>
    </row>
    <row r="1595" ht="14.25">
      <c r="A1595" s="80"/>
    </row>
    <row r="1596" ht="14.25">
      <c r="A1596" s="80"/>
    </row>
    <row r="1597" ht="14.25">
      <c r="A1597" s="80"/>
    </row>
    <row r="1598" ht="14.25">
      <c r="A1598" s="80"/>
    </row>
    <row r="1599" ht="14.25">
      <c r="A1599" s="80"/>
    </row>
    <row r="1600" ht="14.25">
      <c r="A1600" s="80"/>
    </row>
    <row r="1601" ht="14.25">
      <c r="A1601" s="80"/>
    </row>
    <row r="1602" ht="14.25">
      <c r="A1602" s="80"/>
    </row>
    <row r="1603" ht="14.25">
      <c r="A1603" s="80"/>
    </row>
    <row r="1604" ht="14.25">
      <c r="A1604" s="80"/>
    </row>
    <row r="1605" ht="14.25">
      <c r="A1605" s="80"/>
    </row>
    <row r="1606" ht="14.25">
      <c r="A1606" s="80"/>
    </row>
    <row r="1607" ht="14.25">
      <c r="A1607" s="80"/>
    </row>
    <row r="1608" ht="14.25">
      <c r="A1608" s="80"/>
    </row>
    <row r="1609" ht="14.25">
      <c r="A1609" s="80"/>
    </row>
    <row r="1610" ht="14.25">
      <c r="A1610" s="80"/>
    </row>
    <row r="1611" ht="14.25">
      <c r="A1611" s="80"/>
    </row>
    <row r="1612" ht="14.25">
      <c r="A1612" s="80"/>
    </row>
    <row r="1613" ht="14.25">
      <c r="A1613" s="80"/>
    </row>
    <row r="1614" ht="14.25">
      <c r="A1614" s="80"/>
    </row>
    <row r="1615" ht="14.25">
      <c r="A1615" s="80"/>
    </row>
    <row r="1616" ht="14.25">
      <c r="A1616" s="80"/>
    </row>
    <row r="1617" ht="14.25">
      <c r="A1617" s="80"/>
    </row>
    <row r="1618" ht="14.25">
      <c r="A1618" s="80"/>
    </row>
    <row r="1619" ht="14.25">
      <c r="A1619" s="80"/>
    </row>
    <row r="1620" ht="14.25">
      <c r="A1620" s="80"/>
    </row>
    <row r="1621" ht="14.25">
      <c r="A1621" s="80"/>
    </row>
    <row r="1622" ht="14.25">
      <c r="A1622" s="80"/>
    </row>
    <row r="1623" ht="14.25">
      <c r="A1623" s="80"/>
    </row>
    <row r="1624" ht="14.25">
      <c r="A1624" s="80"/>
    </row>
    <row r="1625" ht="14.25">
      <c r="A1625" s="80"/>
    </row>
    <row r="1626" ht="14.25">
      <c r="A1626" s="80"/>
    </row>
    <row r="1627" ht="14.25">
      <c r="A1627" s="80"/>
    </row>
    <row r="1628" ht="14.25">
      <c r="A1628" s="80"/>
    </row>
    <row r="1629" ht="14.25">
      <c r="A1629" s="80"/>
    </row>
    <row r="1630" ht="14.25">
      <c r="A1630" s="80"/>
    </row>
    <row r="1631" ht="14.25">
      <c r="A1631" s="80"/>
    </row>
    <row r="1632" ht="14.25">
      <c r="A1632" s="80"/>
    </row>
    <row r="1633" ht="14.25">
      <c r="A1633" s="80"/>
    </row>
    <row r="1634" ht="14.25">
      <c r="A1634" s="80"/>
    </row>
    <row r="1635" ht="14.25">
      <c r="A1635" s="80"/>
    </row>
    <row r="1636" ht="14.25">
      <c r="A1636" s="80"/>
    </row>
    <row r="1637" ht="14.25">
      <c r="A1637" s="80"/>
    </row>
    <row r="1638" ht="14.25">
      <c r="A1638" s="80"/>
    </row>
    <row r="1639" ht="14.25">
      <c r="A1639" s="80"/>
    </row>
  </sheetData>
  <sheetProtection/>
  <mergeCells count="9">
    <mergeCell ref="C9:C10"/>
    <mergeCell ref="D9:D10"/>
    <mergeCell ref="E9:E10"/>
    <mergeCell ref="A7:I7"/>
    <mergeCell ref="H9:H10"/>
    <mergeCell ref="I9:I10"/>
    <mergeCell ref="A9:A10"/>
    <mergeCell ref="G9:G10"/>
    <mergeCell ref="B9:B10"/>
  </mergeCells>
  <printOptions horizontalCentered="1"/>
  <pageMargins left="0.29" right="0.18" top="0.35433070866141736" bottom="0.2755905511811024" header="0.34" footer="0.27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5"/>
  <sheetViews>
    <sheetView tabSelected="1" zoomScale="75" zoomScaleNormal="75" zoomScaleSheetLayoutView="100" zoomScalePageLayoutView="0" workbookViewId="0" topLeftCell="A1">
      <selection activeCell="C11" sqref="C11"/>
    </sheetView>
  </sheetViews>
  <sheetFormatPr defaultColWidth="8.796875" defaultRowHeight="15"/>
  <cols>
    <col min="1" max="1" width="5" style="2" customWidth="1"/>
    <col min="2" max="2" width="52.59765625" style="51" customWidth="1"/>
    <col min="3" max="3" width="9.59765625" style="2" customWidth="1"/>
    <col min="4" max="4" width="4.59765625" style="2" customWidth="1"/>
    <col min="5" max="5" width="4.3984375" style="2" customWidth="1"/>
    <col min="6" max="6" width="5" style="2" customWidth="1"/>
    <col min="7" max="7" width="13" style="2" customWidth="1"/>
    <col min="8" max="8" width="8.69921875" style="2" customWidth="1"/>
    <col min="9" max="9" width="10.69921875" style="2" customWidth="1"/>
    <col min="10" max="16384" width="9" style="2" customWidth="1"/>
  </cols>
  <sheetData>
    <row r="1" spans="3:7" ht="14.25">
      <c r="C1" s="166" t="s">
        <v>408</v>
      </c>
      <c r="D1" s="166"/>
      <c r="E1" s="166"/>
      <c r="F1" s="166"/>
      <c r="G1" s="166"/>
    </row>
    <row r="2" spans="3:7" ht="14.25">
      <c r="C2" s="166" t="s">
        <v>477</v>
      </c>
      <c r="D2" s="166"/>
      <c r="E2" s="166"/>
      <c r="F2" s="166"/>
      <c r="G2" s="166"/>
    </row>
    <row r="3" spans="3:7" ht="14.25">
      <c r="C3" s="166" t="s">
        <v>610</v>
      </c>
      <c r="D3" s="166"/>
      <c r="E3" s="166"/>
      <c r="F3" s="166"/>
      <c r="G3" s="166"/>
    </row>
    <row r="4" spans="3:7" ht="14.25">
      <c r="C4" s="166" t="s">
        <v>476</v>
      </c>
      <c r="D4" s="166"/>
      <c r="E4" s="166"/>
      <c r="F4" s="166"/>
      <c r="G4" s="166"/>
    </row>
    <row r="5" spans="3:7" ht="14.25">
      <c r="C5" s="166" t="s">
        <v>477</v>
      </c>
      <c r="D5" s="166"/>
      <c r="E5" s="166"/>
      <c r="F5" s="166"/>
      <c r="G5" s="166"/>
    </row>
    <row r="6" spans="3:7" ht="14.25">
      <c r="C6" s="166" t="s">
        <v>522</v>
      </c>
      <c r="D6" s="166"/>
      <c r="E6" s="166"/>
      <c r="F6" s="166"/>
      <c r="G6" s="166"/>
    </row>
    <row r="7" spans="3:7" ht="14.25">
      <c r="C7" s="167"/>
      <c r="D7" s="167"/>
      <c r="E7" s="167"/>
      <c r="F7" s="167"/>
      <c r="G7" s="167"/>
    </row>
    <row r="8" spans="1:7" ht="33" customHeight="1">
      <c r="A8" s="164" t="s">
        <v>480</v>
      </c>
      <c r="B8" s="164"/>
      <c r="C8" s="164"/>
      <c r="D8" s="164"/>
      <c r="E8" s="164"/>
      <c r="F8" s="164"/>
      <c r="G8" s="164"/>
    </row>
    <row r="9" spans="2:7" ht="15" thickBot="1">
      <c r="B9" s="165"/>
      <c r="C9" s="165"/>
      <c r="D9" s="165"/>
      <c r="E9" s="165"/>
      <c r="F9" s="165"/>
      <c r="G9" s="165"/>
    </row>
    <row r="10" spans="1:7" ht="28.5">
      <c r="A10" s="130" t="s">
        <v>481</v>
      </c>
      <c r="B10" s="97" t="s">
        <v>486</v>
      </c>
      <c r="C10" s="84" t="s">
        <v>250</v>
      </c>
      <c r="D10" s="85" t="s">
        <v>248</v>
      </c>
      <c r="E10" s="85" t="s">
        <v>249</v>
      </c>
      <c r="F10" s="85" t="s">
        <v>251</v>
      </c>
      <c r="G10" s="86" t="s">
        <v>487</v>
      </c>
    </row>
    <row r="11" spans="1:7" ht="45.75" customHeight="1">
      <c r="A11" s="91">
        <v>1</v>
      </c>
      <c r="B11" s="98" t="str">
        <f>'Прилож №2'!A109</f>
        <v>Долгосрочная городская  целевая программа "Развитие муниципальной службы в городе Долгопрудном на период 2011-2013 гг"</v>
      </c>
      <c r="C11" s="3" t="s">
        <v>270</v>
      </c>
      <c r="D11" s="4"/>
      <c r="E11" s="4"/>
      <c r="F11" s="4"/>
      <c r="G11" s="87">
        <f>G12+G19+G26</f>
        <v>42819.899999999994</v>
      </c>
    </row>
    <row r="12" spans="1:7" ht="14.25">
      <c r="A12" s="131"/>
      <c r="B12" s="104" t="s">
        <v>488</v>
      </c>
      <c r="C12" s="117" t="s">
        <v>270</v>
      </c>
      <c r="D12" s="106" t="s">
        <v>252</v>
      </c>
      <c r="E12" s="106"/>
      <c r="F12" s="106"/>
      <c r="G12" s="107">
        <f>G13</f>
        <v>38124.899999999994</v>
      </c>
    </row>
    <row r="13" spans="1:7" ht="14.25">
      <c r="A13" s="131"/>
      <c r="B13" s="94" t="s">
        <v>186</v>
      </c>
      <c r="C13" s="7" t="s">
        <v>270</v>
      </c>
      <c r="D13" s="1" t="s">
        <v>252</v>
      </c>
      <c r="E13" s="1" t="s">
        <v>319</v>
      </c>
      <c r="F13" s="1"/>
      <c r="G13" s="88">
        <f>G14+G16</f>
        <v>38124.899999999994</v>
      </c>
    </row>
    <row r="14" spans="1:7" ht="14.25">
      <c r="A14" s="131"/>
      <c r="B14" s="94" t="s">
        <v>110</v>
      </c>
      <c r="C14" s="7" t="s">
        <v>270</v>
      </c>
      <c r="D14" s="1" t="s">
        <v>252</v>
      </c>
      <c r="E14" s="1" t="s">
        <v>319</v>
      </c>
      <c r="F14" s="1" t="s">
        <v>384</v>
      </c>
      <c r="G14" s="88">
        <f>G15</f>
        <v>27779.499999999996</v>
      </c>
    </row>
    <row r="15" spans="1:7" ht="28.5">
      <c r="A15" s="131"/>
      <c r="B15" s="95" t="s">
        <v>412</v>
      </c>
      <c r="C15" s="7" t="s">
        <v>270</v>
      </c>
      <c r="D15" s="1" t="s">
        <v>252</v>
      </c>
      <c r="E15" s="1" t="s">
        <v>319</v>
      </c>
      <c r="F15" s="1" t="s">
        <v>411</v>
      </c>
      <c r="G15" s="88">
        <f>'Прилож №2'!G111</f>
        <v>27779.499999999996</v>
      </c>
    </row>
    <row r="16" spans="1:7" ht="28.5">
      <c r="A16" s="131"/>
      <c r="B16" s="96" t="s">
        <v>577</v>
      </c>
      <c r="C16" s="7" t="s">
        <v>270</v>
      </c>
      <c r="D16" s="1" t="s">
        <v>252</v>
      </c>
      <c r="E16" s="1" t="s">
        <v>319</v>
      </c>
      <c r="F16" s="1" t="s">
        <v>524</v>
      </c>
      <c r="G16" s="88">
        <f>G17+G18</f>
        <v>10345.4</v>
      </c>
    </row>
    <row r="17" spans="1:7" ht="28.5">
      <c r="A17" s="131"/>
      <c r="B17" s="95" t="s">
        <v>435</v>
      </c>
      <c r="C17" s="7" t="s">
        <v>270</v>
      </c>
      <c r="D17" s="1" t="s">
        <v>252</v>
      </c>
      <c r="E17" s="1" t="s">
        <v>319</v>
      </c>
      <c r="F17" s="1" t="s">
        <v>432</v>
      </c>
      <c r="G17" s="88">
        <f>'Прилож №2'!G113</f>
        <v>6396.4</v>
      </c>
    </row>
    <row r="18" spans="1:7" ht="30" customHeight="1">
      <c r="A18" s="131"/>
      <c r="B18" s="95" t="s">
        <v>426</v>
      </c>
      <c r="C18" s="7" t="s">
        <v>270</v>
      </c>
      <c r="D18" s="1" t="s">
        <v>252</v>
      </c>
      <c r="E18" s="1" t="s">
        <v>319</v>
      </c>
      <c r="F18" s="1" t="s">
        <v>416</v>
      </c>
      <c r="G18" s="88">
        <f>'Прилож №2'!G114</f>
        <v>3948.9999999999995</v>
      </c>
    </row>
    <row r="19" spans="1:7" ht="14.25">
      <c r="A19" s="131"/>
      <c r="B19" s="95" t="s">
        <v>141</v>
      </c>
      <c r="C19" s="7" t="s">
        <v>270</v>
      </c>
      <c r="D19" s="1" t="s">
        <v>260</v>
      </c>
      <c r="E19" s="1"/>
      <c r="F19" s="1"/>
      <c r="G19" s="88">
        <f>G20</f>
        <v>2984.9000000000005</v>
      </c>
    </row>
    <row r="20" spans="1:7" ht="14.25">
      <c r="A20" s="131"/>
      <c r="B20" s="95" t="s">
        <v>158</v>
      </c>
      <c r="C20" s="7" t="s">
        <v>270</v>
      </c>
      <c r="D20" s="1" t="s">
        <v>260</v>
      </c>
      <c r="E20" s="1" t="s">
        <v>258</v>
      </c>
      <c r="F20" s="1"/>
      <c r="G20" s="88">
        <f>G21+G23</f>
        <v>2984.9000000000005</v>
      </c>
    </row>
    <row r="21" spans="1:7" ht="14.25">
      <c r="A21" s="131"/>
      <c r="B21" s="95" t="s">
        <v>111</v>
      </c>
      <c r="C21" s="7" t="s">
        <v>270</v>
      </c>
      <c r="D21" s="1" t="s">
        <v>260</v>
      </c>
      <c r="E21" s="1" t="s">
        <v>258</v>
      </c>
      <c r="F21" s="1" t="s">
        <v>384</v>
      </c>
      <c r="G21" s="88">
        <f>G22</f>
        <v>2090.3</v>
      </c>
    </row>
    <row r="22" spans="1:7" ht="28.5">
      <c r="A22" s="131"/>
      <c r="B22" s="95" t="s">
        <v>412</v>
      </c>
      <c r="C22" s="7" t="s">
        <v>270</v>
      </c>
      <c r="D22" s="1" t="s">
        <v>260</v>
      </c>
      <c r="E22" s="1" t="s">
        <v>258</v>
      </c>
      <c r="F22" s="1" t="s">
        <v>411</v>
      </c>
      <c r="G22" s="88">
        <f>'Прилож №2'!G416</f>
        <v>2090.3</v>
      </c>
    </row>
    <row r="23" spans="1:7" ht="28.5">
      <c r="A23" s="131"/>
      <c r="B23" s="95" t="str">
        <f>'Прилож №2'!A417</f>
        <v>Иные закупки товаров, работ и услуг для государственных нужд</v>
      </c>
      <c r="C23" s="7" t="s">
        <v>270</v>
      </c>
      <c r="D23" s="1" t="s">
        <v>260</v>
      </c>
      <c r="E23" s="1" t="s">
        <v>258</v>
      </c>
      <c r="F23" s="1" t="s">
        <v>524</v>
      </c>
      <c r="G23" s="88">
        <f>G24+G25</f>
        <v>894.6000000000001</v>
      </c>
    </row>
    <row r="24" spans="1:7" ht="28.5">
      <c r="A24" s="131"/>
      <c r="B24" s="95" t="str">
        <f>'Прилож №2'!A418</f>
        <v>Закупка товаров, работ, услуг в сфере информационно-коммуникационных технологий</v>
      </c>
      <c r="C24" s="7" t="s">
        <v>270</v>
      </c>
      <c r="D24" s="1" t="s">
        <v>260</v>
      </c>
      <c r="E24" s="1" t="s">
        <v>258</v>
      </c>
      <c r="F24" s="1" t="s">
        <v>432</v>
      </c>
      <c r="G24" s="88">
        <f>'Прилож №2'!G418</f>
        <v>327</v>
      </c>
    </row>
    <row r="25" spans="1:7" s="52" customFormat="1" ht="38.25" customHeight="1">
      <c r="A25" s="131"/>
      <c r="B25" s="95" t="s">
        <v>426</v>
      </c>
      <c r="C25" s="7" t="s">
        <v>270</v>
      </c>
      <c r="D25" s="1" t="s">
        <v>260</v>
      </c>
      <c r="E25" s="1" t="s">
        <v>258</v>
      </c>
      <c r="F25" s="1" t="s">
        <v>416</v>
      </c>
      <c r="G25" s="88">
        <f>'Прилож №2'!G419</f>
        <v>567.6000000000001</v>
      </c>
    </row>
    <row r="26" spans="1:7" s="52" customFormat="1" ht="28.5">
      <c r="A26" s="131"/>
      <c r="B26" s="95" t="s">
        <v>489</v>
      </c>
      <c r="C26" s="7" t="s">
        <v>270</v>
      </c>
      <c r="D26" s="1" t="s">
        <v>261</v>
      </c>
      <c r="E26" s="1"/>
      <c r="F26" s="1"/>
      <c r="G26" s="88">
        <f>G27</f>
        <v>1710.1</v>
      </c>
    </row>
    <row r="27" spans="1:7" s="52" customFormat="1" ht="14.25">
      <c r="A27" s="131"/>
      <c r="B27" s="95" t="s">
        <v>490</v>
      </c>
      <c r="C27" s="7" t="s">
        <v>270</v>
      </c>
      <c r="D27" s="1" t="s">
        <v>261</v>
      </c>
      <c r="E27" s="1" t="s">
        <v>254</v>
      </c>
      <c r="F27" s="1"/>
      <c r="G27" s="88">
        <f>G28+G30</f>
        <v>1710.1</v>
      </c>
    </row>
    <row r="28" spans="1:7" s="52" customFormat="1" ht="14.25">
      <c r="A28" s="131"/>
      <c r="B28" s="95" t="s">
        <v>111</v>
      </c>
      <c r="C28" s="7" t="s">
        <v>270</v>
      </c>
      <c r="D28" s="1" t="s">
        <v>261</v>
      </c>
      <c r="E28" s="1" t="s">
        <v>254</v>
      </c>
      <c r="F28" s="1" t="s">
        <v>384</v>
      </c>
      <c r="G28" s="88">
        <f>G29</f>
        <v>1233.6999999999998</v>
      </c>
    </row>
    <row r="29" spans="1:7" s="52" customFormat="1" ht="28.5">
      <c r="A29" s="131"/>
      <c r="B29" s="95" t="s">
        <v>412</v>
      </c>
      <c r="C29" s="7" t="s">
        <v>270</v>
      </c>
      <c r="D29" s="1" t="s">
        <v>261</v>
      </c>
      <c r="E29" s="1" t="s">
        <v>254</v>
      </c>
      <c r="F29" s="1" t="s">
        <v>411</v>
      </c>
      <c r="G29" s="88">
        <f>'Прилож №2'!G476</f>
        <v>1233.6999999999998</v>
      </c>
    </row>
    <row r="30" spans="1:7" s="52" customFormat="1" ht="28.5">
      <c r="A30" s="131"/>
      <c r="B30" s="96" t="s">
        <v>577</v>
      </c>
      <c r="C30" s="7" t="s">
        <v>270</v>
      </c>
      <c r="D30" s="1" t="s">
        <v>261</v>
      </c>
      <c r="E30" s="1" t="s">
        <v>254</v>
      </c>
      <c r="F30" s="102" t="s">
        <v>524</v>
      </c>
      <c r="G30" s="103">
        <f>G31+G32</f>
        <v>476.4</v>
      </c>
    </row>
    <row r="31" spans="1:7" s="52" customFormat="1" ht="28.5">
      <c r="A31" s="131"/>
      <c r="B31" s="100" t="s">
        <v>426</v>
      </c>
      <c r="C31" s="101" t="s">
        <v>270</v>
      </c>
      <c r="D31" s="102" t="s">
        <v>261</v>
      </c>
      <c r="E31" s="102" t="s">
        <v>254</v>
      </c>
      <c r="F31" s="102" t="s">
        <v>416</v>
      </c>
      <c r="G31" s="103">
        <f>'Прилож №2'!G479</f>
        <v>391.8</v>
      </c>
    </row>
    <row r="32" spans="1:7" s="52" customFormat="1" ht="28.5">
      <c r="A32" s="131"/>
      <c r="B32" s="95" t="s">
        <v>435</v>
      </c>
      <c r="C32" s="101" t="s">
        <v>270</v>
      </c>
      <c r="D32" s="102" t="s">
        <v>261</v>
      </c>
      <c r="E32" s="102" t="s">
        <v>254</v>
      </c>
      <c r="F32" s="102" t="s">
        <v>432</v>
      </c>
      <c r="G32" s="103">
        <f>'Прилож №2'!G478</f>
        <v>84.6</v>
      </c>
    </row>
    <row r="33" spans="1:7" s="52" customFormat="1" ht="102.75" customHeight="1">
      <c r="A33" s="132">
        <v>2</v>
      </c>
      <c r="B33" s="99" t="str">
        <f>'Прилож №2'!A115</f>
        <v>Долгосрочная городская целевая программа "Развитие и поддержка территориального общественного самоуправления, взаимодействия органов местного самоуправления с общественными объединениями социальной направленности, предприятиями, организациями, учреждениями города Долгопрудного на период 2013-2015 г.г"</v>
      </c>
      <c r="C33" s="83" t="s">
        <v>339</v>
      </c>
      <c r="D33" s="4"/>
      <c r="E33" s="4"/>
      <c r="F33" s="4"/>
      <c r="G33" s="89">
        <f>G34</f>
        <v>6911.5</v>
      </c>
    </row>
    <row r="34" spans="1:7" ht="14.25">
      <c r="A34" s="131"/>
      <c r="B34" s="104" t="s">
        <v>488</v>
      </c>
      <c r="C34" s="105" t="s">
        <v>339</v>
      </c>
      <c r="D34" s="106" t="s">
        <v>252</v>
      </c>
      <c r="E34" s="106"/>
      <c r="F34" s="106"/>
      <c r="G34" s="107">
        <f>G35</f>
        <v>6911.5</v>
      </c>
    </row>
    <row r="35" spans="1:7" ht="14.25">
      <c r="A35" s="131"/>
      <c r="B35" s="94" t="s">
        <v>186</v>
      </c>
      <c r="C35" s="35" t="s">
        <v>339</v>
      </c>
      <c r="D35" s="1" t="s">
        <v>252</v>
      </c>
      <c r="E35" s="1" t="s">
        <v>319</v>
      </c>
      <c r="F35" s="1"/>
      <c r="G35" s="88">
        <f>G36</f>
        <v>6911.5</v>
      </c>
    </row>
    <row r="36" spans="1:7" ht="28.5">
      <c r="A36" s="131"/>
      <c r="B36" s="95" t="s">
        <v>426</v>
      </c>
      <c r="C36" s="35" t="s">
        <v>339</v>
      </c>
      <c r="D36" s="1" t="s">
        <v>252</v>
      </c>
      <c r="E36" s="1" t="s">
        <v>319</v>
      </c>
      <c r="F36" s="1" t="s">
        <v>416</v>
      </c>
      <c r="G36" s="88">
        <f>'Прилож №2'!G116</f>
        <v>6911.5</v>
      </c>
    </row>
    <row r="37" spans="1:7" s="52" customFormat="1" ht="49.5" customHeight="1">
      <c r="A37" s="91">
        <v>3</v>
      </c>
      <c r="B37" s="108" t="str">
        <f>'Прилож №2'!A145</f>
        <v>Долгосрочная целевая программа "Защита населения и территории города Долгопрудный от чрезвычайных ситуаций на 2012-2015 годы"</v>
      </c>
      <c r="C37" s="3" t="s">
        <v>283</v>
      </c>
      <c r="D37" s="4"/>
      <c r="E37" s="4"/>
      <c r="F37" s="4"/>
      <c r="G37" s="87">
        <f>G38</f>
        <v>1146</v>
      </c>
    </row>
    <row r="38" spans="1:7" s="52" customFormat="1" ht="27" customHeight="1">
      <c r="A38" s="131"/>
      <c r="B38" s="118" t="s">
        <v>491</v>
      </c>
      <c r="C38" s="117" t="s">
        <v>283</v>
      </c>
      <c r="D38" s="106" t="s">
        <v>257</v>
      </c>
      <c r="E38" s="106"/>
      <c r="F38" s="106"/>
      <c r="G38" s="107">
        <f>G39</f>
        <v>1146</v>
      </c>
    </row>
    <row r="39" spans="1:7" s="52" customFormat="1" ht="28.5">
      <c r="A39" s="131"/>
      <c r="B39" s="95" t="s">
        <v>492</v>
      </c>
      <c r="C39" s="7" t="s">
        <v>283</v>
      </c>
      <c r="D39" s="1" t="s">
        <v>257</v>
      </c>
      <c r="E39" s="1" t="s">
        <v>256</v>
      </c>
      <c r="F39" s="1"/>
      <c r="G39" s="88">
        <f>G40</f>
        <v>1146</v>
      </c>
    </row>
    <row r="40" spans="1:7" s="52" customFormat="1" ht="28.5">
      <c r="A40" s="131"/>
      <c r="B40" s="100" t="s">
        <v>426</v>
      </c>
      <c r="C40" s="101" t="s">
        <v>283</v>
      </c>
      <c r="D40" s="102" t="s">
        <v>257</v>
      </c>
      <c r="E40" s="102" t="s">
        <v>256</v>
      </c>
      <c r="F40" s="102" t="s">
        <v>416</v>
      </c>
      <c r="G40" s="103">
        <f>'Прилож №2'!G146</f>
        <v>1146</v>
      </c>
    </row>
    <row r="41" spans="1:7" s="52" customFormat="1" ht="50.25" customHeight="1">
      <c r="A41" s="91">
        <v>4</v>
      </c>
      <c r="B41" s="98" t="str">
        <f>'Прилож №2'!A147</f>
        <v>Долгосрочная целевая Программа "Профилактика преступлений и иных правонарушений на территории городского округа Долгопрудный на 2012-2014 годы"</v>
      </c>
      <c r="C41" s="3" t="s">
        <v>337</v>
      </c>
      <c r="D41" s="4"/>
      <c r="E41" s="4"/>
      <c r="F41" s="4"/>
      <c r="G41" s="87">
        <f>G42</f>
        <v>2413.8</v>
      </c>
    </row>
    <row r="42" spans="1:7" s="52" customFormat="1" ht="28.5">
      <c r="A42" s="131"/>
      <c r="B42" s="118" t="s">
        <v>491</v>
      </c>
      <c r="C42" s="117" t="s">
        <v>337</v>
      </c>
      <c r="D42" s="106" t="s">
        <v>257</v>
      </c>
      <c r="E42" s="106"/>
      <c r="F42" s="106"/>
      <c r="G42" s="107">
        <f>G43</f>
        <v>2413.8</v>
      </c>
    </row>
    <row r="43" spans="1:7" s="52" customFormat="1" ht="28.5">
      <c r="A43" s="131"/>
      <c r="B43" s="95" t="s">
        <v>492</v>
      </c>
      <c r="C43" s="7" t="s">
        <v>337</v>
      </c>
      <c r="D43" s="1" t="s">
        <v>257</v>
      </c>
      <c r="E43" s="1" t="s">
        <v>256</v>
      </c>
      <c r="F43" s="1"/>
      <c r="G43" s="88">
        <f>G44</f>
        <v>2413.8</v>
      </c>
    </row>
    <row r="44" spans="1:7" s="52" customFormat="1" ht="28.5">
      <c r="A44" s="131"/>
      <c r="B44" s="100" t="s">
        <v>426</v>
      </c>
      <c r="C44" s="101" t="s">
        <v>337</v>
      </c>
      <c r="D44" s="102" t="s">
        <v>257</v>
      </c>
      <c r="E44" s="102" t="s">
        <v>256</v>
      </c>
      <c r="F44" s="102" t="s">
        <v>416</v>
      </c>
      <c r="G44" s="103">
        <f>'Прилож №2'!G148</f>
        <v>2413.8</v>
      </c>
    </row>
    <row r="45" spans="1:7" s="52" customFormat="1" ht="58.5" customHeight="1">
      <c r="A45" s="91">
        <v>5</v>
      </c>
      <c r="B45" s="108" t="str">
        <f>'Прилож №2'!A197</f>
        <v>Долгосрочная городская целевая программа "Развитие субъектов малого и среднего предпринимательства в городе Долгопрудном Московской области на период 2013-2016 годы"</v>
      </c>
      <c r="C45" s="81" t="s">
        <v>493</v>
      </c>
      <c r="D45" s="4"/>
      <c r="E45" s="4"/>
      <c r="F45" s="4"/>
      <c r="G45" s="87">
        <f>G46</f>
        <v>1000</v>
      </c>
    </row>
    <row r="46" spans="1:7" s="52" customFormat="1" ht="14.25">
      <c r="A46" s="131"/>
      <c r="B46" s="118" t="s">
        <v>176</v>
      </c>
      <c r="C46" s="117" t="s">
        <v>493</v>
      </c>
      <c r="D46" s="106" t="s">
        <v>254</v>
      </c>
      <c r="E46" s="106"/>
      <c r="F46" s="106"/>
      <c r="G46" s="107">
        <f>G47</f>
        <v>1000</v>
      </c>
    </row>
    <row r="47" spans="1:7" s="52" customFormat="1" ht="14.25">
      <c r="A47" s="131"/>
      <c r="B47" s="95" t="s">
        <v>177</v>
      </c>
      <c r="C47" s="7" t="s">
        <v>493</v>
      </c>
      <c r="D47" s="1" t="s">
        <v>254</v>
      </c>
      <c r="E47" s="1" t="s">
        <v>255</v>
      </c>
      <c r="F47" s="1"/>
      <c r="G47" s="88">
        <f>G49</f>
        <v>1000</v>
      </c>
    </row>
    <row r="48" spans="1:7" s="52" customFormat="1" ht="14.25" hidden="1">
      <c r="A48" s="131"/>
      <c r="B48" s="94" t="s">
        <v>494</v>
      </c>
      <c r="C48" s="7" t="s">
        <v>493</v>
      </c>
      <c r="D48" s="1" t="s">
        <v>254</v>
      </c>
      <c r="E48" s="1" t="s">
        <v>255</v>
      </c>
      <c r="F48" s="1" t="s">
        <v>191</v>
      </c>
      <c r="G48" s="88"/>
    </row>
    <row r="49" spans="1:7" s="52" customFormat="1" ht="28.5">
      <c r="A49" s="131"/>
      <c r="B49" s="100" t="s">
        <v>426</v>
      </c>
      <c r="C49" s="101" t="s">
        <v>493</v>
      </c>
      <c r="D49" s="102" t="s">
        <v>254</v>
      </c>
      <c r="E49" s="102" t="s">
        <v>255</v>
      </c>
      <c r="F49" s="102" t="s">
        <v>416</v>
      </c>
      <c r="G49" s="103">
        <f>'Прилож №2'!G198</f>
        <v>1000</v>
      </c>
    </row>
    <row r="50" spans="1:7" s="52" customFormat="1" ht="57" customHeight="1">
      <c r="A50" s="91">
        <v>6</v>
      </c>
      <c r="B50" s="109" t="str">
        <f>'Прилож №2'!A199</f>
        <v>Долгосрочная целевая программа г.Долгопрудного "Дополнительные меры социальной поддержки отдельных категорий граждан г.Долгопрудного на 2012-2015 г.г."</v>
      </c>
      <c r="C50" s="82" t="s">
        <v>284</v>
      </c>
      <c r="D50" s="25"/>
      <c r="E50" s="25"/>
      <c r="F50" s="25"/>
      <c r="G50" s="89">
        <f>G51+G54</f>
        <v>6814.400000000001</v>
      </c>
    </row>
    <row r="51" spans="1:7" s="52" customFormat="1" ht="14.25">
      <c r="A51" s="131"/>
      <c r="B51" s="119" t="s">
        <v>176</v>
      </c>
      <c r="C51" s="105" t="s">
        <v>284</v>
      </c>
      <c r="D51" s="120" t="s">
        <v>254</v>
      </c>
      <c r="E51" s="120"/>
      <c r="F51" s="120"/>
      <c r="G51" s="121">
        <f>G52</f>
        <v>394</v>
      </c>
    </row>
    <row r="52" spans="1:7" s="52" customFormat="1" ht="14.25">
      <c r="A52" s="131"/>
      <c r="B52" s="110" t="s">
        <v>177</v>
      </c>
      <c r="C52" s="35" t="s">
        <v>284</v>
      </c>
      <c r="D52" s="26" t="s">
        <v>254</v>
      </c>
      <c r="E52" s="26" t="s">
        <v>255</v>
      </c>
      <c r="F52" s="26"/>
      <c r="G52" s="90">
        <f>G53</f>
        <v>394</v>
      </c>
    </row>
    <row r="53" spans="1:7" s="52" customFormat="1" ht="28.5">
      <c r="A53" s="131"/>
      <c r="B53" s="95" t="s">
        <v>426</v>
      </c>
      <c r="C53" s="35" t="s">
        <v>284</v>
      </c>
      <c r="D53" s="26" t="s">
        <v>254</v>
      </c>
      <c r="E53" s="26" t="s">
        <v>255</v>
      </c>
      <c r="F53" s="26" t="s">
        <v>416</v>
      </c>
      <c r="G53" s="90">
        <f>'Прилож №2'!G200</f>
        <v>394</v>
      </c>
    </row>
    <row r="54" spans="1:7" s="52" customFormat="1" ht="14.25">
      <c r="A54" s="131"/>
      <c r="B54" s="110" t="s">
        <v>140</v>
      </c>
      <c r="C54" s="35" t="s">
        <v>284</v>
      </c>
      <c r="D54" s="26" t="s">
        <v>259</v>
      </c>
      <c r="E54" s="26"/>
      <c r="F54" s="26"/>
      <c r="G54" s="90">
        <f>G55</f>
        <v>6420.400000000001</v>
      </c>
    </row>
    <row r="55" spans="1:7" s="52" customFormat="1" ht="17.25" customHeight="1">
      <c r="A55" s="131"/>
      <c r="B55" s="110" t="s">
        <v>215</v>
      </c>
      <c r="C55" s="35" t="s">
        <v>284</v>
      </c>
      <c r="D55" s="26" t="s">
        <v>259</v>
      </c>
      <c r="E55" s="26" t="s">
        <v>265</v>
      </c>
      <c r="F55" s="26"/>
      <c r="G55" s="90">
        <f>G56+G57+G60+G61</f>
        <v>6420.400000000001</v>
      </c>
    </row>
    <row r="56" spans="1:7" s="52" customFormat="1" ht="27" customHeight="1">
      <c r="A56" s="131"/>
      <c r="B56" s="95" t="s">
        <v>426</v>
      </c>
      <c r="C56" s="35" t="s">
        <v>284</v>
      </c>
      <c r="D56" s="26" t="s">
        <v>259</v>
      </c>
      <c r="E56" s="26" t="s">
        <v>265</v>
      </c>
      <c r="F56" s="26" t="s">
        <v>416</v>
      </c>
      <c r="G56" s="90">
        <f>'Прилож №2'!G579</f>
        <v>849.2</v>
      </c>
    </row>
    <row r="57" spans="1:7" s="52" customFormat="1" ht="27" customHeight="1">
      <c r="A57" s="131"/>
      <c r="B57" s="144" t="s">
        <v>108</v>
      </c>
      <c r="C57" s="35" t="s">
        <v>284</v>
      </c>
      <c r="D57" s="26" t="s">
        <v>259</v>
      </c>
      <c r="E57" s="26" t="s">
        <v>265</v>
      </c>
      <c r="F57" s="26" t="s">
        <v>580</v>
      </c>
      <c r="G57" s="90">
        <f>G58+G59</f>
        <v>3546.2000000000003</v>
      </c>
    </row>
    <row r="58" spans="1:7" s="52" customFormat="1" ht="35.25" customHeight="1">
      <c r="A58" s="131"/>
      <c r="B58" s="110" t="s">
        <v>454</v>
      </c>
      <c r="C58" s="35" t="s">
        <v>284</v>
      </c>
      <c r="D58" s="26" t="s">
        <v>259</v>
      </c>
      <c r="E58" s="26" t="s">
        <v>265</v>
      </c>
      <c r="F58" s="26" t="s">
        <v>453</v>
      </c>
      <c r="G58" s="90">
        <f>'Прилож №2'!G580</f>
        <v>997.4</v>
      </c>
    </row>
    <row r="59" spans="1:7" s="52" customFormat="1" ht="28.5">
      <c r="A59" s="131"/>
      <c r="B59" s="111" t="s">
        <v>452</v>
      </c>
      <c r="C59" s="35" t="s">
        <v>284</v>
      </c>
      <c r="D59" s="26" t="s">
        <v>259</v>
      </c>
      <c r="E59" s="26" t="s">
        <v>265</v>
      </c>
      <c r="F59" s="26" t="s">
        <v>451</v>
      </c>
      <c r="G59" s="90">
        <f>'Прилож №2'!G581</f>
        <v>2548.8</v>
      </c>
    </row>
    <row r="60" spans="1:7" s="52" customFormat="1" ht="14.25">
      <c r="A60" s="131"/>
      <c r="B60" s="95" t="s">
        <v>418</v>
      </c>
      <c r="C60" s="35" t="s">
        <v>284</v>
      </c>
      <c r="D60" s="26" t="s">
        <v>259</v>
      </c>
      <c r="E60" s="26" t="s">
        <v>265</v>
      </c>
      <c r="F60" s="28" t="s">
        <v>417</v>
      </c>
      <c r="G60" s="90">
        <f>'Прилож №2'!G582</f>
        <v>1695</v>
      </c>
    </row>
    <row r="61" spans="1:7" s="52" customFormat="1" ht="14.25">
      <c r="A61" s="131"/>
      <c r="B61" s="112" t="s">
        <v>423</v>
      </c>
      <c r="C61" s="35" t="s">
        <v>284</v>
      </c>
      <c r="D61" s="26" t="s">
        <v>259</v>
      </c>
      <c r="E61" s="26" t="s">
        <v>265</v>
      </c>
      <c r="F61" s="28" t="s">
        <v>422</v>
      </c>
      <c r="G61" s="90">
        <f>'Прилож №2'!G583</f>
        <v>330</v>
      </c>
    </row>
    <row r="62" spans="1:7" s="52" customFormat="1" ht="75.75" customHeight="1" hidden="1">
      <c r="A62" s="131">
        <v>7</v>
      </c>
      <c r="B62" s="113" t="e">
        <f>'Прилож №2'!#REF!</f>
        <v>#REF!</v>
      </c>
      <c r="C62" s="7" t="s">
        <v>285</v>
      </c>
      <c r="D62" s="1"/>
      <c r="E62" s="1"/>
      <c r="F62" s="1"/>
      <c r="G62" s="88">
        <f>G63</f>
        <v>0</v>
      </c>
    </row>
    <row r="63" spans="1:7" s="52" customFormat="1" ht="14.25" hidden="1">
      <c r="A63" s="131"/>
      <c r="B63" s="95" t="s">
        <v>151</v>
      </c>
      <c r="C63" s="7" t="s">
        <v>285</v>
      </c>
      <c r="D63" s="1" t="s">
        <v>262</v>
      </c>
      <c r="E63" s="1"/>
      <c r="F63" s="1"/>
      <c r="G63" s="88">
        <f>G64</f>
        <v>0</v>
      </c>
    </row>
    <row r="64" spans="1:7" s="52" customFormat="1" ht="14.25" hidden="1">
      <c r="A64" s="131"/>
      <c r="B64" s="94" t="s">
        <v>179</v>
      </c>
      <c r="C64" s="7" t="s">
        <v>285</v>
      </c>
      <c r="D64" s="1" t="s">
        <v>262</v>
      </c>
      <c r="E64" s="1" t="s">
        <v>252</v>
      </c>
      <c r="F64" s="1"/>
      <c r="G64" s="88">
        <f>G65</f>
        <v>0</v>
      </c>
    </row>
    <row r="65" spans="1:7" s="52" customFormat="1" ht="28.5" hidden="1">
      <c r="A65" s="131"/>
      <c r="B65" s="122" t="s">
        <v>427</v>
      </c>
      <c r="C65" s="101" t="s">
        <v>285</v>
      </c>
      <c r="D65" s="102" t="s">
        <v>262</v>
      </c>
      <c r="E65" s="102" t="s">
        <v>252</v>
      </c>
      <c r="F65" s="102" t="s">
        <v>419</v>
      </c>
      <c r="G65" s="103"/>
    </row>
    <row r="66" spans="1:7" s="52" customFormat="1" ht="60" customHeight="1">
      <c r="A66" s="91">
        <v>7</v>
      </c>
      <c r="B66" s="98" t="str">
        <f>'Прилож №2'!A220</f>
        <v>Муниципальная долгосрочная целевая программа по замене аварийного внутридомового газового оборудования в многоквартирных жилых домах г.Долгопрудного на 2009-2015 гг.</v>
      </c>
      <c r="C66" s="3" t="s">
        <v>363</v>
      </c>
      <c r="D66" s="4"/>
      <c r="E66" s="4"/>
      <c r="F66" s="4"/>
      <c r="G66" s="87">
        <f>G67</f>
        <v>250</v>
      </c>
    </row>
    <row r="67" spans="1:7" s="52" customFormat="1" ht="14.25">
      <c r="A67" s="131"/>
      <c r="B67" s="118" t="s">
        <v>151</v>
      </c>
      <c r="C67" s="117" t="s">
        <v>363</v>
      </c>
      <c r="D67" s="106" t="s">
        <v>262</v>
      </c>
      <c r="E67" s="106"/>
      <c r="F67" s="106"/>
      <c r="G67" s="107">
        <f>G68</f>
        <v>250</v>
      </c>
    </row>
    <row r="68" spans="1:7" s="52" customFormat="1" ht="14.25">
      <c r="A68" s="131"/>
      <c r="B68" s="94" t="s">
        <v>179</v>
      </c>
      <c r="C68" s="7" t="s">
        <v>363</v>
      </c>
      <c r="D68" s="1" t="s">
        <v>262</v>
      </c>
      <c r="E68" s="1" t="s">
        <v>252</v>
      </c>
      <c r="F68" s="1"/>
      <c r="G68" s="88">
        <f>G69</f>
        <v>250</v>
      </c>
    </row>
    <row r="69" spans="1:7" s="52" customFormat="1" ht="28.5">
      <c r="A69" s="131"/>
      <c r="B69" s="122" t="s">
        <v>427</v>
      </c>
      <c r="C69" s="101" t="s">
        <v>363</v>
      </c>
      <c r="D69" s="102" t="s">
        <v>262</v>
      </c>
      <c r="E69" s="102" t="s">
        <v>252</v>
      </c>
      <c r="F69" s="102" t="s">
        <v>419</v>
      </c>
      <c r="G69" s="103">
        <f>'Прилож №2'!G221</f>
        <v>250</v>
      </c>
    </row>
    <row r="70" spans="1:7" ht="53.25" customHeight="1">
      <c r="A70" s="91">
        <v>8</v>
      </c>
      <c r="B70" s="98" t="str">
        <f>'Прилож №2'!A222</f>
        <v>Муниципальная долгосрочная целевая программа по проведению капитального ремонта в многоквартирных жилых домах города Долгопрудного на 2012-2016 годы</v>
      </c>
      <c r="C70" s="3" t="s">
        <v>343</v>
      </c>
      <c r="D70" s="4"/>
      <c r="E70" s="4"/>
      <c r="F70" s="4"/>
      <c r="G70" s="87">
        <f>G71</f>
        <v>6523.1</v>
      </c>
    </row>
    <row r="71" spans="1:7" ht="14.25">
      <c r="A71" s="131"/>
      <c r="B71" s="118" t="s">
        <v>151</v>
      </c>
      <c r="C71" s="117" t="s">
        <v>343</v>
      </c>
      <c r="D71" s="106" t="s">
        <v>262</v>
      </c>
      <c r="E71" s="106"/>
      <c r="F71" s="106"/>
      <c r="G71" s="107">
        <f>G72</f>
        <v>6523.1</v>
      </c>
    </row>
    <row r="72" spans="1:7" ht="14.25">
      <c r="A72" s="131"/>
      <c r="B72" s="95" t="s">
        <v>179</v>
      </c>
      <c r="C72" s="7" t="s">
        <v>343</v>
      </c>
      <c r="D72" s="1" t="s">
        <v>262</v>
      </c>
      <c r="E72" s="1" t="s">
        <v>252</v>
      </c>
      <c r="F72" s="1"/>
      <c r="G72" s="88">
        <f>G73+G74</f>
        <v>6523.1</v>
      </c>
    </row>
    <row r="73" spans="1:7" ht="29.25" customHeight="1">
      <c r="A73" s="131"/>
      <c r="B73" s="95" t="str">
        <f>'Прилож №2'!A223</f>
        <v>Закупка товаров, работ, услуг в целях капитального ремонта муниципального имущества</v>
      </c>
      <c r="C73" s="7" t="s">
        <v>343</v>
      </c>
      <c r="D73" s="1" t="s">
        <v>262</v>
      </c>
      <c r="E73" s="1" t="s">
        <v>252</v>
      </c>
      <c r="F73" s="1" t="s">
        <v>419</v>
      </c>
      <c r="G73" s="88">
        <f>'Прилож №2'!G223</f>
        <v>6.2</v>
      </c>
    </row>
    <row r="74" spans="1:7" ht="42.75">
      <c r="A74" s="131"/>
      <c r="B74" s="100" t="s">
        <v>456</v>
      </c>
      <c r="C74" s="101" t="s">
        <v>343</v>
      </c>
      <c r="D74" s="102" t="s">
        <v>262</v>
      </c>
      <c r="E74" s="102" t="s">
        <v>252</v>
      </c>
      <c r="F74" s="102" t="s">
        <v>455</v>
      </c>
      <c r="G74" s="103">
        <f>'Прилож №2'!G224</f>
        <v>6516.900000000001</v>
      </c>
    </row>
    <row r="75" spans="1:7" ht="42.75" customHeight="1">
      <c r="A75" s="91">
        <v>9</v>
      </c>
      <c r="B75" s="108" t="str">
        <f>'Прилож №2'!A245</f>
        <v>Программа комплексного развития систем коммунальной инфраструктуры городского округа Долгопрудный на 2010-2015 годы</v>
      </c>
      <c r="C75" s="3" t="s">
        <v>341</v>
      </c>
      <c r="D75" s="4"/>
      <c r="E75" s="4"/>
      <c r="F75" s="4"/>
      <c r="G75" s="87">
        <f>G76</f>
        <v>30135.6</v>
      </c>
    </row>
    <row r="76" spans="1:7" ht="14.25">
      <c r="A76" s="131"/>
      <c r="B76" s="118" t="s">
        <v>151</v>
      </c>
      <c r="C76" s="117" t="s">
        <v>341</v>
      </c>
      <c r="D76" s="106" t="s">
        <v>262</v>
      </c>
      <c r="E76" s="106"/>
      <c r="F76" s="106"/>
      <c r="G76" s="107">
        <f>G77</f>
        <v>30135.6</v>
      </c>
    </row>
    <row r="77" spans="1:7" ht="14.25">
      <c r="A77" s="131"/>
      <c r="B77" s="95" t="s">
        <v>349</v>
      </c>
      <c r="C77" s="7" t="s">
        <v>341</v>
      </c>
      <c r="D77" s="1" t="s">
        <v>262</v>
      </c>
      <c r="E77" s="1" t="s">
        <v>253</v>
      </c>
      <c r="F77" s="1"/>
      <c r="G77" s="88">
        <f>G78</f>
        <v>30135.6</v>
      </c>
    </row>
    <row r="78" spans="1:7" ht="28.5">
      <c r="A78" s="131"/>
      <c r="B78" s="112" t="s">
        <v>427</v>
      </c>
      <c r="C78" s="7" t="s">
        <v>341</v>
      </c>
      <c r="D78" s="1" t="s">
        <v>262</v>
      </c>
      <c r="E78" s="1" t="s">
        <v>253</v>
      </c>
      <c r="F78" s="1" t="s">
        <v>419</v>
      </c>
      <c r="G78" s="88">
        <f>'Прилож №2'!G246</f>
        <v>30135.6</v>
      </c>
    </row>
    <row r="79" spans="1:7" ht="44.25" customHeight="1">
      <c r="A79" s="91">
        <v>10</v>
      </c>
      <c r="B79" s="108" t="str">
        <f>'Прилож №2'!A264</f>
        <v>Долгосрочная целевая программа "Благоустройство территорий города Долгопрудного на период 2012-2014 годы"</v>
      </c>
      <c r="C79" s="3" t="s">
        <v>367</v>
      </c>
      <c r="D79" s="4"/>
      <c r="E79" s="4"/>
      <c r="F79" s="4"/>
      <c r="G79" s="87">
        <f>G80</f>
        <v>62356.7</v>
      </c>
    </row>
    <row r="80" spans="1:7" ht="14.25">
      <c r="A80" s="131"/>
      <c r="B80" s="118" t="s">
        <v>151</v>
      </c>
      <c r="C80" s="117" t="s">
        <v>367</v>
      </c>
      <c r="D80" s="106" t="s">
        <v>262</v>
      </c>
      <c r="E80" s="106"/>
      <c r="F80" s="106"/>
      <c r="G80" s="107">
        <f>G81</f>
        <v>62356.7</v>
      </c>
    </row>
    <row r="81" spans="1:7" ht="14.25">
      <c r="A81" s="131"/>
      <c r="B81" s="95" t="s">
        <v>219</v>
      </c>
      <c r="C81" s="7" t="s">
        <v>367</v>
      </c>
      <c r="D81" s="1" t="s">
        <v>262</v>
      </c>
      <c r="E81" s="1" t="s">
        <v>257</v>
      </c>
      <c r="F81" s="1"/>
      <c r="G81" s="88">
        <f>G82</f>
        <v>62356.7</v>
      </c>
    </row>
    <row r="82" spans="1:7" ht="28.5">
      <c r="A82" s="131"/>
      <c r="B82" s="100" t="s">
        <v>426</v>
      </c>
      <c r="C82" s="101" t="s">
        <v>367</v>
      </c>
      <c r="D82" s="102" t="s">
        <v>262</v>
      </c>
      <c r="E82" s="102" t="s">
        <v>257</v>
      </c>
      <c r="F82" s="102" t="s">
        <v>416</v>
      </c>
      <c r="G82" s="103">
        <f>'Прилож №2'!G265</f>
        <v>62356.7</v>
      </c>
    </row>
    <row r="83" spans="1:7" ht="61.5" customHeight="1">
      <c r="A83" s="91">
        <v>11</v>
      </c>
      <c r="B83" s="108" t="str">
        <f>'Прилож №2'!A271</f>
        <v>Долгосрочная целевая программа г.Долгопрудного "Муниципальная целевая программа мероприятий по охране окружающей среды на территории города Долгопрудного на 2012-2016 годы"</v>
      </c>
      <c r="C83" s="3" t="s">
        <v>368</v>
      </c>
      <c r="D83" s="4"/>
      <c r="E83" s="4"/>
      <c r="F83" s="4"/>
      <c r="G83" s="87">
        <f>G84</f>
        <v>3900</v>
      </c>
    </row>
    <row r="84" spans="1:7" ht="14.25">
      <c r="A84" s="131"/>
      <c r="B84" s="118" t="s">
        <v>166</v>
      </c>
      <c r="C84" s="117" t="s">
        <v>368</v>
      </c>
      <c r="D84" s="106" t="s">
        <v>265</v>
      </c>
      <c r="E84" s="106"/>
      <c r="F84" s="106"/>
      <c r="G84" s="107">
        <f>G85</f>
        <v>3900</v>
      </c>
    </row>
    <row r="85" spans="1:7" ht="14.25">
      <c r="A85" s="131"/>
      <c r="B85" s="95" t="s">
        <v>167</v>
      </c>
      <c r="C85" s="7" t="s">
        <v>368</v>
      </c>
      <c r="D85" s="1" t="s">
        <v>265</v>
      </c>
      <c r="E85" s="1" t="s">
        <v>262</v>
      </c>
      <c r="F85" s="1"/>
      <c r="G85" s="88">
        <f>G86+G87</f>
        <v>3900</v>
      </c>
    </row>
    <row r="86" spans="1:7" ht="28.5">
      <c r="A86" s="131"/>
      <c r="B86" s="95" t="s">
        <v>426</v>
      </c>
      <c r="C86" s="7" t="s">
        <v>368</v>
      </c>
      <c r="D86" s="1" t="s">
        <v>265</v>
      </c>
      <c r="E86" s="1" t="s">
        <v>262</v>
      </c>
      <c r="F86" s="1" t="s">
        <v>416</v>
      </c>
      <c r="G86" s="88">
        <f>'Прилож №2'!G272</f>
        <v>1400</v>
      </c>
    </row>
    <row r="87" spans="1:7" ht="42.75">
      <c r="A87" s="131"/>
      <c r="B87" s="100" t="s">
        <v>456</v>
      </c>
      <c r="C87" s="101" t="s">
        <v>368</v>
      </c>
      <c r="D87" s="102" t="s">
        <v>265</v>
      </c>
      <c r="E87" s="102" t="s">
        <v>262</v>
      </c>
      <c r="F87" s="102" t="s">
        <v>455</v>
      </c>
      <c r="G87" s="103">
        <f>'Прилож №2'!G273</f>
        <v>2500</v>
      </c>
    </row>
    <row r="88" spans="1:7" ht="29.25" customHeight="1">
      <c r="A88" s="91">
        <v>12</v>
      </c>
      <c r="B88" s="114" t="str">
        <f>'Прилож №2'!A385</f>
        <v>Долгосрочная целевая  программа "Молодое поколение Долгопрудного на2011-2015 годы" </v>
      </c>
      <c r="C88" s="3" t="s">
        <v>369</v>
      </c>
      <c r="D88" s="4"/>
      <c r="E88" s="4"/>
      <c r="F88" s="4"/>
      <c r="G88" s="87">
        <f>G89+G93</f>
        <v>1875.1999999999998</v>
      </c>
    </row>
    <row r="89" spans="1:7" ht="14.25">
      <c r="A89" s="131"/>
      <c r="B89" s="118" t="s">
        <v>141</v>
      </c>
      <c r="C89" s="117" t="s">
        <v>369</v>
      </c>
      <c r="D89" s="106" t="s">
        <v>260</v>
      </c>
      <c r="E89" s="106"/>
      <c r="F89" s="106"/>
      <c r="G89" s="107">
        <f>G90</f>
        <v>1595.1</v>
      </c>
    </row>
    <row r="90" spans="1:7" ht="14.25">
      <c r="A90" s="131"/>
      <c r="B90" s="95" t="s">
        <v>155</v>
      </c>
      <c r="C90" s="7" t="s">
        <v>369</v>
      </c>
      <c r="D90" s="1" t="s">
        <v>260</v>
      </c>
      <c r="E90" s="1" t="s">
        <v>260</v>
      </c>
      <c r="F90" s="1"/>
      <c r="G90" s="88">
        <f>G91+G92</f>
        <v>1595.1</v>
      </c>
    </row>
    <row r="91" spans="1:7" ht="28.5">
      <c r="A91" s="131"/>
      <c r="B91" s="95" t="s">
        <v>426</v>
      </c>
      <c r="C91" s="7" t="s">
        <v>369</v>
      </c>
      <c r="D91" s="1" t="s">
        <v>260</v>
      </c>
      <c r="E91" s="1" t="s">
        <v>260</v>
      </c>
      <c r="F91" s="1" t="s">
        <v>416</v>
      </c>
      <c r="G91" s="88">
        <f>'Прилож №2'!G386</f>
        <v>146</v>
      </c>
    </row>
    <row r="92" spans="1:7" ht="14.25">
      <c r="A92" s="131"/>
      <c r="B92" s="112" t="s">
        <v>394</v>
      </c>
      <c r="C92" s="7" t="s">
        <v>369</v>
      </c>
      <c r="D92" s="1" t="s">
        <v>260</v>
      </c>
      <c r="E92" s="1" t="s">
        <v>260</v>
      </c>
      <c r="F92" s="1" t="s">
        <v>393</v>
      </c>
      <c r="G92" s="88">
        <f>'Прилож №2'!G387</f>
        <v>1449.1</v>
      </c>
    </row>
    <row r="93" spans="1:7" ht="28.5">
      <c r="A93" s="131"/>
      <c r="B93" s="95" t="s">
        <v>489</v>
      </c>
      <c r="C93" s="7" t="s">
        <v>369</v>
      </c>
      <c r="D93" s="1" t="s">
        <v>261</v>
      </c>
      <c r="E93" s="1"/>
      <c r="F93" s="1"/>
      <c r="G93" s="88">
        <f>G94</f>
        <v>280.1</v>
      </c>
    </row>
    <row r="94" spans="1:7" ht="14.25">
      <c r="A94" s="131"/>
      <c r="B94" s="96" t="s">
        <v>159</v>
      </c>
      <c r="C94" s="7" t="s">
        <v>369</v>
      </c>
      <c r="D94" s="1" t="s">
        <v>261</v>
      </c>
      <c r="E94" s="1" t="s">
        <v>252</v>
      </c>
      <c r="F94" s="1"/>
      <c r="G94" s="88">
        <f>G95</f>
        <v>280.1</v>
      </c>
    </row>
    <row r="95" spans="1:7" ht="14.25">
      <c r="A95" s="131"/>
      <c r="B95" s="122" t="s">
        <v>394</v>
      </c>
      <c r="C95" s="101" t="s">
        <v>369</v>
      </c>
      <c r="D95" s="102" t="s">
        <v>261</v>
      </c>
      <c r="E95" s="102" t="s">
        <v>252</v>
      </c>
      <c r="F95" s="102" t="s">
        <v>393</v>
      </c>
      <c r="G95" s="103">
        <f>'Прилож №2'!G458</f>
        <v>280.1</v>
      </c>
    </row>
    <row r="96" spans="1:7" ht="33.75" customHeight="1">
      <c r="A96" s="91">
        <v>13</v>
      </c>
      <c r="B96" s="108" t="str">
        <f>'Прилож №2'!A420</f>
        <v>Долгосрочная целевая программа   "Дети Долгопрудного " на 2012-2015 годы"</v>
      </c>
      <c r="C96" s="81" t="s">
        <v>370</v>
      </c>
      <c r="D96" s="4"/>
      <c r="E96" s="4"/>
      <c r="F96" s="4"/>
      <c r="G96" s="87">
        <f>G97</f>
        <v>438194.1</v>
      </c>
    </row>
    <row r="97" spans="1:7" ht="14.25">
      <c r="A97" s="131"/>
      <c r="B97" s="118" t="s">
        <v>141</v>
      </c>
      <c r="C97" s="117" t="s">
        <v>370</v>
      </c>
      <c r="D97" s="106" t="s">
        <v>260</v>
      </c>
      <c r="E97" s="106"/>
      <c r="F97" s="106"/>
      <c r="G97" s="107">
        <f>G98+G105+G108+G112</f>
        <v>438194.1</v>
      </c>
    </row>
    <row r="98" spans="1:7" ht="14.25">
      <c r="A98" s="131"/>
      <c r="B98" s="95" t="s">
        <v>142</v>
      </c>
      <c r="C98" s="7" t="s">
        <v>370</v>
      </c>
      <c r="D98" s="1" t="s">
        <v>260</v>
      </c>
      <c r="E98" s="1" t="s">
        <v>252</v>
      </c>
      <c r="F98" s="1"/>
      <c r="G98" s="88">
        <f>G99+G100+G101+G102+G103+G104</f>
        <v>384279.8</v>
      </c>
    </row>
    <row r="99" spans="1:7" ht="28.5">
      <c r="A99" s="131"/>
      <c r="B99" s="95" t="str">
        <f>'Прилож №2'!A306</f>
        <v>Прочая закупка товаров, работ и услуг для муниципальных  нужд</v>
      </c>
      <c r="C99" s="7" t="s">
        <v>370</v>
      </c>
      <c r="D99" s="1" t="s">
        <v>260</v>
      </c>
      <c r="E99" s="1" t="s">
        <v>252</v>
      </c>
      <c r="F99" s="1" t="s">
        <v>416</v>
      </c>
      <c r="G99" s="88">
        <f>'Прилож №2'!G306</f>
        <v>17021.3</v>
      </c>
    </row>
    <row r="100" spans="1:7" ht="56.25" customHeight="1">
      <c r="A100" s="131"/>
      <c r="B100" s="95" t="str">
        <f>'Прилож №2'!A307</f>
        <v>Бюджетные инвестиции в объекты государственной собственности казенным учреждениям ( дошкольное образовательное учреждение на 12 групп г.Долгопрудный , ул.Спортивная,  д. 7а )</v>
      </c>
      <c r="C100" s="7" t="s">
        <v>585</v>
      </c>
      <c r="D100" s="1" t="s">
        <v>260</v>
      </c>
      <c r="E100" s="1" t="s">
        <v>252</v>
      </c>
      <c r="F100" s="1" t="s">
        <v>220</v>
      </c>
      <c r="G100" s="88">
        <f>'Прилож №2'!G307+'Прилож №2'!G308</f>
        <v>101995.8</v>
      </c>
    </row>
    <row r="101" spans="1:7" ht="84" customHeight="1">
      <c r="A101" s="131"/>
      <c r="B101" s="95" t="str">
        <f>'Прилож №2'!A309</f>
        <v>Бюджетные инвестиции в объекты государственной собственности казенным учреждениям (ПИР и строительство  здания дошкольного образовательного учреждения  на 250 мест  с бассейном по адресу: Московская область г.Долгопрудный,Лихачевское шоссе, в районе д.10) </v>
      </c>
      <c r="C101" s="7" t="s">
        <v>586</v>
      </c>
      <c r="D101" s="1" t="s">
        <v>260</v>
      </c>
      <c r="E101" s="1" t="s">
        <v>252</v>
      </c>
      <c r="F101" s="1" t="s">
        <v>220</v>
      </c>
      <c r="G101" s="88">
        <f>'Прилож №2'!G309</f>
        <v>202481</v>
      </c>
    </row>
    <row r="102" spans="1:7" ht="14.25">
      <c r="A102" s="131"/>
      <c r="B102" s="112" t="s">
        <v>394</v>
      </c>
      <c r="C102" s="7" t="s">
        <v>370</v>
      </c>
      <c r="D102" s="1" t="s">
        <v>260</v>
      </c>
      <c r="E102" s="1" t="s">
        <v>252</v>
      </c>
      <c r="F102" s="1" t="s">
        <v>393</v>
      </c>
      <c r="G102" s="88">
        <f>'Прилож №2'!G310</f>
        <v>5362.9</v>
      </c>
    </row>
    <row r="103" spans="1:7" ht="14.25">
      <c r="A103" s="131"/>
      <c r="B103" s="112" t="s">
        <v>423</v>
      </c>
      <c r="C103" s="7" t="s">
        <v>370</v>
      </c>
      <c r="D103" s="1" t="s">
        <v>260</v>
      </c>
      <c r="E103" s="1" t="s">
        <v>252</v>
      </c>
      <c r="F103" s="1" t="s">
        <v>422</v>
      </c>
      <c r="G103" s="88">
        <f>'Прилож №2'!G311</f>
        <v>57154.799999999996</v>
      </c>
    </row>
    <row r="104" spans="1:7" ht="28.5">
      <c r="A104" s="131"/>
      <c r="B104" s="96" t="s">
        <v>389</v>
      </c>
      <c r="C104" s="7" t="s">
        <v>370</v>
      </c>
      <c r="D104" s="1" t="s">
        <v>260</v>
      </c>
      <c r="E104" s="1" t="s">
        <v>252</v>
      </c>
      <c r="F104" s="1" t="s">
        <v>388</v>
      </c>
      <c r="G104" s="88">
        <f>'Прилож №2'!G312</f>
        <v>264</v>
      </c>
    </row>
    <row r="105" spans="1:7" ht="14.25">
      <c r="A105" s="131"/>
      <c r="B105" s="95" t="s">
        <v>144</v>
      </c>
      <c r="C105" s="7" t="s">
        <v>370</v>
      </c>
      <c r="D105" s="1" t="s">
        <v>260</v>
      </c>
      <c r="E105" s="1" t="s">
        <v>253</v>
      </c>
      <c r="F105" s="1"/>
      <c r="G105" s="88">
        <f>G106+G107</f>
        <v>33786.5</v>
      </c>
    </row>
    <row r="106" spans="1:7" ht="14.25">
      <c r="A106" s="131"/>
      <c r="B106" s="112" t="s">
        <v>394</v>
      </c>
      <c r="C106" s="7" t="s">
        <v>370</v>
      </c>
      <c r="D106" s="1" t="s">
        <v>260</v>
      </c>
      <c r="E106" s="1" t="s">
        <v>253</v>
      </c>
      <c r="F106" s="21" t="s">
        <v>393</v>
      </c>
      <c r="G106" s="88">
        <f>'Прилож №2'!G365</f>
        <v>14991.8</v>
      </c>
    </row>
    <row r="107" spans="1:7" ht="14.25">
      <c r="A107" s="131"/>
      <c r="B107" s="112" t="s">
        <v>423</v>
      </c>
      <c r="C107" s="7" t="s">
        <v>370</v>
      </c>
      <c r="D107" s="1" t="s">
        <v>260</v>
      </c>
      <c r="E107" s="1" t="s">
        <v>253</v>
      </c>
      <c r="F107" s="21" t="s">
        <v>422</v>
      </c>
      <c r="G107" s="88">
        <f>'Прилож №2'!G366</f>
        <v>18794.7</v>
      </c>
    </row>
    <row r="108" spans="1:7" ht="14.25">
      <c r="A108" s="131"/>
      <c r="B108" s="95" t="s">
        <v>155</v>
      </c>
      <c r="C108" s="7" t="s">
        <v>370</v>
      </c>
      <c r="D108" s="1" t="s">
        <v>260</v>
      </c>
      <c r="E108" s="1" t="s">
        <v>260</v>
      </c>
      <c r="F108" s="1"/>
      <c r="G108" s="88">
        <f>G109+G110+G111</f>
        <v>4742.2</v>
      </c>
    </row>
    <row r="109" spans="1:7" ht="28.5">
      <c r="A109" s="131"/>
      <c r="B109" s="95" t="s">
        <v>426</v>
      </c>
      <c r="C109" s="7" t="s">
        <v>370</v>
      </c>
      <c r="D109" s="1" t="s">
        <v>260</v>
      </c>
      <c r="E109" s="1" t="s">
        <v>260</v>
      </c>
      <c r="F109" s="1" t="s">
        <v>416</v>
      </c>
      <c r="G109" s="88">
        <f>'Прилож №2'!G389</f>
        <v>364.0999999999999</v>
      </c>
    </row>
    <row r="110" spans="1:7" ht="14.25">
      <c r="A110" s="131"/>
      <c r="B110" s="112" t="s">
        <v>394</v>
      </c>
      <c r="C110" s="20" t="s">
        <v>370</v>
      </c>
      <c r="D110" s="20" t="s">
        <v>260</v>
      </c>
      <c r="E110" s="20" t="s">
        <v>260</v>
      </c>
      <c r="F110" s="8" t="s">
        <v>393</v>
      </c>
      <c r="G110" s="88">
        <f>'Прилож №2'!G390</f>
        <v>758.8</v>
      </c>
    </row>
    <row r="111" spans="1:7" ht="14.25">
      <c r="A111" s="131"/>
      <c r="B111" s="112" t="s">
        <v>423</v>
      </c>
      <c r="C111" s="20" t="s">
        <v>370</v>
      </c>
      <c r="D111" s="20" t="s">
        <v>260</v>
      </c>
      <c r="E111" s="20" t="s">
        <v>260</v>
      </c>
      <c r="F111" s="8" t="s">
        <v>422</v>
      </c>
      <c r="G111" s="88">
        <f>'Прилож №2'!G391</f>
        <v>3619.3</v>
      </c>
    </row>
    <row r="112" spans="1:7" ht="14.25">
      <c r="A112" s="131"/>
      <c r="B112" s="95" t="s">
        <v>158</v>
      </c>
      <c r="C112" s="7" t="s">
        <v>370</v>
      </c>
      <c r="D112" s="1" t="s">
        <v>260</v>
      </c>
      <c r="E112" s="1" t="s">
        <v>258</v>
      </c>
      <c r="F112" s="1"/>
      <c r="G112" s="88">
        <f>G113+G114</f>
        <v>15385.599999999999</v>
      </c>
    </row>
    <row r="113" spans="1:7" ht="28.5">
      <c r="A113" s="131"/>
      <c r="B113" s="95" t="s">
        <v>426</v>
      </c>
      <c r="C113" s="7" t="s">
        <v>370</v>
      </c>
      <c r="D113" s="1" t="s">
        <v>260</v>
      </c>
      <c r="E113" s="1" t="s">
        <v>258</v>
      </c>
      <c r="F113" s="1" t="s">
        <v>416</v>
      </c>
      <c r="G113" s="88">
        <f>'Прилож №2'!G421</f>
        <v>3385.5999999999995</v>
      </c>
    </row>
    <row r="114" spans="1:7" ht="28.5">
      <c r="A114" s="131"/>
      <c r="B114" s="16" t="s">
        <v>404</v>
      </c>
      <c r="C114" s="7" t="s">
        <v>370</v>
      </c>
      <c r="D114" s="1" t="s">
        <v>260</v>
      </c>
      <c r="E114" s="1" t="s">
        <v>258</v>
      </c>
      <c r="F114" s="1" t="s">
        <v>403</v>
      </c>
      <c r="G114" s="88">
        <f>'Прилож №2'!G422</f>
        <v>12000</v>
      </c>
    </row>
    <row r="115" spans="1:7" ht="40.5" customHeight="1">
      <c r="A115" s="91">
        <v>14</v>
      </c>
      <c r="B115" s="98" t="str">
        <f>'Прилож №2'!A480</f>
        <v>Долгосрочная целевая программа "Развитие сферы культуры на 2011-2015 годы"</v>
      </c>
      <c r="C115" s="3" t="s">
        <v>371</v>
      </c>
      <c r="D115" s="4"/>
      <c r="E115" s="4"/>
      <c r="F115" s="4"/>
      <c r="G115" s="87">
        <f>G116</f>
        <v>15273.1</v>
      </c>
    </row>
    <row r="116" spans="1:7" ht="28.5">
      <c r="A116" s="131"/>
      <c r="B116" s="118" t="s">
        <v>489</v>
      </c>
      <c r="C116" s="117" t="s">
        <v>371</v>
      </c>
      <c r="D116" s="106" t="s">
        <v>261</v>
      </c>
      <c r="E116" s="106"/>
      <c r="F116" s="106"/>
      <c r="G116" s="107">
        <f>G117</f>
        <v>15273.1</v>
      </c>
    </row>
    <row r="117" spans="1:7" ht="14.25">
      <c r="A117" s="131"/>
      <c r="B117" s="95" t="s">
        <v>490</v>
      </c>
      <c r="C117" s="7" t="s">
        <v>371</v>
      </c>
      <c r="D117" s="1" t="s">
        <v>261</v>
      </c>
      <c r="E117" s="1" t="s">
        <v>254</v>
      </c>
      <c r="F117" s="1"/>
      <c r="G117" s="88">
        <f>G118+G119+G120+G121</f>
        <v>15273.1</v>
      </c>
    </row>
    <row r="118" spans="1:7" ht="28.5">
      <c r="A118" s="131"/>
      <c r="B118" s="95" t="s">
        <v>426</v>
      </c>
      <c r="C118" s="7" t="s">
        <v>371</v>
      </c>
      <c r="D118" s="1" t="s">
        <v>261</v>
      </c>
      <c r="E118" s="1" t="s">
        <v>254</v>
      </c>
      <c r="F118" s="1" t="s">
        <v>416</v>
      </c>
      <c r="G118" s="88">
        <f>'Прилож №2'!G481</f>
        <v>2454.3</v>
      </c>
    </row>
    <row r="119" spans="1:7" ht="35.25" customHeight="1">
      <c r="A119" s="131"/>
      <c r="B119" s="95" t="str">
        <f>'Прилож №2'!A482</f>
        <v>Пособия и компенсации гражданам и иные социальные выплаты, кроме публичных нормативных обязательств</v>
      </c>
      <c r="C119" s="7" t="s">
        <v>371</v>
      </c>
      <c r="D119" s="1" t="s">
        <v>261</v>
      </c>
      <c r="E119" s="1" t="s">
        <v>254</v>
      </c>
      <c r="F119" s="1" t="s">
        <v>403</v>
      </c>
      <c r="G119" s="88">
        <f>'Прилож №2'!G482</f>
        <v>14</v>
      </c>
    </row>
    <row r="120" spans="1:7" ht="14.25">
      <c r="A120" s="131"/>
      <c r="B120" s="112" t="s">
        <v>394</v>
      </c>
      <c r="C120" s="7" t="s">
        <v>371</v>
      </c>
      <c r="D120" s="1" t="s">
        <v>261</v>
      </c>
      <c r="E120" s="1" t="s">
        <v>254</v>
      </c>
      <c r="F120" s="1" t="s">
        <v>393</v>
      </c>
      <c r="G120" s="88">
        <f>'Прилож №2'!G483</f>
        <v>2909.2</v>
      </c>
    </row>
    <row r="121" spans="1:7" ht="14.25">
      <c r="A121" s="131"/>
      <c r="B121" s="122" t="s">
        <v>423</v>
      </c>
      <c r="C121" s="101" t="s">
        <v>371</v>
      </c>
      <c r="D121" s="102" t="s">
        <v>261</v>
      </c>
      <c r="E121" s="102" t="s">
        <v>254</v>
      </c>
      <c r="F121" s="102" t="s">
        <v>422</v>
      </c>
      <c r="G121" s="103">
        <f>'Прилож №2'!G484</f>
        <v>9895.6</v>
      </c>
    </row>
    <row r="122" spans="1:7" ht="45">
      <c r="A122" s="91">
        <v>15</v>
      </c>
      <c r="B122" s="108" t="s">
        <v>498</v>
      </c>
      <c r="C122" s="49" t="s">
        <v>499</v>
      </c>
      <c r="D122" s="4"/>
      <c r="E122" s="4"/>
      <c r="F122" s="4"/>
      <c r="G122" s="92">
        <f>G123</f>
        <v>3848.2</v>
      </c>
    </row>
    <row r="123" spans="1:7" ht="14.25">
      <c r="A123" s="131"/>
      <c r="B123" s="123" t="s">
        <v>140</v>
      </c>
      <c r="C123" s="124" t="s">
        <v>499</v>
      </c>
      <c r="D123" s="125" t="s">
        <v>259</v>
      </c>
      <c r="E123" s="106"/>
      <c r="F123" s="106"/>
      <c r="G123" s="126">
        <f>G124</f>
        <v>3848.2</v>
      </c>
    </row>
    <row r="124" spans="1:7" ht="14.25">
      <c r="A124" s="131"/>
      <c r="B124" s="96" t="s">
        <v>197</v>
      </c>
      <c r="C124" s="23" t="s">
        <v>499</v>
      </c>
      <c r="D124" s="20" t="s">
        <v>259</v>
      </c>
      <c r="E124" s="20" t="s">
        <v>257</v>
      </c>
      <c r="F124" s="1"/>
      <c r="G124" s="93">
        <f>G125</f>
        <v>3848.2</v>
      </c>
    </row>
    <row r="125" spans="1:7" ht="34.5" customHeight="1">
      <c r="A125" s="131"/>
      <c r="B125" s="100" t="str">
        <f>'Прилож №2'!A567</f>
        <v>Пособия и компенсации гражданам и иные социальные выплаты, по публичным нормативным обязательствам</v>
      </c>
      <c r="C125" s="127" t="s">
        <v>499</v>
      </c>
      <c r="D125" s="128" t="s">
        <v>259</v>
      </c>
      <c r="E125" s="128" t="s">
        <v>257</v>
      </c>
      <c r="F125" s="128" t="s">
        <v>453</v>
      </c>
      <c r="G125" s="129">
        <f>'Прилож №2'!G567</f>
        <v>3848.2</v>
      </c>
    </row>
    <row r="126" spans="1:7" ht="45">
      <c r="A126" s="91">
        <v>16</v>
      </c>
      <c r="B126" s="108" t="str">
        <f>'Прилож №2'!A600</f>
        <v> Долгосрочная целевая программа "Муниципальная программа " Развитие физической культуры и спорта в г.Долгопрудном на 2012-2015 годы"" </v>
      </c>
      <c r="C126" s="3" t="s">
        <v>372</v>
      </c>
      <c r="D126" s="4"/>
      <c r="E126" s="4"/>
      <c r="F126" s="4"/>
      <c r="G126" s="87">
        <f>G127</f>
        <v>103245.3</v>
      </c>
    </row>
    <row r="127" spans="1:7" ht="14.25">
      <c r="A127" s="131"/>
      <c r="B127" s="118" t="s">
        <v>276</v>
      </c>
      <c r="C127" s="117" t="s">
        <v>372</v>
      </c>
      <c r="D127" s="106" t="s">
        <v>320</v>
      </c>
      <c r="E127" s="106"/>
      <c r="F127" s="106"/>
      <c r="G127" s="107">
        <f>G128</f>
        <v>103245.3</v>
      </c>
    </row>
    <row r="128" spans="1:7" ht="14.25">
      <c r="A128" s="131"/>
      <c r="B128" s="95" t="s">
        <v>321</v>
      </c>
      <c r="C128" s="7" t="s">
        <v>372</v>
      </c>
      <c r="D128" s="1" t="s">
        <v>320</v>
      </c>
      <c r="E128" s="1" t="s">
        <v>252</v>
      </c>
      <c r="F128" s="1"/>
      <c r="G128" s="88">
        <f>G129+G130+G131</f>
        <v>103245.3</v>
      </c>
    </row>
    <row r="129" spans="1:7" ht="32.25" customHeight="1">
      <c r="A129" s="131"/>
      <c r="B129" s="95" t="s">
        <v>426</v>
      </c>
      <c r="C129" s="7" t="s">
        <v>372</v>
      </c>
      <c r="D129" s="1" t="s">
        <v>320</v>
      </c>
      <c r="E129" s="1" t="s">
        <v>252</v>
      </c>
      <c r="F129" s="1" t="s">
        <v>416</v>
      </c>
      <c r="G129" s="88">
        <f>'Прилож №2'!G601</f>
        <v>415</v>
      </c>
    </row>
    <row r="130" spans="1:7" ht="99.75">
      <c r="A130" s="131"/>
      <c r="B130" s="95" t="s">
        <v>463</v>
      </c>
      <c r="C130" s="7" t="s">
        <v>587</v>
      </c>
      <c r="D130" s="1" t="s">
        <v>320</v>
      </c>
      <c r="E130" s="1" t="s">
        <v>252</v>
      </c>
      <c r="F130" s="1" t="s">
        <v>220</v>
      </c>
      <c r="G130" s="88">
        <f>'Прилож №2'!G602</f>
        <v>100560</v>
      </c>
    </row>
    <row r="131" spans="1:7" ht="14.25">
      <c r="A131" s="131"/>
      <c r="B131" s="122" t="s">
        <v>394</v>
      </c>
      <c r="C131" s="101" t="s">
        <v>372</v>
      </c>
      <c r="D131" s="102" t="s">
        <v>320</v>
      </c>
      <c r="E131" s="102" t="s">
        <v>252</v>
      </c>
      <c r="F131" s="102" t="s">
        <v>393</v>
      </c>
      <c r="G131" s="103">
        <f>'Прилож №2'!G603</f>
        <v>2270.3</v>
      </c>
    </row>
    <row r="132" spans="1:7" ht="108.75" customHeight="1">
      <c r="A132" s="91">
        <v>17</v>
      </c>
      <c r="B132" s="98" t="str">
        <f>'Прилож №2'!A266</f>
        <v>Долгосрочная целевая программа г.Долгопрудного "Капитальный ремонт, реконструкция, ремонт, содержание автомобильных дорог общего пользования местного значения и размещение дополнительных гостевых парковок на дворовых и сопряженных с ними территориях в г.Долгопрудном на период 2011-2014 годы"</v>
      </c>
      <c r="C132" s="3" t="s">
        <v>374</v>
      </c>
      <c r="D132" s="4"/>
      <c r="E132" s="4"/>
      <c r="F132" s="4"/>
      <c r="G132" s="87">
        <f>G133</f>
        <v>10200</v>
      </c>
    </row>
    <row r="133" spans="1:7" ht="14.25">
      <c r="A133" s="131"/>
      <c r="B133" s="118" t="s">
        <v>151</v>
      </c>
      <c r="C133" s="117" t="s">
        <v>374</v>
      </c>
      <c r="D133" s="106" t="s">
        <v>262</v>
      </c>
      <c r="E133" s="106"/>
      <c r="F133" s="106"/>
      <c r="G133" s="107">
        <f>G134</f>
        <v>10200</v>
      </c>
    </row>
    <row r="134" spans="1:7" ht="14.25">
      <c r="A134" s="131"/>
      <c r="B134" s="95" t="s">
        <v>219</v>
      </c>
      <c r="C134" s="7" t="s">
        <v>374</v>
      </c>
      <c r="D134" s="1" t="s">
        <v>262</v>
      </c>
      <c r="E134" s="1" t="s">
        <v>257</v>
      </c>
      <c r="F134" s="1"/>
      <c r="G134" s="88">
        <f>G135</f>
        <v>10200</v>
      </c>
    </row>
    <row r="135" spans="1:7" ht="28.5">
      <c r="A135" s="131"/>
      <c r="B135" s="95" t="s">
        <v>426</v>
      </c>
      <c r="C135" s="7" t="s">
        <v>374</v>
      </c>
      <c r="D135" s="1" t="s">
        <v>262</v>
      </c>
      <c r="E135" s="1" t="s">
        <v>257</v>
      </c>
      <c r="F135" s="1" t="s">
        <v>416</v>
      </c>
      <c r="G135" s="88">
        <f>'Прилож №2'!G267</f>
        <v>10200</v>
      </c>
    </row>
    <row r="136" spans="1:7" ht="42.75" hidden="1">
      <c r="A136" s="131">
        <v>18</v>
      </c>
      <c r="B136" s="115" t="s">
        <v>500</v>
      </c>
      <c r="C136" s="7" t="s">
        <v>501</v>
      </c>
      <c r="D136" s="1"/>
      <c r="E136" s="1"/>
      <c r="F136" s="1"/>
      <c r="G136" s="88">
        <f>G137</f>
        <v>0</v>
      </c>
    </row>
    <row r="137" spans="1:7" ht="14.25" hidden="1">
      <c r="A137" s="131"/>
      <c r="B137" s="95" t="s">
        <v>151</v>
      </c>
      <c r="C137" s="7" t="s">
        <v>501</v>
      </c>
      <c r="D137" s="1" t="s">
        <v>262</v>
      </c>
      <c r="E137" s="1"/>
      <c r="F137" s="1"/>
      <c r="G137" s="88">
        <f>G138</f>
        <v>0</v>
      </c>
    </row>
    <row r="138" spans="1:7" ht="14.25" hidden="1">
      <c r="A138" s="131"/>
      <c r="B138" s="95" t="s">
        <v>179</v>
      </c>
      <c r="C138" s="7" t="s">
        <v>501</v>
      </c>
      <c r="D138" s="1" t="s">
        <v>262</v>
      </c>
      <c r="E138" s="1" t="s">
        <v>252</v>
      </c>
      <c r="F138" s="1"/>
      <c r="G138" s="88">
        <f>G139</f>
        <v>0</v>
      </c>
    </row>
    <row r="139" spans="1:7" ht="14.25" hidden="1">
      <c r="A139" s="131"/>
      <c r="B139" s="94" t="s">
        <v>495</v>
      </c>
      <c r="C139" s="7" t="s">
        <v>501</v>
      </c>
      <c r="D139" s="1" t="s">
        <v>262</v>
      </c>
      <c r="E139" s="1" t="s">
        <v>252</v>
      </c>
      <c r="F139" s="1"/>
      <c r="G139" s="88">
        <f>G140</f>
        <v>0</v>
      </c>
    </row>
    <row r="140" spans="1:7" ht="14.25" hidden="1">
      <c r="A140" s="131"/>
      <c r="B140" s="95" t="s">
        <v>347</v>
      </c>
      <c r="C140" s="7" t="s">
        <v>501</v>
      </c>
      <c r="D140" s="1" t="s">
        <v>262</v>
      </c>
      <c r="E140" s="1" t="s">
        <v>252</v>
      </c>
      <c r="F140" s="1"/>
      <c r="G140" s="88"/>
    </row>
    <row r="141" spans="1:7" ht="72.75" customHeight="1" hidden="1">
      <c r="A141" s="131">
        <v>19</v>
      </c>
      <c r="B141" s="113" t="s">
        <v>502</v>
      </c>
      <c r="C141" s="7" t="s">
        <v>503</v>
      </c>
      <c r="D141" s="1"/>
      <c r="E141" s="1"/>
      <c r="F141" s="1"/>
      <c r="G141" s="88">
        <f>G142</f>
        <v>0</v>
      </c>
    </row>
    <row r="142" spans="1:7" ht="14.25" hidden="1">
      <c r="A142" s="131"/>
      <c r="B142" s="95" t="s">
        <v>151</v>
      </c>
      <c r="C142" s="7" t="s">
        <v>503</v>
      </c>
      <c r="D142" s="1" t="s">
        <v>262</v>
      </c>
      <c r="E142" s="1"/>
      <c r="F142" s="1"/>
      <c r="G142" s="88">
        <f>G143</f>
        <v>0</v>
      </c>
    </row>
    <row r="143" spans="1:7" ht="14.25" hidden="1">
      <c r="A143" s="131"/>
      <c r="B143" s="95" t="s">
        <v>179</v>
      </c>
      <c r="C143" s="7" t="s">
        <v>503</v>
      </c>
      <c r="D143" s="1" t="s">
        <v>262</v>
      </c>
      <c r="E143" s="1" t="s">
        <v>252</v>
      </c>
      <c r="F143" s="1"/>
      <c r="G143" s="88">
        <f>G144</f>
        <v>0</v>
      </c>
    </row>
    <row r="144" spans="1:7" ht="14.25" hidden="1">
      <c r="A144" s="131"/>
      <c r="B144" s="94" t="s">
        <v>495</v>
      </c>
      <c r="C144" s="7" t="s">
        <v>503</v>
      </c>
      <c r="D144" s="1" t="s">
        <v>262</v>
      </c>
      <c r="E144" s="1" t="s">
        <v>252</v>
      </c>
      <c r="F144" s="1"/>
      <c r="G144" s="88">
        <f>G145</f>
        <v>0</v>
      </c>
    </row>
    <row r="145" spans="1:7" ht="14.25" hidden="1">
      <c r="A145" s="133"/>
      <c r="B145" s="100" t="s">
        <v>347</v>
      </c>
      <c r="C145" s="101" t="s">
        <v>503</v>
      </c>
      <c r="D145" s="102" t="s">
        <v>262</v>
      </c>
      <c r="E145" s="102" t="s">
        <v>252</v>
      </c>
      <c r="F145" s="102"/>
      <c r="G145" s="103"/>
    </row>
    <row r="146" spans="1:7" ht="84.75" customHeight="1">
      <c r="A146" s="91">
        <v>18</v>
      </c>
      <c r="B146" s="116" t="str">
        <f>'Прилож №2'!A225</f>
        <v>Долгосрочная целевая программа г.Долгопрудного "Муниципальная целевая программа в области энергосбережения и повышения энергетической эффективности в городе Долгопрудном на 2010-2020 годы"</v>
      </c>
      <c r="C146" s="3" t="s">
        <v>457</v>
      </c>
      <c r="D146" s="4"/>
      <c r="E146" s="4"/>
      <c r="F146" s="4"/>
      <c r="G146" s="87">
        <f>G147</f>
        <v>30444.7</v>
      </c>
    </row>
    <row r="147" spans="1:7" ht="18.75" customHeight="1">
      <c r="A147" s="133"/>
      <c r="B147" s="118" t="s">
        <v>151</v>
      </c>
      <c r="C147" s="117" t="s">
        <v>457</v>
      </c>
      <c r="D147" s="106" t="s">
        <v>262</v>
      </c>
      <c r="E147" s="106"/>
      <c r="F147" s="106"/>
      <c r="G147" s="107">
        <f>G148</f>
        <v>30444.7</v>
      </c>
    </row>
    <row r="148" spans="1:7" ht="15.75" customHeight="1">
      <c r="A148" s="133"/>
      <c r="B148" s="95" t="s">
        <v>179</v>
      </c>
      <c r="C148" s="7" t="s">
        <v>457</v>
      </c>
      <c r="D148" s="1" t="s">
        <v>262</v>
      </c>
      <c r="E148" s="1" t="s">
        <v>252</v>
      </c>
      <c r="F148" s="1"/>
      <c r="G148" s="88">
        <f>G149+G150</f>
        <v>30444.7</v>
      </c>
    </row>
    <row r="149" spans="1:7" ht="29.25" customHeight="1">
      <c r="A149" s="133"/>
      <c r="B149" s="112" t="s">
        <v>427</v>
      </c>
      <c r="C149" s="7" t="s">
        <v>457</v>
      </c>
      <c r="D149" s="1" t="s">
        <v>262</v>
      </c>
      <c r="E149" s="1" t="s">
        <v>252</v>
      </c>
      <c r="F149" s="1" t="s">
        <v>419</v>
      </c>
      <c r="G149" s="88">
        <f>'Прилож №2'!G226</f>
        <v>30319.7</v>
      </c>
    </row>
    <row r="150" spans="1:7" ht="46.5" customHeight="1">
      <c r="A150" s="133"/>
      <c r="B150" s="122" t="str">
        <f>'Прилож №3'!A180</f>
        <v>Бюджетные инвестиции в объекты государственной собственности казенным учреждениям : ПИР на установку общедомовых приборов учета коммунальных услуг </v>
      </c>
      <c r="C150" s="101" t="s">
        <v>588</v>
      </c>
      <c r="D150" s="102" t="s">
        <v>262</v>
      </c>
      <c r="E150" s="102" t="s">
        <v>252</v>
      </c>
      <c r="F150" s="102" t="s">
        <v>220</v>
      </c>
      <c r="G150" s="103">
        <f>'Прилож №2'!G227</f>
        <v>125</v>
      </c>
    </row>
    <row r="151" spans="1:7" ht="99.75" customHeight="1">
      <c r="A151" s="91">
        <v>19</v>
      </c>
      <c r="B151" s="116" t="str">
        <f>'Прилож №2'!A163</f>
        <v>Долгосрочная целевая программа г.Долгопрудного "Дорожная деятельность в отношении автомобильных дорог общего пользования местного значения в границах городского округа Долгопрудный и обеспечение безопасности дорожного движения на них на 2013-2016 годы"</v>
      </c>
      <c r="C151" s="3" t="s">
        <v>458</v>
      </c>
      <c r="D151" s="4"/>
      <c r="E151" s="4"/>
      <c r="F151" s="4"/>
      <c r="G151" s="87">
        <f>G152</f>
        <v>41206.3</v>
      </c>
    </row>
    <row r="152" spans="1:7" ht="17.25" customHeight="1">
      <c r="A152" s="133"/>
      <c r="B152" s="118" t="s">
        <v>176</v>
      </c>
      <c r="C152" s="117" t="s">
        <v>458</v>
      </c>
      <c r="D152" s="106" t="s">
        <v>254</v>
      </c>
      <c r="E152" s="106"/>
      <c r="F152" s="106"/>
      <c r="G152" s="107">
        <f>G153</f>
        <v>41206.3</v>
      </c>
    </row>
    <row r="153" spans="1:7" ht="13.5" customHeight="1">
      <c r="A153" s="133"/>
      <c r="B153" s="95" t="s">
        <v>199</v>
      </c>
      <c r="C153" s="7" t="s">
        <v>458</v>
      </c>
      <c r="D153" s="1" t="s">
        <v>254</v>
      </c>
      <c r="E153" s="1" t="s">
        <v>258</v>
      </c>
      <c r="F153" s="1"/>
      <c r="G153" s="88">
        <f>G154</f>
        <v>41206.3</v>
      </c>
    </row>
    <row r="154" spans="1:7" ht="27.75" customHeight="1">
      <c r="A154" s="133"/>
      <c r="B154" s="100" t="s">
        <v>426</v>
      </c>
      <c r="C154" s="101" t="s">
        <v>458</v>
      </c>
      <c r="D154" s="102" t="s">
        <v>254</v>
      </c>
      <c r="E154" s="102" t="s">
        <v>258</v>
      </c>
      <c r="F154" s="102" t="s">
        <v>416</v>
      </c>
      <c r="G154" s="103">
        <f>'Прилож №2'!G164</f>
        <v>41206.3</v>
      </c>
    </row>
    <row r="155" spans="1:7" ht="122.25" customHeight="1">
      <c r="A155" s="91">
        <v>20</v>
      </c>
      <c r="B155" s="116" t="s">
        <v>496</v>
      </c>
      <c r="C155" s="3" t="s">
        <v>497</v>
      </c>
      <c r="D155" s="4"/>
      <c r="E155" s="4"/>
      <c r="F155" s="4"/>
      <c r="G155" s="87">
        <f>G156</f>
        <v>7002.1</v>
      </c>
    </row>
    <row r="156" spans="1:7" ht="20.25" customHeight="1">
      <c r="A156" s="133"/>
      <c r="B156" s="118" t="s">
        <v>176</v>
      </c>
      <c r="C156" s="117" t="s">
        <v>497</v>
      </c>
      <c r="D156" s="106" t="s">
        <v>254</v>
      </c>
      <c r="E156" s="106"/>
      <c r="F156" s="106"/>
      <c r="G156" s="107">
        <f>G157+G159</f>
        <v>7002.1</v>
      </c>
    </row>
    <row r="157" spans="1:7" ht="18" customHeight="1">
      <c r="A157" s="133"/>
      <c r="B157" s="96" t="s">
        <v>47</v>
      </c>
      <c r="C157" s="7" t="s">
        <v>497</v>
      </c>
      <c r="D157" s="1" t="s">
        <v>254</v>
      </c>
      <c r="E157" s="1" t="s">
        <v>259</v>
      </c>
      <c r="F157" s="1"/>
      <c r="G157" s="88">
        <f>G158</f>
        <v>3983.8999999999996</v>
      </c>
    </row>
    <row r="158" spans="1:7" ht="32.25" customHeight="1">
      <c r="A158" s="133"/>
      <c r="B158" s="96" t="s">
        <v>435</v>
      </c>
      <c r="C158" s="7" t="s">
        <v>497</v>
      </c>
      <c r="D158" s="1" t="s">
        <v>254</v>
      </c>
      <c r="E158" s="1" t="s">
        <v>259</v>
      </c>
      <c r="F158" s="1" t="s">
        <v>432</v>
      </c>
      <c r="G158" s="88">
        <f>'Прилож №2'!G178</f>
        <v>3983.8999999999996</v>
      </c>
    </row>
    <row r="159" spans="1:7" ht="21" customHeight="1">
      <c r="A159" s="133"/>
      <c r="B159" s="110" t="s">
        <v>177</v>
      </c>
      <c r="C159" s="7" t="s">
        <v>497</v>
      </c>
      <c r="D159" s="1" t="s">
        <v>254</v>
      </c>
      <c r="E159" s="1" t="s">
        <v>255</v>
      </c>
      <c r="F159" s="1"/>
      <c r="G159" s="88">
        <f>G160</f>
        <v>3018.2000000000003</v>
      </c>
    </row>
    <row r="160" spans="1:7" ht="31.5" customHeight="1">
      <c r="A160" s="133"/>
      <c r="B160" s="100" t="s">
        <v>426</v>
      </c>
      <c r="C160" s="101" t="s">
        <v>497</v>
      </c>
      <c r="D160" s="102" t="s">
        <v>254</v>
      </c>
      <c r="E160" s="102" t="s">
        <v>255</v>
      </c>
      <c r="F160" s="102" t="s">
        <v>416</v>
      </c>
      <c r="G160" s="103">
        <f>'Прилож №3'!H157</f>
        <v>3018.2000000000003</v>
      </c>
    </row>
    <row r="161" spans="1:7" ht="60">
      <c r="A161" s="134">
        <v>21</v>
      </c>
      <c r="B161" s="116" t="s">
        <v>202</v>
      </c>
      <c r="C161" s="3" t="s">
        <v>203</v>
      </c>
      <c r="D161" s="4"/>
      <c r="E161" s="4"/>
      <c r="F161" s="4"/>
      <c r="G161" s="87">
        <f>G162</f>
        <v>846</v>
      </c>
    </row>
    <row r="162" spans="1:7" ht="15" customHeight="1">
      <c r="A162" s="133"/>
      <c r="B162" s="118" t="s">
        <v>176</v>
      </c>
      <c r="C162" s="117" t="s">
        <v>203</v>
      </c>
      <c r="D162" s="106" t="s">
        <v>254</v>
      </c>
      <c r="E162" s="106"/>
      <c r="F162" s="106"/>
      <c r="G162" s="107">
        <f>G163</f>
        <v>846</v>
      </c>
    </row>
    <row r="163" spans="1:7" ht="18.75" customHeight="1">
      <c r="A163" s="133"/>
      <c r="B163" s="96" t="s">
        <v>47</v>
      </c>
      <c r="C163" s="7" t="s">
        <v>203</v>
      </c>
      <c r="D163" s="1" t="s">
        <v>254</v>
      </c>
      <c r="E163" s="1" t="s">
        <v>259</v>
      </c>
      <c r="F163" s="1"/>
      <c r="G163" s="88">
        <f>G164</f>
        <v>846</v>
      </c>
    </row>
    <row r="164" spans="1:7" ht="29.25" customHeight="1">
      <c r="A164" s="133"/>
      <c r="B164" s="96" t="s">
        <v>435</v>
      </c>
      <c r="C164" s="7" t="s">
        <v>203</v>
      </c>
      <c r="D164" s="1" t="s">
        <v>254</v>
      </c>
      <c r="E164" s="1" t="s">
        <v>259</v>
      </c>
      <c r="F164" s="1" t="s">
        <v>432</v>
      </c>
      <c r="G164" s="88">
        <f>'Прилож №2'!G179</f>
        <v>846</v>
      </c>
    </row>
    <row r="165" spans="1:10" ht="15.75" thickBot="1">
      <c r="A165" s="135"/>
      <c r="B165" s="138" t="s">
        <v>504</v>
      </c>
      <c r="C165" s="139" t="s">
        <v>169</v>
      </c>
      <c r="D165" s="140" t="s">
        <v>214</v>
      </c>
      <c r="E165" s="140" t="s">
        <v>214</v>
      </c>
      <c r="F165" s="140" t="s">
        <v>171</v>
      </c>
      <c r="G165" s="137">
        <f>G11+G33+G37+G41+G50+G62+G66+G70+G75+G79+G83+G88+G96+G115+G126+G132+G146+G151+G45+G122+G155+G161</f>
        <v>816406</v>
      </c>
      <c r="J165" s="38"/>
    </row>
  </sheetData>
  <sheetProtection/>
  <mergeCells count="9">
    <mergeCell ref="A8:G8"/>
    <mergeCell ref="B9:G9"/>
    <mergeCell ref="C1:G1"/>
    <mergeCell ref="C2:G2"/>
    <mergeCell ref="C3:G3"/>
    <mergeCell ref="C4:G4"/>
    <mergeCell ref="C5:G5"/>
    <mergeCell ref="C6:G6"/>
    <mergeCell ref="C7:G7"/>
  </mergeCells>
  <printOptions/>
  <pageMargins left="0.36" right="0.25" top="0.28" bottom="0.27" header="0.17" footer="0.23"/>
  <pageSetup horizontalDpi="600" verticalDpi="600" orientation="portrait" paperSize="9" scale="8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</dc:creator>
  <cp:keywords/>
  <dc:description/>
  <cp:lastModifiedBy>Администрация</cp:lastModifiedBy>
  <cp:lastPrinted>2013-09-26T14:16:28Z</cp:lastPrinted>
  <dcterms:created xsi:type="dcterms:W3CDTF">2002-11-11T07:39:40Z</dcterms:created>
  <dcterms:modified xsi:type="dcterms:W3CDTF">2013-10-18T05:21:04Z</dcterms:modified>
  <cp:category/>
  <cp:version/>
  <cp:contentType/>
  <cp:contentStatus/>
</cp:coreProperties>
</file>