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" sheetId="1" r:id="rId1"/>
  </sheets>
  <definedNames>
    <definedName name="_xlnm.Print_Titles" localSheetId="0">'прил'!$7:$9</definedName>
    <definedName name="_xlnm.Print_Area" localSheetId="0">'прил'!$A$1:$K$152</definedName>
  </definedNames>
  <calcPr fullCalcOnLoad="1"/>
</workbook>
</file>

<file path=xl/sharedStrings.xml><?xml version="1.0" encoding="utf-8"?>
<sst xmlns="http://schemas.openxmlformats.org/spreadsheetml/2006/main" count="281" uniqueCount="143">
  <si>
    <t>Наименование программных мероприятий</t>
  </si>
  <si>
    <t>Водоснабжение</t>
  </si>
  <si>
    <t>Дождевая канализация</t>
  </si>
  <si>
    <t>Источники  финансирования</t>
  </si>
  <si>
    <t>Водоотведение</t>
  </si>
  <si>
    <t>Теплоснабжение</t>
  </si>
  <si>
    <t>Итого</t>
  </si>
  <si>
    <t>Итого по мероприятиям</t>
  </si>
  <si>
    <t>Захоронение (утилизация) ТБО</t>
  </si>
  <si>
    <t>№ п/п</t>
  </si>
  <si>
    <t>Итого по мероприятиям в области водоотведения:</t>
  </si>
  <si>
    <t>Итого по мероприятиям в области дождевой канализации:</t>
  </si>
  <si>
    <t>Итого по мероприятиям в области теплоснабжения:</t>
  </si>
  <si>
    <t>Строительство водопровода Ду=250 мм, L=3000м от водовода Ду=500мм в районе ул. Госпитальная до ВЗУ мкр. "Хлебниково", ВЗУ мкр. «Шереметьевский» с переобвязкой трубопроводов ВЗУ мкр. «Хлебниково».</t>
  </si>
  <si>
    <t>Строительство водовода 2Ду=400мм, L=300м на мкр. "Водники".</t>
  </si>
  <si>
    <t>Реконструкция КНС мкр. «Хлебниково» с заменой насосного оборудования на более производительное: Q=2200 м. куб./час, с установкой механизированных решеток. Устройство систем дезодорации вентиляционных газов на КНС мкр. «Хлебниково» Q=3890 м3/час.</t>
  </si>
  <si>
    <t>Строительство напорного канализационного коллектора 2Ду=400мм, L=1800м от мкр. "Водники" с дюкером через Клязьминское водохранилище.</t>
  </si>
  <si>
    <t>Строительство 3-ей нитки напорного канализационного коллектора Ду=1000мм, L=2100мм от КНС "Котово" до СПТУ-21.</t>
  </si>
  <si>
    <t xml:space="preserve">Реконструкция КНС ОАО «МКК» с заменой насосного оборудования на более производительное: Q=980 м. куб./час, с установкой механизированных решеток. Устройство систем дезодорации вентиляционных газов на КНС ОАО «МКК» Q=2630 м.куб./час. </t>
  </si>
  <si>
    <t>Строительство новой КНС в мкр. «Водники» производительностью 25000 м. куб./сутки.</t>
  </si>
  <si>
    <t>по годам:</t>
  </si>
  <si>
    <t xml:space="preserve">Реконструкция КНС «Котово» с заменой насосного оборудования на более производительное: Q=3300 м. куб./час, с устройством аварийно-регулирующего резервуара и установкой механизированных решеток. Устройство систем дезодорации вентиляционных газов на КНС «Котово» Q=4810 м3./час. </t>
  </si>
  <si>
    <t xml:space="preserve">Переподключение жилого поселка ОАО "ПО "ТОС" к муниципальным сетям канализации (СМР) </t>
  </si>
  <si>
    <t>Строительство напорного канализационного коллектора 2Ду=500мм, L=4300м от реконструируемой КНС ОАО "МКК" до реконструируемых муниципальных очистных сооружений.</t>
  </si>
  <si>
    <t>Перечень мероприятий и объемы финансирования Программы комплексного развития систем коммунальной инфраструктуры городского округа Долгопрудный на 2010-2015 годы</t>
  </si>
  <si>
    <t>Бюджет городского округа</t>
  </si>
  <si>
    <t>Строительство водопровода Ду=300мм, L=1500м в районе жилой застройки в г. Долгопрудном между пр. Пацаева и ул. Парковая.</t>
  </si>
  <si>
    <t xml:space="preserve"> 1) Перекладка участка водопровода Ду=200мм на Ду=400мм, L=1000м в г. Долгопрудном от пр. Пацаева до ул. Парковая.
 2) Строительство участков кольцевого водовода Ду=500, L=1200м в районе жилой застройки в г. Долгопрудном между пр. Пацаева и рыночной площадью.</t>
  </si>
  <si>
    <t>Строительство нового водовода Ду=600мм, L=3800м в г. Долгопрудном от Северной водопроводной станции до Лихачевского шоссе.</t>
  </si>
  <si>
    <t>Перекладка водопровода Ду=400мм на Ду=600мм, L=1500м в г. Долгопрудном от ул. Молодежная до ул. Лихачевское шоссе.</t>
  </si>
  <si>
    <t>Переподключение жилого поселка ОАО “ПО” ТОС” к муниципальным сетям водоснабжения.</t>
  </si>
  <si>
    <t xml:space="preserve">Перекладка канализационного коллектора Ду=500мм на Ду=800мм, L=1000м от камеры гашения в г. Долгопрудном по ул. Парковая до коллектора Ду=900мм по пр. Пацаева.
</t>
  </si>
  <si>
    <t>Строительство самотечных сетей канализации Ду=800мм, L=1000м в г. Долгопрудном по ул. Дирижабельная.</t>
  </si>
  <si>
    <t>Строительство магистральной сети - связки между котельными, расположенными в г. Долгопрудном по адресам: ул. Заводская - 2 и  ул. Спортивная - 3а.</t>
  </si>
  <si>
    <t>Привлеченные средства</t>
  </si>
  <si>
    <t>Устройство независимых взаимнорезервирующих источников электропитания ЦТП-8;9;10;11;12;13;14;15.</t>
  </si>
  <si>
    <t>Строительство водорегулирующего узла производительностью 40000м.куб.сутки  в составе: насосная станция 2-го подъема, резервуары запаса воды емк. 2х20000 м.куб., водозаборный узел (3 скважины) производительностью 5000 м.куб.сутки.</t>
  </si>
  <si>
    <r>
      <t xml:space="preserve">Установка </t>
    </r>
    <r>
      <rPr>
        <b/>
        <sz val="10"/>
        <rFont val="Arial"/>
        <family val="2"/>
      </rPr>
      <t xml:space="preserve">по обеззараживанию </t>
    </r>
    <r>
      <rPr>
        <sz val="10"/>
        <rFont val="Arial"/>
        <family val="2"/>
      </rPr>
      <t>питьевой воды на ВЗУ "Хлебниково", "Шереметьево".</t>
    </r>
  </si>
  <si>
    <t>Устройство независимых взаимнорезервирующих источников электропитания ВНС Хлебниково.</t>
  </si>
  <si>
    <t>Устройство независимых взаимнорезервирующих источников электропитания ВНС Шереметьевская.</t>
  </si>
  <si>
    <t>Устройство независимых взаимнорезервирующих источников электропитания ВНС Павельцево.</t>
  </si>
  <si>
    <t>Устройство независимых взаимнорезервирующих источников электропитания станции 3-го подъема г. Долгопрудный, Московское шоссе 27, Циолковского 7, Лаврентьева 21, Лихачевское шоссе 3.</t>
  </si>
  <si>
    <t>Устройство независимых взаимнорезервирующих источников электропитания станции 3-го подъема г. Долгопрудный,  Лихачевское шоссе 31, Лихачевское шоссе 11, Якорная 3, Станционная 1.</t>
  </si>
  <si>
    <t>Устройство независимых взаимнорезервирующих источников электропитания станции 3-го подъема г. Долгопрудный, Московское шоссе 59, Новый бульвар, Молодежная 14, Центральная 7.</t>
  </si>
  <si>
    <t>ПИР и строительство кольцевого водопровода и узла учета расхода и регулирования воды в мкр. Хлебниково.</t>
  </si>
  <si>
    <t>Прокладка водопровода Д=250 мм от водовода 2Д=500 мм в мкр. Хлебниково до ВЗУ Хлебниково в мкр. Хлебниково (ПИР и СМР).</t>
  </si>
  <si>
    <t>Реконструкция ВЗУ "Водники".</t>
  </si>
  <si>
    <t>Реконструкция скважин на ВЗУ "Главная".</t>
  </si>
  <si>
    <t>Строительство кольцевого водопровода Ду=500мм в г. Долгопрудном от Московского шоссе, д.59 до вновь построенного водовода 2хДу=500мм на мкр. Хлебниково L=120м, пропускной способностью 900 кубм/час (ПИР и СМР).</t>
  </si>
  <si>
    <t>Прокладка самотечного канализационного  коллектора  Ду=1200мм  в г. Долгопрудном от   СПТУ  №21   до  очистных  сооружений (ПИР  и  СМР)  (40000м3/сут.).</t>
  </si>
  <si>
    <t>Устройство независимых взаимнорезервирующих источников электропитания КНС Котово.</t>
  </si>
  <si>
    <t>Устройство независимых взаимнорезервирующих источников электропитания КНС Хлебниково, КНС 1.</t>
  </si>
  <si>
    <t>Устройство независимых взаимнорезервирующих источников электропитания очистных сооружений, КНС Водники, КНС Павельцево, КНС Шереметьевская, КНС МКК.</t>
  </si>
  <si>
    <t>Прокладка самотечного канализационного коллектора Ду=1200мм от очистных сооружений до МКАД.</t>
  </si>
  <si>
    <t>Реконструкция КНС №1 (ПИР и СМР).</t>
  </si>
  <si>
    <t>Реконструкция существующего напорного коллектора от КНС №1 до камеры гашения в г. Долгопрудном на ул. Жуковского L=470м, пропускная способность 295 куб.м/час.</t>
  </si>
  <si>
    <t>Строительство  городских очистных  сооружений  дождевой  канализации  в районе  полигона ТБО, в т.ч. строительство самотечного канализационного коллектора от очистных сооружений ло точки сброса в районе р. Бусинка г. Долгопрудного Московской области".</t>
  </si>
  <si>
    <t>Строительство   очистных  сооружений  дождевой  канализации    в мкр. Хлебниково       (57 750м2) в районе ул. Госпитальная.</t>
  </si>
  <si>
    <t>Строительство очистных сооружений дождевой канализации в мкр. Водники.</t>
  </si>
  <si>
    <t>Строительство очистных сооружений дождевой канализации в районе ул. Московская, мкр. Хлебниково.</t>
  </si>
  <si>
    <t>Реконструкция очистных сооружений дождевой канализации в районе ОАО "МКК".</t>
  </si>
  <si>
    <t>Строительство самотечного дождевого коллектора Ду=1000мм, L=500м от мкр. "Хлебниково" до проектируемых очистных сооружений дождевой канализации в районе Госпитального городка.</t>
  </si>
  <si>
    <t>Перекладка дождевого коллектора Ду=1000мм, L=1000м в г. Долгопрудном по ул. Дирижабельная до проспекта Пацаева.</t>
  </si>
  <si>
    <t>Строительство  дождевого коллектора Ду=1000мм, L=500м до проектируемых очистных сооружений дождевой канализации в мкр. "Водники".</t>
  </si>
  <si>
    <t>Строительство самотечного дождевого  коллектора Д=2000мм, L=2000м в г. Долгопрудном от мкр. «Центральный» до проектируемых очистных сооружений дождевой канализации в районе Котовского затона.</t>
  </si>
  <si>
    <t>Перекладка дождевого коллектора Ду=800мм, L=800м в г. Долгопрудном по ул. Гранитная до реконструируемых очистных сооружений в районе ОАО "МКК".</t>
  </si>
  <si>
    <t>ПИР и реконструкция тепловых сетей от котельной ОАО "ДНПП" с устройством узлов смешения в жилых домах, присоединенных непосредственно к магистральной тепловой сети (2-я очередь) по адресу Московская область, г. Долгопрудный, ул.Циолковского.</t>
  </si>
  <si>
    <t>Установка  подмешивающих  насосов  с  частотным  регулированием  на  ЦТП (16 ед.)  и  монтажом  АСУТП (СМР).</t>
  </si>
  <si>
    <t>Реконструкция тепловых сетей в г. Долгопрудном от котельных по ул. Заводская, 2а; Гранитный тупик, 7; Заводская, 15.</t>
  </si>
  <si>
    <t>Устройство независимых взаимнорезервирующих источников электропитания котельных в г. Долгопрудном по ул. Речная 14, Заводская 2.</t>
  </si>
  <si>
    <t>Устройство независимых взаимнорезервирующих источников электропитания котельных в г. Долгопрудном по ул. Станционная 1, Ленинградская19, Гранитный тупик 7, мкр. "Павельцево".</t>
  </si>
  <si>
    <t>Устройство независимых взаимнорезервирующих источников электропитания ЦТП-1;2; 3;4; 5; 6; 7.</t>
  </si>
  <si>
    <t>Устройство независимых взаимнорезервирующих источников электропитания ЦТП-16;17;18;19;20;21;22;23.</t>
  </si>
  <si>
    <t>Реконструкция тепловых сетей с учетом переподключения абонентов  от котельной ОАО “ПО "ТОС”.</t>
  </si>
  <si>
    <t>Реализация проекта по реконструкции и рекультивации полигона ТБО.</t>
  </si>
  <si>
    <t>Строительство водопровода Ду=300 мм в г. Долгопрудном от Лихачевского проезда до ВЗУ "Главная" L=1070 м, пропускная способность 295 куб.м/час.</t>
  </si>
  <si>
    <t>Устройство независимых взаимнорезервирующих источников электропитания котельных в г. Долгопрудном, по ул. Спортивная 3а, Театральная 7, Заводская 15, Первомайская 40.</t>
  </si>
  <si>
    <t>Реконструкция канализационного коллектора  от  КНС  «Хлебниково»  до КНС «Котово»  г. Долгопрудный, Московская обл. Переходы через Клязьминское водохранилище и ул. Московская (ПИР и СМР).</t>
  </si>
  <si>
    <t>Потребность в  финансировании 2010-2015, всего</t>
  </si>
  <si>
    <t>Приобретение дизельных электростанций AKSA марка AС 825 мощностью 742 кВА (590 кВт) (2 шт.)</t>
  </si>
  <si>
    <t xml:space="preserve">Строительство  очистных  сооружений  дождевой  канализации  в  районе Котовского затона (ПИР и СМР). </t>
  </si>
  <si>
    <t xml:space="preserve">Прокладка циркуляционного трубопровода ГВС к жилым домам №№ 20,22,24,26,28 по ул. Первомайская, №№ 16,17,19,20,21,22 по ул. Менделеева, №№ 19,21 по Московскому шоссе </t>
  </si>
  <si>
    <t>Строительство канализационной сети ДНТ "Шереметьевский - 1"</t>
  </si>
  <si>
    <t>Итого по мероприятиям в области водоснабжения:</t>
  </si>
  <si>
    <t>Областной бюджет</t>
  </si>
  <si>
    <t>Приобретение дизель-генераторной установки SDMO D330 IV мощностью 300 кВА (1 шт.)</t>
  </si>
  <si>
    <t xml:space="preserve">Прокладка циркуляционного трубопровода ГВС к жилым домам №№20, 22, 24, 26, 28 по ул. Первомайская; №№ 17, 16, 19, 20, 21, 22 по ул. Менделеевская; №№ 19,21 по Московскому шоссе, №№ 7,9 по Лихачевскому проезду </t>
  </si>
  <si>
    <t>Мероприятия по комплексному развитию коммунальной инфраструктуры с целью организации теплоснабжения</t>
  </si>
  <si>
    <t xml:space="preserve">Привлечённые средства </t>
  </si>
  <si>
    <t xml:space="preserve">Привлеченные средства </t>
  </si>
  <si>
    <t>Модернизация котельной в                                г. Долгопрудном по ул. Театральной  д.7 (СМР)</t>
  </si>
  <si>
    <t>Модернизация котельной в                                           г. Долгопрудном по ул. Театральной  д.7 (ПИР)</t>
  </si>
  <si>
    <t>Модернизация котельной в                                               г. Долгопрудном по ул. Первомайской  д.40 (ПИР)</t>
  </si>
  <si>
    <t>Модернизация котельной в                                                             г. Долгопрудном по ул. Первомайской  д.40 (СМР)</t>
  </si>
  <si>
    <t>Модернизация котельной в                                                    г. Долгопрудном по ул. Ленинградской д.19 (ПИР)</t>
  </si>
  <si>
    <t>Модернизация котельной в                                               г. Долгопрудном по ул. Ленинградской д.19 (СМР)</t>
  </si>
  <si>
    <t>Модернизация котельной в                                                       г. Долгопрудном мкр. Павельцево (ПИР)</t>
  </si>
  <si>
    <t>Модернизация котельной в                                                      г. Долгопрудном по ул. Спортивной д.3 а (ПИР)</t>
  </si>
  <si>
    <t>Модернизация котельной в                                                              г. Долгопрудном по ул. Спортивной д.3 а (СМР)</t>
  </si>
  <si>
    <t>Модернизация котельной в                                                               г. Долгопрудном мкр. Павельцево (СМР)</t>
  </si>
  <si>
    <t>-</t>
  </si>
  <si>
    <t>Привелечённые средства</t>
  </si>
  <si>
    <t>Приобретение электрогенераторной установки для ВЗУ "Шереметьевский"</t>
  </si>
  <si>
    <t xml:space="preserve">Строительство сети водопровода связки Ду= 250 мм, длиной 1695 м от ВЗУ "Хлебниково" до ВЗУ " Шереметьево" </t>
  </si>
  <si>
    <t>(Приложение № 1к Программе)</t>
  </si>
  <si>
    <t>с НДС (тыс. руб.)</t>
  </si>
  <si>
    <t>Приобретение дробилок на КНС "Котово" и КНС "Центральный" (2 шт.)</t>
  </si>
  <si>
    <t>Приобретение специального автомобиля КО-560 для санитарной очистки и промывки городской ливневой канализации</t>
  </si>
  <si>
    <t>12*</t>
  </si>
  <si>
    <t>13*</t>
  </si>
  <si>
    <t>14*</t>
  </si>
  <si>
    <t>15*</t>
  </si>
  <si>
    <t>16*</t>
  </si>
  <si>
    <t>17*</t>
  </si>
  <si>
    <t>18*</t>
  </si>
  <si>
    <t>Реконструкция котельной в г. Долгопрудном по ул. Заводская,2 - III очередь, с увеличением тепловой мощности на 40 Гкал/час (с 60Гкал/час до 100 Гкал/час), со строительством резервного топливного хозяйства. (ПИР)</t>
  </si>
  <si>
    <t>Реконструкция котельной в г. Долгопрудном по ул. Заводская,2 - III очередь, с увеличением тепловой мощности на 40 Гкал/час (с 60Гкал/час до 100 Гкал/час), со строительством резервного топливного хозяйства. (СМР)</t>
  </si>
  <si>
    <t>Справочно: без учета НДС</t>
  </si>
  <si>
    <t>19***</t>
  </si>
  <si>
    <t>20***</t>
  </si>
  <si>
    <t>21***</t>
  </si>
  <si>
    <t>6**</t>
  </si>
  <si>
    <t>9**</t>
  </si>
  <si>
    <t>10**</t>
  </si>
  <si>
    <t>12**</t>
  </si>
  <si>
    <t>11**</t>
  </si>
  <si>
    <t>15**</t>
  </si>
  <si>
    <t>17***</t>
  </si>
  <si>
    <t>18***</t>
  </si>
  <si>
    <t>8**</t>
  </si>
  <si>
    <t>3**</t>
  </si>
  <si>
    <t>4**</t>
  </si>
  <si>
    <t>5**</t>
  </si>
  <si>
    <t>7**</t>
  </si>
  <si>
    <t>1****</t>
  </si>
  <si>
    <r>
      <t xml:space="preserve"> </t>
    </r>
    <r>
      <rPr>
        <b/>
        <sz val="16"/>
        <rFont val="Arial"/>
        <family val="2"/>
      </rPr>
      <t xml:space="preserve"> * </t>
    </r>
    <r>
      <rPr>
        <sz val="10"/>
        <rFont val="Arial"/>
        <family val="2"/>
      </rPr>
      <t>мероприятия  Инвестиционной  программы по водоснабжению на 2012-2015 годы МУП " Инженерные сети г. Долгопрудного";</t>
    </r>
  </si>
  <si>
    <r>
      <t xml:space="preserve"> </t>
    </r>
    <r>
      <rPr>
        <b/>
        <sz val="16"/>
        <rFont val="Arial"/>
        <family val="2"/>
      </rPr>
      <t xml:space="preserve">** </t>
    </r>
    <r>
      <rPr>
        <sz val="10"/>
        <rFont val="Arial"/>
        <family val="2"/>
      </rPr>
      <t xml:space="preserve">мероприятия Инвестиционной программы по водоотведению на 2012-2015 годы МУП " Инженерные сети г. Долгопрудного" ;  </t>
    </r>
  </si>
  <si>
    <r>
      <t xml:space="preserve">*** </t>
    </r>
    <r>
      <rPr>
        <sz val="10"/>
        <rFont val="Arial"/>
        <family val="2"/>
      </rPr>
      <t>мероприятия Инвестиционной программы по водоснабжению и водоотведению на 2011-2013 годы МУП "Инженерные сети г. Долгопрудного";</t>
    </r>
  </si>
  <si>
    <r>
      <t xml:space="preserve">**** </t>
    </r>
    <r>
      <rPr>
        <sz val="10"/>
        <rFont val="Arial"/>
        <family val="2"/>
      </rPr>
      <t>мероприятия Инвестиционной программы по реконструкции и рекультивации отработанных площадей полигона ТБО г. Долгопрудного на 2012-2014 годы МУП "ДГБ".</t>
    </r>
  </si>
  <si>
    <t xml:space="preserve">Разработка схем теплоснабжения, водоснабжения и водоотведения                                                  г.о. Долгопрудный </t>
  </si>
  <si>
    <t>Приобретение элктростанции мощностью 150 кВА для КНС " Водники"</t>
  </si>
  <si>
    <t>к решению Совета депутатов г. Долгопрудного от  20.12.2013г.  №123 -нр</t>
  </si>
  <si>
    <t>Приложение № 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</si>
</sst>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_ ;\-#,##0.00\ "/>
    <numFmt numFmtId="175" formatCode="#,##0.000"/>
    <numFmt numFmtId="176" formatCode="_-* #,##0.000_р_._-;\-* #,##0.000_р_._-;_-* &quot;-&quot;???_р_._-;_-@_-"/>
    <numFmt numFmtId="177" formatCode="000000"/>
    <numFmt numFmtId="178" formatCode="[$-FC19]d\ mmmm\ yyyy\ &quot;г.&quot;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1" fontId="0" fillId="0" borderId="10" xfId="6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1" fontId="1" fillId="0" borderId="10" xfId="6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1" fontId="0" fillId="0" borderId="10" xfId="6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right" vertical="center" wrapText="1"/>
    </xf>
    <xf numFmtId="43" fontId="0" fillId="0" borderId="10" xfId="60" applyNumberFormat="1" applyFont="1" applyFill="1" applyBorder="1" applyAlignment="1">
      <alignment horizontal="right" vertical="center" wrapText="1"/>
    </xf>
    <xf numFmtId="4" fontId="0" fillId="0" borderId="10" xfId="60" applyNumberFormat="1" applyFont="1" applyFill="1" applyBorder="1" applyAlignment="1">
      <alignment horizontal="right" vertical="center" wrapText="1"/>
    </xf>
    <xf numFmtId="172" fontId="0" fillId="0" borderId="10" xfId="60" applyNumberFormat="1" applyFont="1" applyFill="1" applyBorder="1" applyAlignment="1">
      <alignment horizontal="right" vertical="center" wrapText="1"/>
    </xf>
    <xf numFmtId="171" fontId="0" fillId="0" borderId="10" xfId="60" applyFont="1" applyFill="1" applyBorder="1" applyAlignment="1">
      <alignment horizontal="right" vertical="center" wrapText="1"/>
    </xf>
    <xf numFmtId="0" fontId="0" fillId="0" borderId="10" xfId="6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171" fontId="0" fillId="32" borderId="10" xfId="60" applyFont="1" applyFill="1" applyBorder="1" applyAlignment="1">
      <alignment horizontal="left" vertical="center" wrapText="1"/>
    </xf>
    <xf numFmtId="171" fontId="0" fillId="32" borderId="10" xfId="6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4" fontId="1" fillId="32" borderId="10" xfId="60" applyNumberFormat="1" applyFont="1" applyFill="1" applyBorder="1" applyAlignment="1">
      <alignment horizontal="right" vertical="center" wrapText="1"/>
    </xf>
    <xf numFmtId="43" fontId="0" fillId="32" borderId="10" xfId="6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171" fontId="0" fillId="0" borderId="10" xfId="60" applyNumberFormat="1" applyFont="1" applyFill="1" applyBorder="1" applyAlignment="1">
      <alignment horizontal="center" vertical="center" wrapText="1"/>
    </xf>
    <xf numFmtId="171" fontId="0" fillId="0" borderId="10" xfId="60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1" fillId="33" borderId="10" xfId="60" applyNumberFormat="1" applyFont="1" applyFill="1" applyBorder="1" applyAlignment="1">
      <alignment horizontal="right" vertical="center" wrapText="1"/>
    </xf>
    <xf numFmtId="4" fontId="1" fillId="33" borderId="12" xfId="60" applyNumberFormat="1" applyFont="1" applyFill="1" applyBorder="1" applyAlignment="1">
      <alignment horizontal="right" vertical="center" wrapText="1"/>
    </xf>
    <xf numFmtId="4" fontId="1" fillId="33" borderId="13" xfId="60" applyNumberFormat="1" applyFont="1" applyFill="1" applyBorder="1" applyAlignment="1">
      <alignment horizontal="right" vertical="center" wrapText="1"/>
    </xf>
    <xf numFmtId="171" fontId="1" fillId="33" borderId="10" xfId="60" applyFont="1" applyFill="1" applyBorder="1" applyAlignment="1">
      <alignment horizontal="center" vertical="center" wrapText="1"/>
    </xf>
    <xf numFmtId="43" fontId="1" fillId="33" borderId="10" xfId="60" applyNumberFormat="1" applyFont="1" applyFill="1" applyBorder="1" applyAlignment="1">
      <alignment horizontal="right" vertical="center" wrapText="1"/>
    </xf>
    <xf numFmtId="171" fontId="0" fillId="33" borderId="10" xfId="6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1" fontId="0" fillId="0" borderId="12" xfId="60" applyFont="1" applyFill="1" applyBorder="1" applyAlignment="1">
      <alignment horizontal="left" vertical="center" wrapText="1"/>
    </xf>
    <xf numFmtId="171" fontId="1" fillId="33" borderId="12" xfId="60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171" fontId="1" fillId="33" borderId="14" xfId="60" applyFont="1" applyFill="1" applyBorder="1" applyAlignment="1">
      <alignment horizontal="center" vertical="center" wrapText="1"/>
    </xf>
    <xf numFmtId="171" fontId="0" fillId="0" borderId="14" xfId="60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171" fontId="0" fillId="33" borderId="10" xfId="6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171" fontId="0" fillId="33" borderId="10" xfId="60" applyFont="1" applyFill="1" applyBorder="1" applyAlignment="1">
      <alignment horizontal="left" vertical="center" wrapText="1"/>
    </xf>
    <xf numFmtId="171" fontId="0" fillId="33" borderId="10" xfId="60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horizontal="center" vertical="center" wrapText="1"/>
    </xf>
    <xf numFmtId="43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171" fontId="1" fillId="33" borderId="10" xfId="60" applyFont="1" applyFill="1" applyBorder="1" applyAlignment="1">
      <alignment horizontal="center" vertical="center" wrapText="1"/>
    </xf>
    <xf numFmtId="171" fontId="0" fillId="0" borderId="15" xfId="60" applyFont="1" applyFill="1" applyBorder="1" applyAlignment="1">
      <alignment horizontal="left" vertical="center" wrapText="1"/>
    </xf>
    <xf numFmtId="43" fontId="1" fillId="33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71" fontId="1" fillId="33" borderId="14" xfId="60" applyFont="1" applyFill="1" applyBorder="1" applyAlignment="1">
      <alignment horizontal="center" vertical="center" wrapText="1"/>
    </xf>
    <xf numFmtId="171" fontId="0" fillId="0" borderId="14" xfId="6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1" fontId="0" fillId="0" borderId="14" xfId="60" applyFont="1" applyFill="1" applyBorder="1" applyAlignment="1">
      <alignment horizontal="center" vertical="center" wrapText="1"/>
    </xf>
    <xf numFmtId="171" fontId="0" fillId="0" borderId="12" xfId="6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1" fontId="1" fillId="33" borderId="14" xfId="60" applyFont="1" applyFill="1" applyBorder="1" applyAlignment="1">
      <alignment horizontal="center" vertical="center" wrapText="1"/>
    </xf>
    <xf numFmtId="171" fontId="1" fillId="33" borderId="12" xfId="6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171" fontId="0" fillId="0" borderId="14" xfId="60" applyFont="1" applyFill="1" applyBorder="1" applyAlignment="1">
      <alignment vertical="center" wrapText="1"/>
    </xf>
    <xf numFmtId="171" fontId="0" fillId="0" borderId="12" xfId="60" applyFont="1" applyFill="1" applyBorder="1" applyAlignment="1">
      <alignment vertical="center" wrapText="1"/>
    </xf>
    <xf numFmtId="4" fontId="1" fillId="33" borderId="14" xfId="60" applyNumberFormat="1" applyFont="1" applyFill="1" applyBorder="1" applyAlignment="1">
      <alignment horizontal="right" vertical="center" wrapText="1"/>
    </xf>
    <xf numFmtId="4" fontId="1" fillId="33" borderId="12" xfId="60" applyNumberFormat="1" applyFont="1" applyFill="1" applyBorder="1" applyAlignment="1">
      <alignment horizontal="right" vertical="center" wrapText="1"/>
    </xf>
    <xf numFmtId="171" fontId="0" fillId="0" borderId="10" xfId="6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1" fontId="1" fillId="0" borderId="14" xfId="60" applyFont="1" applyFill="1" applyBorder="1" applyAlignment="1">
      <alignment horizontal="center" vertical="center" wrapText="1"/>
    </xf>
    <xf numFmtId="171" fontId="1" fillId="0" borderId="10" xfId="6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71" fontId="0" fillId="0" borderId="14" xfId="60" applyFont="1" applyFill="1" applyBorder="1" applyAlignment="1">
      <alignment horizontal="left" vertical="center" wrapText="1"/>
    </xf>
    <xf numFmtId="171" fontId="0" fillId="0" borderId="12" xfId="60" applyFont="1" applyFill="1" applyBorder="1" applyAlignment="1">
      <alignment horizontal="left" vertical="center" wrapText="1"/>
    </xf>
    <xf numFmtId="171" fontId="1" fillId="33" borderId="10" xfId="60" applyFont="1" applyFill="1" applyBorder="1" applyAlignment="1">
      <alignment horizontal="center" vertical="center" wrapText="1"/>
    </xf>
    <xf numFmtId="171" fontId="0" fillId="0" borderId="13" xfId="60" applyFont="1" applyFill="1" applyBorder="1" applyAlignment="1">
      <alignment vertical="center" wrapText="1"/>
    </xf>
    <xf numFmtId="4" fontId="1" fillId="33" borderId="13" xfId="6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1" fillId="0" borderId="10" xfId="60" applyFont="1" applyBorder="1" applyAlignment="1">
      <alignment horizontal="center" vertical="center" wrapText="1"/>
    </xf>
    <xf numFmtId="0" fontId="0" fillId="33" borderId="12" xfId="0" applyFill="1" applyBorder="1" applyAlignment="1">
      <alignment horizontal="right" vertical="center" wrapText="1"/>
    </xf>
    <xf numFmtId="171" fontId="3" fillId="0" borderId="10" xfId="6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71" fontId="1" fillId="0" borderId="12" xfId="60" applyFont="1" applyFill="1" applyBorder="1" applyAlignment="1">
      <alignment horizontal="center" vertical="center" wrapText="1"/>
    </xf>
    <xf numFmtId="171" fontId="1" fillId="33" borderId="16" xfId="60" applyFont="1" applyFill="1" applyBorder="1" applyAlignment="1">
      <alignment horizontal="center" vertical="center" wrapText="1"/>
    </xf>
    <xf numFmtId="171" fontId="1" fillId="33" borderId="17" xfId="60" applyFont="1" applyFill="1" applyBorder="1" applyAlignment="1">
      <alignment horizontal="center" vertical="center" wrapText="1"/>
    </xf>
    <xf numFmtId="171" fontId="1" fillId="33" borderId="18" xfId="60" applyFont="1" applyFill="1" applyBorder="1" applyAlignment="1">
      <alignment horizontal="center" vertical="center" wrapText="1"/>
    </xf>
    <xf numFmtId="4" fontId="1" fillId="33" borderId="10" xfId="6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3"/>
  <sheetViews>
    <sheetView tabSelected="1" view="pageBreakPreview" zoomScaleSheetLayoutView="100" zoomScalePageLayoutView="0" workbookViewId="0" topLeftCell="E1">
      <pane ySplit="9" topLeftCell="A10" activePane="bottomLeft" state="frozen"/>
      <selection pane="topLeft" activeCell="A1" sqref="A1"/>
      <selection pane="bottomLeft" activeCell="G2" sqref="G2:K2"/>
    </sheetView>
  </sheetViews>
  <sheetFormatPr defaultColWidth="9.140625" defaultRowHeight="12.75"/>
  <cols>
    <col min="1" max="1" width="7.140625" style="18" customWidth="1"/>
    <col min="2" max="2" width="40.421875" style="18" customWidth="1"/>
    <col min="3" max="3" width="16.28125" style="19" customWidth="1"/>
    <col min="4" max="4" width="18.00390625" style="18" customWidth="1"/>
    <col min="5" max="5" width="14.8515625" style="20" customWidth="1"/>
    <col min="6" max="6" width="14.140625" style="18" customWidth="1"/>
    <col min="7" max="7" width="15.57421875" style="18" customWidth="1"/>
    <col min="8" max="8" width="16.421875" style="18" customWidth="1"/>
    <col min="9" max="9" width="14.57421875" style="18" customWidth="1"/>
    <col min="10" max="10" width="15.28125" style="18" customWidth="1"/>
    <col min="11" max="11" width="17.57421875" style="18" customWidth="1"/>
    <col min="12" max="12" width="16.28125" style="18" customWidth="1"/>
    <col min="13" max="13" width="11.00390625" style="18" bestFit="1" customWidth="1"/>
    <col min="14" max="14" width="13.28125" style="18" bestFit="1" customWidth="1"/>
    <col min="15" max="41" width="9.140625" style="18" customWidth="1"/>
    <col min="42" max="16384" width="9.140625" style="9" customWidth="1"/>
  </cols>
  <sheetData>
    <row r="1" spans="9:11" ht="12.75">
      <c r="I1" s="98" t="s">
        <v>142</v>
      </c>
      <c r="J1" s="110"/>
      <c r="K1" s="110"/>
    </row>
    <row r="2" spans="1:41" s="6" customFormat="1" ht="24.75" customHeight="1">
      <c r="A2" s="16"/>
      <c r="B2" s="93"/>
      <c r="C2" s="93"/>
      <c r="D2" s="93"/>
      <c r="E2" s="93"/>
      <c r="G2" s="98" t="s">
        <v>141</v>
      </c>
      <c r="H2" s="79"/>
      <c r="I2" s="79"/>
      <c r="J2" s="79"/>
      <c r="K2" s="79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s="6" customFormat="1" ht="21.75" customHeight="1">
      <c r="A3" s="16"/>
      <c r="H3" s="95" t="s">
        <v>104</v>
      </c>
      <c r="I3" s="96"/>
      <c r="J3" s="96"/>
      <c r="K3" s="9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s="7" customFormat="1" ht="15" customHeight="1">
      <c r="A4" s="17"/>
      <c r="B4" s="94"/>
      <c r="C4" s="94"/>
      <c r="D4" s="94"/>
      <c r="E4" s="94"/>
      <c r="H4" s="111"/>
      <c r="I4" s="79"/>
      <c r="J4" s="79"/>
      <c r="K4" s="79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s="7" customFormat="1" ht="33.75" customHeight="1">
      <c r="A5" s="92" t="s">
        <v>24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s="7" customFormat="1" ht="29.25" customHeight="1">
      <c r="A6" s="17"/>
      <c r="B6" s="21"/>
      <c r="C6" s="22"/>
      <c r="D6" s="21"/>
      <c r="E6" s="23"/>
      <c r="F6" s="17"/>
      <c r="H6" s="17"/>
      <c r="I6" s="17"/>
      <c r="J6" s="17"/>
      <c r="K6" s="17" t="s">
        <v>105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s="1" customFormat="1" ht="29.25" customHeight="1">
      <c r="A7" s="99" t="s">
        <v>9</v>
      </c>
      <c r="B7" s="99" t="s">
        <v>0</v>
      </c>
      <c r="C7" s="97" t="s">
        <v>78</v>
      </c>
      <c r="D7" s="99" t="s">
        <v>3</v>
      </c>
      <c r="E7" s="99" t="s">
        <v>20</v>
      </c>
      <c r="F7" s="99"/>
      <c r="G7" s="99"/>
      <c r="H7" s="99"/>
      <c r="I7" s="99"/>
      <c r="J7" s="99"/>
      <c r="K7" s="9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s="7" customFormat="1" ht="18.75" customHeight="1">
      <c r="A8" s="99"/>
      <c r="B8" s="99"/>
      <c r="C8" s="97"/>
      <c r="D8" s="99"/>
      <c r="E8" s="4" t="s">
        <v>6</v>
      </c>
      <c r="F8" s="2">
        <v>2010</v>
      </c>
      <c r="G8" s="2">
        <v>2011</v>
      </c>
      <c r="H8" s="14">
        <v>2012</v>
      </c>
      <c r="I8" s="14">
        <v>2013</v>
      </c>
      <c r="J8" s="14">
        <v>2014</v>
      </c>
      <c r="K8" s="14">
        <v>2015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s="7" customFormat="1" ht="12.75">
      <c r="A9" s="24">
        <v>1</v>
      </c>
      <c r="B9" s="24">
        <v>2</v>
      </c>
      <c r="C9" s="8">
        <v>3</v>
      </c>
      <c r="D9" s="24">
        <v>4</v>
      </c>
      <c r="E9" s="24">
        <v>5</v>
      </c>
      <c r="F9" s="24">
        <v>6</v>
      </c>
      <c r="G9" s="24">
        <v>7</v>
      </c>
      <c r="H9" s="14">
        <v>8</v>
      </c>
      <c r="I9" s="14">
        <v>9</v>
      </c>
      <c r="J9" s="14">
        <v>10</v>
      </c>
      <c r="K9" s="14">
        <v>11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11" ht="12.75">
      <c r="A10" s="112" t="s">
        <v>1</v>
      </c>
      <c r="B10" s="112"/>
      <c r="C10" s="112"/>
      <c r="D10" s="112"/>
      <c r="E10" s="112"/>
      <c r="F10" s="112"/>
      <c r="G10" s="112"/>
      <c r="H10" s="13"/>
      <c r="I10" s="13"/>
      <c r="J10" s="13"/>
      <c r="K10" s="13"/>
    </row>
    <row r="11" spans="1:11" ht="84" customHeight="1">
      <c r="A11" s="38">
        <v>1</v>
      </c>
      <c r="B11" s="15" t="s">
        <v>36</v>
      </c>
      <c r="C11" s="50">
        <f aca="true" t="shared" si="0" ref="C11:C20">E11</f>
        <v>700000</v>
      </c>
      <c r="D11" s="5" t="s">
        <v>34</v>
      </c>
      <c r="E11" s="28">
        <f>G11+F11+H11+I11+J11+K11</f>
        <v>700000</v>
      </c>
      <c r="F11" s="29">
        <v>0</v>
      </c>
      <c r="G11" s="29">
        <v>0</v>
      </c>
      <c r="H11" s="29">
        <v>70000</v>
      </c>
      <c r="I11" s="29">
        <v>315000</v>
      </c>
      <c r="J11" s="29">
        <v>315000</v>
      </c>
      <c r="K11" s="29">
        <v>0</v>
      </c>
    </row>
    <row r="12" spans="1:41" s="26" customFormat="1" ht="33" customHeight="1">
      <c r="A12" s="38">
        <v>2</v>
      </c>
      <c r="B12" s="15" t="s">
        <v>37</v>
      </c>
      <c r="C12" s="50">
        <f t="shared" si="0"/>
        <v>9000</v>
      </c>
      <c r="D12" s="5" t="s">
        <v>34</v>
      </c>
      <c r="E12" s="28">
        <f>G12+F12+H12+I12+J12+K12</f>
        <v>9000</v>
      </c>
      <c r="F12" s="29">
        <v>0</v>
      </c>
      <c r="G12" s="29">
        <v>0</v>
      </c>
      <c r="H12" s="30">
        <v>9000</v>
      </c>
      <c r="I12" s="29">
        <v>0</v>
      </c>
      <c r="J12" s="29">
        <v>0</v>
      </c>
      <c r="K12" s="29">
        <v>0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s="26" customFormat="1" ht="38.25">
      <c r="A13" s="38">
        <v>3</v>
      </c>
      <c r="B13" s="15" t="s">
        <v>38</v>
      </c>
      <c r="C13" s="50">
        <f t="shared" si="0"/>
        <v>550</v>
      </c>
      <c r="D13" s="5" t="s">
        <v>34</v>
      </c>
      <c r="E13" s="28">
        <f aca="true" t="shared" si="1" ref="E13:E18">G13+H13+I13+J13+K13</f>
        <v>550</v>
      </c>
      <c r="F13" s="29">
        <v>0</v>
      </c>
      <c r="G13" s="29">
        <v>0</v>
      </c>
      <c r="H13" s="30">
        <v>550</v>
      </c>
      <c r="I13" s="29">
        <v>0</v>
      </c>
      <c r="J13" s="29">
        <v>0</v>
      </c>
      <c r="K13" s="29">
        <v>0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s="26" customFormat="1" ht="38.25">
      <c r="A14" s="38">
        <v>4</v>
      </c>
      <c r="B14" s="15" t="s">
        <v>39</v>
      </c>
      <c r="C14" s="50">
        <f t="shared" si="0"/>
        <v>400</v>
      </c>
      <c r="D14" s="5" t="s">
        <v>34</v>
      </c>
      <c r="E14" s="28">
        <f t="shared" si="1"/>
        <v>400</v>
      </c>
      <c r="F14" s="29">
        <v>0</v>
      </c>
      <c r="G14" s="29">
        <v>0</v>
      </c>
      <c r="H14" s="30">
        <v>400</v>
      </c>
      <c r="I14" s="29">
        <v>0</v>
      </c>
      <c r="J14" s="29">
        <v>0</v>
      </c>
      <c r="K14" s="29"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41" s="26" customFormat="1" ht="38.25">
      <c r="A15" s="38">
        <v>5</v>
      </c>
      <c r="B15" s="15" t="s">
        <v>40</v>
      </c>
      <c r="C15" s="50">
        <f t="shared" si="0"/>
        <v>300</v>
      </c>
      <c r="D15" s="5" t="s">
        <v>34</v>
      </c>
      <c r="E15" s="28">
        <f t="shared" si="1"/>
        <v>300</v>
      </c>
      <c r="F15" s="29">
        <v>0</v>
      </c>
      <c r="G15" s="29">
        <v>0</v>
      </c>
      <c r="H15" s="30">
        <v>300</v>
      </c>
      <c r="I15" s="29">
        <v>0</v>
      </c>
      <c r="J15" s="29">
        <v>0</v>
      </c>
      <c r="K15" s="29">
        <v>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41" s="26" customFormat="1" ht="76.5">
      <c r="A16" s="38">
        <v>6</v>
      </c>
      <c r="B16" s="15" t="s">
        <v>41</v>
      </c>
      <c r="C16" s="50">
        <f t="shared" si="0"/>
        <v>400</v>
      </c>
      <c r="D16" s="5" t="s">
        <v>34</v>
      </c>
      <c r="E16" s="28">
        <f t="shared" si="1"/>
        <v>400</v>
      </c>
      <c r="F16" s="29">
        <v>0</v>
      </c>
      <c r="G16" s="29">
        <v>0</v>
      </c>
      <c r="H16" s="30">
        <v>400</v>
      </c>
      <c r="I16" s="29">
        <v>0</v>
      </c>
      <c r="J16" s="29">
        <v>0</v>
      </c>
      <c r="K16" s="29">
        <v>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s="26" customFormat="1" ht="76.5">
      <c r="A17" s="38">
        <v>7</v>
      </c>
      <c r="B17" s="15" t="s">
        <v>42</v>
      </c>
      <c r="C17" s="50">
        <f t="shared" si="0"/>
        <v>400</v>
      </c>
      <c r="D17" s="5" t="s">
        <v>34</v>
      </c>
      <c r="E17" s="28">
        <f t="shared" si="1"/>
        <v>400</v>
      </c>
      <c r="F17" s="29">
        <v>0</v>
      </c>
      <c r="G17" s="29">
        <v>0</v>
      </c>
      <c r="H17" s="30">
        <v>400</v>
      </c>
      <c r="I17" s="29">
        <v>0</v>
      </c>
      <c r="J17" s="29">
        <v>0</v>
      </c>
      <c r="K17" s="29">
        <v>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s="26" customFormat="1" ht="69.75" customHeight="1">
      <c r="A18" s="38">
        <v>8</v>
      </c>
      <c r="B18" s="15" t="s">
        <v>43</v>
      </c>
      <c r="C18" s="50">
        <f t="shared" si="0"/>
        <v>500</v>
      </c>
      <c r="D18" s="5" t="s">
        <v>34</v>
      </c>
      <c r="E18" s="28">
        <f t="shared" si="1"/>
        <v>500</v>
      </c>
      <c r="F18" s="29">
        <v>0</v>
      </c>
      <c r="G18" s="29">
        <v>0</v>
      </c>
      <c r="H18" s="30">
        <v>500</v>
      </c>
      <c r="I18" s="29">
        <v>0</v>
      </c>
      <c r="J18" s="29">
        <v>0</v>
      </c>
      <c r="K18" s="29">
        <v>0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1" s="26" customFormat="1" ht="38.25">
      <c r="A19" s="38">
        <v>9</v>
      </c>
      <c r="B19" s="15" t="s">
        <v>44</v>
      </c>
      <c r="C19" s="50">
        <f t="shared" si="0"/>
        <v>7938.5</v>
      </c>
      <c r="D19" s="5" t="s">
        <v>34</v>
      </c>
      <c r="E19" s="28">
        <f>G19+F19+H19+I19+J19+K19</f>
        <v>7938.5</v>
      </c>
      <c r="F19" s="30">
        <v>1534.15</v>
      </c>
      <c r="G19" s="29">
        <v>6404.35</v>
      </c>
      <c r="H19" s="29">
        <v>0</v>
      </c>
      <c r="I19" s="29">
        <v>0</v>
      </c>
      <c r="J19" s="29">
        <v>0</v>
      </c>
      <c r="K19" s="29"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41" s="26" customFormat="1" ht="51" customHeight="1">
      <c r="A20" s="38">
        <v>10</v>
      </c>
      <c r="B20" s="15" t="s">
        <v>45</v>
      </c>
      <c r="C20" s="50">
        <f t="shared" si="0"/>
        <v>9650.87</v>
      </c>
      <c r="D20" s="5" t="s">
        <v>34</v>
      </c>
      <c r="E20" s="28">
        <f>G20+F20+H20+I20+J20+K20</f>
        <v>9650.87</v>
      </c>
      <c r="F20" s="30">
        <v>9650.87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5" s="12" customFormat="1" ht="25.5">
      <c r="A21" s="35">
        <v>11</v>
      </c>
      <c r="B21" s="15" t="s">
        <v>46</v>
      </c>
      <c r="C21" s="50">
        <f>E21</f>
        <v>60000</v>
      </c>
      <c r="D21" s="5" t="s">
        <v>34</v>
      </c>
      <c r="E21" s="28">
        <f>G21+F21+H21+I21+J21+K21</f>
        <v>60000</v>
      </c>
      <c r="F21" s="29">
        <v>0</v>
      </c>
      <c r="G21" s="30">
        <v>30000</v>
      </c>
      <c r="H21" s="29">
        <v>30000</v>
      </c>
      <c r="I21" s="29">
        <v>0</v>
      </c>
      <c r="J21" s="29">
        <v>0</v>
      </c>
      <c r="K21" s="29"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13" s="11" customFormat="1" ht="51">
      <c r="A22" s="80" t="s">
        <v>108</v>
      </c>
      <c r="B22" s="15" t="s">
        <v>26</v>
      </c>
      <c r="C22" s="50">
        <v>65372</v>
      </c>
      <c r="D22" s="82" t="s">
        <v>34</v>
      </c>
      <c r="E22" s="28">
        <f>H22+I22+J22+K22</f>
        <v>65372</v>
      </c>
      <c r="F22" s="29">
        <v>0</v>
      </c>
      <c r="G22" s="29">
        <v>0</v>
      </c>
      <c r="H22" s="29">
        <v>16343</v>
      </c>
      <c r="I22" s="29">
        <v>16343</v>
      </c>
      <c r="J22" s="29">
        <v>16343</v>
      </c>
      <c r="K22" s="29">
        <v>16343</v>
      </c>
      <c r="M22" s="68">
        <f>E23+E25+E27+E29+E31+E33+E35+E37+E39+E41</f>
        <v>519303.35</v>
      </c>
    </row>
    <row r="23" spans="1:11" s="11" customFormat="1" ht="12.75">
      <c r="A23" s="81"/>
      <c r="B23" s="15" t="s">
        <v>117</v>
      </c>
      <c r="C23" s="50">
        <v>55400</v>
      </c>
      <c r="D23" s="83"/>
      <c r="E23" s="28">
        <v>55400</v>
      </c>
      <c r="F23" s="29">
        <v>0</v>
      </c>
      <c r="G23" s="29">
        <v>0</v>
      </c>
      <c r="H23" s="29">
        <v>13850</v>
      </c>
      <c r="I23" s="29">
        <v>13850</v>
      </c>
      <c r="J23" s="29">
        <v>13850</v>
      </c>
      <c r="K23" s="29">
        <v>13850</v>
      </c>
    </row>
    <row r="24" spans="1:11" s="11" customFormat="1" ht="108" customHeight="1">
      <c r="A24" s="80" t="s">
        <v>109</v>
      </c>
      <c r="B24" s="33" t="s">
        <v>27</v>
      </c>
      <c r="C24" s="50">
        <f>E24</f>
        <v>101008</v>
      </c>
      <c r="D24" s="82" t="s">
        <v>34</v>
      </c>
      <c r="E24" s="28">
        <f>G24+F24+H24+I24+J24+K24</f>
        <v>101008</v>
      </c>
      <c r="F24" s="29">
        <v>0</v>
      </c>
      <c r="G24" s="29">
        <v>0</v>
      </c>
      <c r="H24" s="29">
        <v>101008</v>
      </c>
      <c r="I24" s="29">
        <v>0</v>
      </c>
      <c r="J24" s="29">
        <v>0</v>
      </c>
      <c r="K24" s="29">
        <v>0</v>
      </c>
    </row>
    <row r="25" spans="1:11" s="11" customFormat="1" ht="12.75">
      <c r="A25" s="81"/>
      <c r="B25" s="15" t="s">
        <v>117</v>
      </c>
      <c r="C25" s="50">
        <v>85600</v>
      </c>
      <c r="D25" s="83"/>
      <c r="E25" s="28">
        <v>85600</v>
      </c>
      <c r="F25" s="29">
        <v>0</v>
      </c>
      <c r="G25" s="29">
        <v>0</v>
      </c>
      <c r="H25" s="29">
        <v>85600</v>
      </c>
      <c r="I25" s="29">
        <v>0</v>
      </c>
      <c r="J25" s="29">
        <v>0</v>
      </c>
      <c r="K25" s="29">
        <v>0</v>
      </c>
    </row>
    <row r="26" spans="1:11" s="11" customFormat="1" ht="66" customHeight="1">
      <c r="A26" s="80" t="s">
        <v>110</v>
      </c>
      <c r="B26" s="15" t="s">
        <v>13</v>
      </c>
      <c r="C26" s="50">
        <f>E26</f>
        <v>27258</v>
      </c>
      <c r="D26" s="82" t="s">
        <v>34</v>
      </c>
      <c r="E26" s="28">
        <f>G26+F26+H26+I26+J26+K26</f>
        <v>27258</v>
      </c>
      <c r="F26" s="29">
        <v>0</v>
      </c>
      <c r="G26" s="29">
        <v>0</v>
      </c>
      <c r="H26" s="29">
        <v>27258</v>
      </c>
      <c r="I26" s="29">
        <v>0</v>
      </c>
      <c r="J26" s="29">
        <v>0</v>
      </c>
      <c r="K26" s="29">
        <v>0</v>
      </c>
    </row>
    <row r="27" spans="1:11" s="11" customFormat="1" ht="12.75">
      <c r="A27" s="81"/>
      <c r="B27" s="15" t="s">
        <v>117</v>
      </c>
      <c r="C27" s="50">
        <v>23100</v>
      </c>
      <c r="D27" s="83"/>
      <c r="E27" s="28">
        <v>23100</v>
      </c>
      <c r="F27" s="29">
        <v>0</v>
      </c>
      <c r="G27" s="29">
        <v>0</v>
      </c>
      <c r="H27" s="29">
        <v>23100</v>
      </c>
      <c r="I27" s="29">
        <v>0</v>
      </c>
      <c r="J27" s="29">
        <v>0</v>
      </c>
      <c r="K27" s="29">
        <v>0</v>
      </c>
    </row>
    <row r="28" spans="1:11" s="11" customFormat="1" ht="51">
      <c r="A28" s="80" t="s">
        <v>111</v>
      </c>
      <c r="B28" s="15" t="s">
        <v>28</v>
      </c>
      <c r="C28" s="50">
        <v>173797.48</v>
      </c>
      <c r="D28" s="82" t="s">
        <v>34</v>
      </c>
      <c r="E28" s="50">
        <f>H28+I28+J28+K28</f>
        <v>173797.48</v>
      </c>
      <c r="F28" s="29">
        <v>0</v>
      </c>
      <c r="G28" s="29">
        <v>0</v>
      </c>
      <c r="H28" s="29">
        <v>37595.98</v>
      </c>
      <c r="I28" s="29">
        <v>45400.5</v>
      </c>
      <c r="J28" s="29">
        <v>45400.5</v>
      </c>
      <c r="K28" s="29">
        <v>45400.5</v>
      </c>
    </row>
    <row r="29" spans="1:11" s="11" customFormat="1" ht="12.75">
      <c r="A29" s="81"/>
      <c r="B29" s="15" t="s">
        <v>117</v>
      </c>
      <c r="C29" s="50">
        <v>147286</v>
      </c>
      <c r="D29" s="83"/>
      <c r="E29" s="50">
        <v>147286</v>
      </c>
      <c r="F29" s="29">
        <v>0</v>
      </c>
      <c r="G29" s="29">
        <v>0</v>
      </c>
      <c r="H29" s="29">
        <v>31861</v>
      </c>
      <c r="I29" s="29">
        <v>38475</v>
      </c>
      <c r="J29" s="29">
        <v>38475</v>
      </c>
      <c r="K29" s="29">
        <v>38475</v>
      </c>
    </row>
    <row r="30" spans="1:11" s="11" customFormat="1" ht="25.5">
      <c r="A30" s="80" t="s">
        <v>112</v>
      </c>
      <c r="B30" s="15" t="s">
        <v>14</v>
      </c>
      <c r="C30" s="50">
        <f>E30</f>
        <v>26196</v>
      </c>
      <c r="D30" s="82" t="s">
        <v>34</v>
      </c>
      <c r="E30" s="28">
        <f>G30+F30+H30+I30+J30+K30</f>
        <v>26196</v>
      </c>
      <c r="F30" s="29">
        <v>0</v>
      </c>
      <c r="G30" s="30"/>
      <c r="H30" s="30">
        <v>6549</v>
      </c>
      <c r="I30" s="29">
        <v>6549</v>
      </c>
      <c r="J30" s="29">
        <v>6549</v>
      </c>
      <c r="K30" s="29">
        <v>6549</v>
      </c>
    </row>
    <row r="31" spans="1:11" s="11" customFormat="1" ht="12.75">
      <c r="A31" s="81"/>
      <c r="B31" s="15" t="s">
        <v>117</v>
      </c>
      <c r="C31" s="50">
        <v>22200</v>
      </c>
      <c r="D31" s="83"/>
      <c r="E31" s="28">
        <v>22200</v>
      </c>
      <c r="F31" s="29"/>
      <c r="G31" s="30"/>
      <c r="H31" s="30">
        <v>5550</v>
      </c>
      <c r="I31" s="29">
        <v>5550</v>
      </c>
      <c r="J31" s="29">
        <v>5550</v>
      </c>
      <c r="K31" s="29">
        <v>5550</v>
      </c>
    </row>
    <row r="32" spans="1:11" s="11" customFormat="1" ht="38.25">
      <c r="A32" s="80" t="s">
        <v>113</v>
      </c>
      <c r="B32" s="15" t="s">
        <v>29</v>
      </c>
      <c r="C32" s="50">
        <f>E32</f>
        <v>181602</v>
      </c>
      <c r="D32" s="82" t="s">
        <v>34</v>
      </c>
      <c r="E32" s="28">
        <f>G32+F32+H32+I32+J32+K32</f>
        <v>181602</v>
      </c>
      <c r="F32" s="29">
        <v>0</v>
      </c>
      <c r="G32" s="29">
        <v>0</v>
      </c>
      <c r="H32" s="29">
        <v>10906.74</v>
      </c>
      <c r="I32" s="29">
        <v>56898.42</v>
      </c>
      <c r="J32" s="29">
        <v>56898.42</v>
      </c>
      <c r="K32" s="29">
        <v>56898.42</v>
      </c>
    </row>
    <row r="33" spans="1:11" s="11" customFormat="1" ht="12.75">
      <c r="A33" s="81"/>
      <c r="B33" s="15" t="s">
        <v>117</v>
      </c>
      <c r="C33" s="50">
        <v>153900</v>
      </c>
      <c r="D33" s="83"/>
      <c r="E33" s="28">
        <v>153900</v>
      </c>
      <c r="F33" s="29">
        <v>0</v>
      </c>
      <c r="G33" s="29">
        <v>0</v>
      </c>
      <c r="H33" s="29">
        <v>9243</v>
      </c>
      <c r="I33" s="29">
        <v>48219</v>
      </c>
      <c r="J33" s="29">
        <v>48219</v>
      </c>
      <c r="K33" s="29">
        <v>48219</v>
      </c>
    </row>
    <row r="34" spans="1:45" s="12" customFormat="1" ht="43.5" customHeight="1">
      <c r="A34" s="80" t="s">
        <v>114</v>
      </c>
      <c r="B34" s="15" t="s">
        <v>30</v>
      </c>
      <c r="C34" s="50">
        <v>7804.52</v>
      </c>
      <c r="D34" s="82" t="s">
        <v>34</v>
      </c>
      <c r="E34" s="28">
        <f>H34</f>
        <v>7804.52</v>
      </c>
      <c r="F34" s="29">
        <v>0</v>
      </c>
      <c r="G34" s="29">
        <v>0</v>
      </c>
      <c r="H34" s="29">
        <v>7804.52</v>
      </c>
      <c r="I34" s="29">
        <v>0</v>
      </c>
      <c r="J34" s="29">
        <v>0</v>
      </c>
      <c r="K34" s="29"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12" customFormat="1" ht="12.75">
      <c r="A35" s="81"/>
      <c r="B35" s="15" t="s">
        <v>117</v>
      </c>
      <c r="C35" s="50">
        <v>6614</v>
      </c>
      <c r="D35" s="83"/>
      <c r="E35" s="28">
        <v>6614</v>
      </c>
      <c r="F35" s="29">
        <v>0</v>
      </c>
      <c r="G35" s="29">
        <v>0</v>
      </c>
      <c r="H35" s="29">
        <v>6614</v>
      </c>
      <c r="I35" s="29">
        <v>0</v>
      </c>
      <c r="J35" s="29">
        <v>0</v>
      </c>
      <c r="K35" s="29">
        <v>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12" customFormat="1" ht="56.25" customHeight="1">
      <c r="A36" s="80" t="s">
        <v>118</v>
      </c>
      <c r="B36" s="15" t="s">
        <v>75</v>
      </c>
      <c r="C36" s="50">
        <f>E36</f>
        <v>14967.169999999998</v>
      </c>
      <c r="D36" s="82" t="s">
        <v>34</v>
      </c>
      <c r="E36" s="28">
        <f>G36+F36+H36+I36+J36+K36</f>
        <v>14967.169999999998</v>
      </c>
      <c r="F36" s="29">
        <v>0</v>
      </c>
      <c r="G36" s="29">
        <v>3164.16</v>
      </c>
      <c r="H36" s="29">
        <v>2979.95</v>
      </c>
      <c r="I36" s="29">
        <v>8823.06</v>
      </c>
      <c r="J36" s="29">
        <v>0</v>
      </c>
      <c r="K36" s="29">
        <v>0</v>
      </c>
      <c r="L36" s="48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12" customFormat="1" ht="12.75">
      <c r="A37" s="81"/>
      <c r="B37" s="15" t="s">
        <v>117</v>
      </c>
      <c r="C37" s="50">
        <v>12684.04</v>
      </c>
      <c r="D37" s="83"/>
      <c r="E37" s="28">
        <f>G37+F37+H37+I37+J37+K37</f>
        <v>12684.04</v>
      </c>
      <c r="F37" s="29">
        <v>0</v>
      </c>
      <c r="G37" s="29">
        <v>2681.49</v>
      </c>
      <c r="H37" s="29">
        <v>2525.38</v>
      </c>
      <c r="I37" s="29">
        <v>7477.17</v>
      </c>
      <c r="J37" s="29">
        <v>0</v>
      </c>
      <c r="K37" s="29">
        <v>0</v>
      </c>
      <c r="L37" s="48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s="12" customFormat="1" ht="27" customHeight="1">
      <c r="A38" s="80" t="s">
        <v>119</v>
      </c>
      <c r="B38" s="15" t="s">
        <v>47</v>
      </c>
      <c r="C38" s="50">
        <f>E38</f>
        <v>4515.16</v>
      </c>
      <c r="D38" s="82" t="s">
        <v>34</v>
      </c>
      <c r="E38" s="28">
        <f>G38</f>
        <v>4515.16</v>
      </c>
      <c r="F38" s="29">
        <v>0</v>
      </c>
      <c r="G38" s="29">
        <v>4515.16</v>
      </c>
      <c r="H38" s="29">
        <v>0</v>
      </c>
      <c r="I38" s="29">
        <v>0</v>
      </c>
      <c r="J38" s="29">
        <v>0</v>
      </c>
      <c r="K38" s="29">
        <v>0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12" customFormat="1" ht="12.75">
      <c r="A39" s="81"/>
      <c r="B39" s="15" t="s">
        <v>117</v>
      </c>
      <c r="C39" s="50">
        <v>3826.41</v>
      </c>
      <c r="D39" s="83"/>
      <c r="E39" s="28">
        <f>G39</f>
        <v>3826.41</v>
      </c>
      <c r="F39" s="29">
        <v>0</v>
      </c>
      <c r="G39" s="29">
        <v>3826.41</v>
      </c>
      <c r="H39" s="29">
        <v>0</v>
      </c>
      <c r="I39" s="29">
        <v>0</v>
      </c>
      <c r="J39" s="29">
        <v>0</v>
      </c>
      <c r="K39" s="29">
        <v>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12" s="11" customFormat="1" ht="84" customHeight="1">
      <c r="A40" s="80" t="s">
        <v>120</v>
      </c>
      <c r="B40" s="15" t="s">
        <v>48</v>
      </c>
      <c r="C40" s="50">
        <f>E40</f>
        <v>10257.630000000001</v>
      </c>
      <c r="D40" s="82" t="s">
        <v>34</v>
      </c>
      <c r="E40" s="28">
        <f>G40+H40+I40</f>
        <v>10257.630000000001</v>
      </c>
      <c r="F40" s="29">
        <v>0</v>
      </c>
      <c r="G40" s="29">
        <v>1790.24</v>
      </c>
      <c r="H40" s="29">
        <v>6549.89</v>
      </c>
      <c r="I40" s="29">
        <v>1917.5</v>
      </c>
      <c r="J40" s="29">
        <v>0</v>
      </c>
      <c r="K40" s="29">
        <v>0</v>
      </c>
      <c r="L40" s="49"/>
    </row>
    <row r="41" spans="1:12" s="11" customFormat="1" ht="12.75">
      <c r="A41" s="81"/>
      <c r="B41" s="15" t="s">
        <v>117</v>
      </c>
      <c r="C41" s="51">
        <v>8692.9</v>
      </c>
      <c r="D41" s="83"/>
      <c r="E41" s="28">
        <f>G41+H41+I41</f>
        <v>8692.9</v>
      </c>
      <c r="F41" s="29">
        <v>0</v>
      </c>
      <c r="G41" s="29">
        <v>1517.15</v>
      </c>
      <c r="H41" s="29">
        <v>5550.75</v>
      </c>
      <c r="I41" s="29">
        <v>1625</v>
      </c>
      <c r="J41" s="29">
        <v>0</v>
      </c>
      <c r="K41" s="29">
        <v>0</v>
      </c>
      <c r="L41" s="49"/>
    </row>
    <row r="42" spans="1:11" s="11" customFormat="1" ht="39.75" customHeight="1">
      <c r="A42" s="35">
        <v>22</v>
      </c>
      <c r="B42" s="15" t="s">
        <v>102</v>
      </c>
      <c r="C42" s="51">
        <v>1150</v>
      </c>
      <c r="D42" s="5" t="s">
        <v>25</v>
      </c>
      <c r="E42" s="28">
        <v>1150</v>
      </c>
      <c r="F42" s="29" t="s">
        <v>100</v>
      </c>
      <c r="G42" s="29" t="s">
        <v>100</v>
      </c>
      <c r="H42" s="29">
        <v>1150</v>
      </c>
      <c r="I42" s="29" t="s">
        <v>100</v>
      </c>
      <c r="J42" s="29" t="s">
        <v>100</v>
      </c>
      <c r="K42" s="29" t="s">
        <v>100</v>
      </c>
    </row>
    <row r="43" spans="1:11" s="11" customFormat="1" ht="49.5" customHeight="1">
      <c r="A43" s="35">
        <v>23</v>
      </c>
      <c r="B43" s="15" t="s">
        <v>103</v>
      </c>
      <c r="C43" s="52">
        <v>15891.4</v>
      </c>
      <c r="D43" s="5" t="s">
        <v>34</v>
      </c>
      <c r="E43" s="28">
        <v>15891.4</v>
      </c>
      <c r="F43" s="29" t="s">
        <v>100</v>
      </c>
      <c r="G43" s="29" t="s">
        <v>100</v>
      </c>
      <c r="H43" s="29">
        <v>0</v>
      </c>
      <c r="I43" s="29">
        <v>0</v>
      </c>
      <c r="J43" s="29">
        <v>15891.4</v>
      </c>
      <c r="K43" s="29">
        <v>0</v>
      </c>
    </row>
    <row r="44" spans="1:12" s="11" customFormat="1" ht="37.5" customHeight="1">
      <c r="A44" s="101" t="s">
        <v>83</v>
      </c>
      <c r="B44" s="102"/>
      <c r="C44" s="107">
        <f>C11+C12+C13+C14+C15+C16+C17+C18+C19+C20+C21+C22+C24+C26+C28+C30+C32+C34+C36+C38+C40+C42+C43</f>
        <v>1418958.7299999997</v>
      </c>
      <c r="D44" s="53" t="s">
        <v>25</v>
      </c>
      <c r="E44" s="50">
        <f>H44</f>
        <v>1150</v>
      </c>
      <c r="F44" s="54" t="s">
        <v>100</v>
      </c>
      <c r="G44" s="54" t="s">
        <v>100</v>
      </c>
      <c r="H44" s="54">
        <v>1150</v>
      </c>
      <c r="I44" s="54">
        <v>0</v>
      </c>
      <c r="J44" s="54" t="s">
        <v>100</v>
      </c>
      <c r="K44" s="54">
        <v>0</v>
      </c>
      <c r="L44" s="48"/>
    </row>
    <row r="45" spans="1:41" s="26" customFormat="1" ht="54" customHeight="1">
      <c r="A45" s="103"/>
      <c r="B45" s="104"/>
      <c r="C45" s="124"/>
      <c r="D45" s="53" t="s">
        <v>101</v>
      </c>
      <c r="E45" s="50">
        <f>E43+E40+E38+E36+E34+E32+E30+E28+E26+E24+E22+E21+E20+E19+E18+E17+E16+E15+E14+E13+E12+E11</f>
        <v>1417808.73</v>
      </c>
      <c r="F45" s="50">
        <f>SUM(F11:F40)</f>
        <v>11185.02</v>
      </c>
      <c r="G45" s="50">
        <f>G40+G38+G36+G21+G19+G11</f>
        <v>45873.909999999996</v>
      </c>
      <c r="H45" s="50">
        <f>H11+H12+H13+H14+H15+H16+H17+H18+H19+H20+H21+H22+H24+H26+H28+H30+H32+H34+H36+H38+H40+H43</f>
        <v>328545.08</v>
      </c>
      <c r="I45" s="50">
        <f>I11+I12+I13+I14+I15+I16+I17+I18+I19+I20+I21+I22+I24+I26+I28+I30+I32+I34+I36+I38+I40+I43</f>
        <v>450931.48</v>
      </c>
      <c r="J45" s="50">
        <f>J11+J12+J13+J14+J15+J16+J17+J18+J19+J20+J21+J22+J24+J26+J28+J30+J32+J34+J36+J38+J40+J43</f>
        <v>456082.32</v>
      </c>
      <c r="K45" s="50">
        <f>K11+K12+K13+K14+K15+K16+K17+K18+K19+K20+K21+K22+K24+K26+K28+K30+K32+K34+K36+K38+K40+K43</f>
        <v>125190.92</v>
      </c>
      <c r="L45" s="36">
        <f>SUM(F45:K45)</f>
        <v>1417808.73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1:41" s="26" customFormat="1" ht="12.75">
      <c r="A46" s="125" t="s">
        <v>4</v>
      </c>
      <c r="B46" s="125"/>
      <c r="C46" s="125"/>
      <c r="D46" s="125"/>
      <c r="E46" s="125"/>
      <c r="F46" s="125"/>
      <c r="G46" s="125"/>
      <c r="H46" s="13"/>
      <c r="I46" s="13"/>
      <c r="J46" s="13"/>
      <c r="K46" s="13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1:11" s="25" customFormat="1" ht="34.5" customHeight="1">
      <c r="A47" s="126">
        <v>1</v>
      </c>
      <c r="B47" s="109" t="s">
        <v>77</v>
      </c>
      <c r="C47" s="119">
        <f>E47+E48+E49</f>
        <v>203805.64</v>
      </c>
      <c r="D47" s="5" t="s">
        <v>84</v>
      </c>
      <c r="E47" s="10">
        <f>H47+I47</f>
        <v>187200</v>
      </c>
      <c r="F47" s="5">
        <v>0</v>
      </c>
      <c r="G47" s="5">
        <v>0</v>
      </c>
      <c r="H47" s="5">
        <v>187200</v>
      </c>
      <c r="I47" s="5">
        <v>0</v>
      </c>
      <c r="J47" s="5">
        <v>0</v>
      </c>
      <c r="K47" s="5">
        <v>0</v>
      </c>
    </row>
    <row r="48" spans="1:11" s="25" customFormat="1" ht="27.75" customHeight="1">
      <c r="A48" s="126"/>
      <c r="B48" s="109"/>
      <c r="C48" s="119"/>
      <c r="D48" s="5" t="s">
        <v>25</v>
      </c>
      <c r="E48" s="10">
        <f>I48+H48</f>
        <v>1000</v>
      </c>
      <c r="F48" s="5">
        <v>0</v>
      </c>
      <c r="G48" s="5">
        <v>0</v>
      </c>
      <c r="H48" s="5">
        <v>1000</v>
      </c>
      <c r="I48" s="5">
        <v>0</v>
      </c>
      <c r="J48" s="5">
        <v>0</v>
      </c>
      <c r="K48" s="5">
        <v>0</v>
      </c>
    </row>
    <row r="49" spans="1:11" s="25" customFormat="1" ht="25.5">
      <c r="A49" s="126"/>
      <c r="B49" s="109"/>
      <c r="C49" s="119"/>
      <c r="D49" s="5" t="s">
        <v>34</v>
      </c>
      <c r="E49" s="10">
        <f>F49+G49+H49+I49+J49</f>
        <v>15605.64</v>
      </c>
      <c r="F49" s="5">
        <v>10000</v>
      </c>
      <c r="G49" s="5">
        <v>5605.64</v>
      </c>
      <c r="H49" s="5">
        <v>0</v>
      </c>
      <c r="I49" s="5">
        <v>0</v>
      </c>
      <c r="J49" s="5">
        <v>0</v>
      </c>
      <c r="K49" s="5">
        <v>0</v>
      </c>
    </row>
    <row r="50" spans="1:41" s="26" customFormat="1" ht="56.25" customHeight="1">
      <c r="A50" s="38">
        <v>2</v>
      </c>
      <c r="B50" s="15" t="s">
        <v>49</v>
      </c>
      <c r="C50" s="53">
        <f>E50</f>
        <v>800000</v>
      </c>
      <c r="D50" s="5" t="s">
        <v>34</v>
      </c>
      <c r="E50" s="10">
        <f aca="true" t="shared" si="2" ref="E50:E75">F50+G50+H50+I50+J50+K50</f>
        <v>800000</v>
      </c>
      <c r="F50" s="5">
        <v>9009.5</v>
      </c>
      <c r="G50" s="5">
        <v>263663</v>
      </c>
      <c r="H50" s="13">
        <v>263663</v>
      </c>
      <c r="I50" s="5">
        <v>263664.5</v>
      </c>
      <c r="J50" s="5">
        <v>0</v>
      </c>
      <c r="K50" s="5">
        <v>0</v>
      </c>
      <c r="L50" s="69">
        <f>E55+E58+E60+E62+E64+E66+E70+E73+E75</f>
        <v>792880.4400000001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</row>
    <row r="51" spans="1:11" ht="47.25" customHeight="1">
      <c r="A51" s="38">
        <v>3</v>
      </c>
      <c r="B51" s="15" t="s">
        <v>50</v>
      </c>
      <c r="C51" s="53">
        <f aca="true" t="shared" si="3" ref="C51:C74">E51</f>
        <v>1000</v>
      </c>
      <c r="D51" s="5" t="s">
        <v>34</v>
      </c>
      <c r="E51" s="10">
        <f t="shared" si="2"/>
        <v>1000</v>
      </c>
      <c r="F51" s="5">
        <v>0</v>
      </c>
      <c r="G51" s="5">
        <v>0</v>
      </c>
      <c r="H51" s="5">
        <v>1000</v>
      </c>
      <c r="I51" s="5">
        <v>0</v>
      </c>
      <c r="J51" s="5">
        <v>0</v>
      </c>
      <c r="K51" s="5">
        <v>0</v>
      </c>
    </row>
    <row r="52" spans="1:11" ht="49.5" customHeight="1">
      <c r="A52" s="38">
        <v>4</v>
      </c>
      <c r="B52" s="15" t="s">
        <v>51</v>
      </c>
      <c r="C52" s="53">
        <f t="shared" si="3"/>
        <v>1200</v>
      </c>
      <c r="D52" s="5" t="s">
        <v>34</v>
      </c>
      <c r="E52" s="10">
        <f t="shared" si="2"/>
        <v>1200</v>
      </c>
      <c r="F52" s="5">
        <v>0</v>
      </c>
      <c r="G52" s="5">
        <v>0</v>
      </c>
      <c r="H52" s="5">
        <v>1200</v>
      </c>
      <c r="I52" s="5">
        <v>0</v>
      </c>
      <c r="J52" s="5">
        <v>0</v>
      </c>
      <c r="K52" s="5">
        <v>0</v>
      </c>
    </row>
    <row r="53" spans="1:11" ht="70.5" customHeight="1">
      <c r="A53" s="38">
        <v>5</v>
      </c>
      <c r="B53" s="15" t="s">
        <v>52</v>
      </c>
      <c r="C53" s="53">
        <f t="shared" si="3"/>
        <v>1300</v>
      </c>
      <c r="D53" s="5" t="s">
        <v>34</v>
      </c>
      <c r="E53" s="10">
        <f t="shared" si="2"/>
        <v>1300</v>
      </c>
      <c r="F53" s="5">
        <v>0</v>
      </c>
      <c r="G53" s="5">
        <v>0</v>
      </c>
      <c r="H53" s="5">
        <v>1300</v>
      </c>
      <c r="I53" s="5">
        <v>0</v>
      </c>
      <c r="J53" s="5">
        <v>0</v>
      </c>
      <c r="K53" s="5">
        <v>0</v>
      </c>
    </row>
    <row r="54" spans="1:11" s="11" customFormat="1" ht="79.5" customHeight="1">
      <c r="A54" s="80" t="s">
        <v>121</v>
      </c>
      <c r="B54" s="33" t="s">
        <v>31</v>
      </c>
      <c r="C54" s="53">
        <f>E54</f>
        <v>42126</v>
      </c>
      <c r="D54" s="82" t="s">
        <v>34</v>
      </c>
      <c r="E54" s="10">
        <f t="shared" si="2"/>
        <v>42126</v>
      </c>
      <c r="F54" s="5">
        <v>0</v>
      </c>
      <c r="G54" s="5">
        <v>0</v>
      </c>
      <c r="H54" s="5">
        <v>10531.5</v>
      </c>
      <c r="I54" s="5">
        <v>10531.5</v>
      </c>
      <c r="J54" s="5">
        <v>10531.5</v>
      </c>
      <c r="K54" s="5">
        <v>10531.5</v>
      </c>
    </row>
    <row r="55" spans="1:11" s="11" customFormat="1" ht="12.75">
      <c r="A55" s="81"/>
      <c r="B55" s="33" t="s">
        <v>117</v>
      </c>
      <c r="C55" s="62">
        <v>35700</v>
      </c>
      <c r="D55" s="83"/>
      <c r="E55" s="10">
        <f t="shared" si="2"/>
        <v>35700</v>
      </c>
      <c r="F55" s="5">
        <v>0</v>
      </c>
      <c r="G55" s="5">
        <v>0</v>
      </c>
      <c r="H55" s="5">
        <v>8925</v>
      </c>
      <c r="I55" s="5">
        <v>8925</v>
      </c>
      <c r="J55" s="5">
        <v>8925</v>
      </c>
      <c r="K55" s="5">
        <v>8925</v>
      </c>
    </row>
    <row r="56" spans="1:45" s="12" customFormat="1" ht="109.5" customHeight="1">
      <c r="A56" s="35">
        <v>7</v>
      </c>
      <c r="B56" s="33" t="s">
        <v>21</v>
      </c>
      <c r="C56" s="53">
        <f t="shared" si="3"/>
        <v>200000</v>
      </c>
      <c r="D56" s="5" t="s">
        <v>34</v>
      </c>
      <c r="E56" s="10">
        <f t="shared" si="2"/>
        <v>200000</v>
      </c>
      <c r="F56" s="5">
        <v>1053.1</v>
      </c>
      <c r="G56" s="5">
        <v>99473.5</v>
      </c>
      <c r="H56" s="5">
        <v>99473.4</v>
      </c>
      <c r="I56" s="5">
        <v>0</v>
      </c>
      <c r="J56" s="5">
        <v>0</v>
      </c>
      <c r="K56" s="5">
        <v>0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11" s="11" customFormat="1" ht="54.75" customHeight="1">
      <c r="A57" s="80" t="s">
        <v>129</v>
      </c>
      <c r="B57" s="15" t="s">
        <v>53</v>
      </c>
      <c r="C57" s="53">
        <f t="shared" si="3"/>
        <v>318600</v>
      </c>
      <c r="D57" s="82" t="s">
        <v>34</v>
      </c>
      <c r="E57" s="10">
        <f t="shared" si="2"/>
        <v>318600</v>
      </c>
      <c r="F57" s="5">
        <v>0</v>
      </c>
      <c r="G57" s="5">
        <v>0</v>
      </c>
      <c r="H57" s="5">
        <v>79650</v>
      </c>
      <c r="I57" s="5">
        <v>79650</v>
      </c>
      <c r="J57" s="5">
        <v>79650</v>
      </c>
      <c r="K57" s="5">
        <v>79650</v>
      </c>
    </row>
    <row r="58" spans="1:11" s="11" customFormat="1" ht="12.75">
      <c r="A58" s="81"/>
      <c r="B58" s="33" t="s">
        <v>117</v>
      </c>
      <c r="C58" s="62">
        <v>270000</v>
      </c>
      <c r="D58" s="83"/>
      <c r="E58" s="10">
        <f t="shared" si="2"/>
        <v>270000</v>
      </c>
      <c r="F58" s="5">
        <v>0</v>
      </c>
      <c r="G58" s="5">
        <v>0</v>
      </c>
      <c r="H58" s="5">
        <v>67500</v>
      </c>
      <c r="I58" s="5">
        <v>67500</v>
      </c>
      <c r="J58" s="5">
        <v>67500</v>
      </c>
      <c r="K58" s="5">
        <v>67500</v>
      </c>
    </row>
    <row r="59" spans="1:11" s="11" customFormat="1" ht="98.25" customHeight="1">
      <c r="A59" s="80" t="s">
        <v>122</v>
      </c>
      <c r="B59" s="15" t="s">
        <v>15</v>
      </c>
      <c r="C59" s="53">
        <f t="shared" si="3"/>
        <v>177000</v>
      </c>
      <c r="D59" s="82" t="s">
        <v>34</v>
      </c>
      <c r="E59" s="10">
        <f t="shared" si="2"/>
        <v>177000</v>
      </c>
      <c r="F59" s="5">
        <v>0</v>
      </c>
      <c r="G59" s="5">
        <v>0</v>
      </c>
      <c r="H59" s="5">
        <v>44250</v>
      </c>
      <c r="I59" s="5">
        <v>44250</v>
      </c>
      <c r="J59" s="5">
        <v>44250</v>
      </c>
      <c r="K59" s="5">
        <v>44250</v>
      </c>
    </row>
    <row r="60" spans="1:11" s="11" customFormat="1" ht="12.75">
      <c r="A60" s="81"/>
      <c r="B60" s="33" t="s">
        <v>117</v>
      </c>
      <c r="C60" s="62">
        <v>150000</v>
      </c>
      <c r="D60" s="83"/>
      <c r="E60" s="10">
        <f t="shared" si="2"/>
        <v>150000</v>
      </c>
      <c r="F60" s="5">
        <v>0</v>
      </c>
      <c r="G60" s="5">
        <v>0</v>
      </c>
      <c r="H60" s="5">
        <v>37500</v>
      </c>
      <c r="I60" s="5">
        <v>37500</v>
      </c>
      <c r="J60" s="5">
        <v>37500</v>
      </c>
      <c r="K60" s="5">
        <v>37500</v>
      </c>
    </row>
    <row r="61" spans="1:11" s="11" customFormat="1" ht="38.25">
      <c r="A61" s="80" t="s">
        <v>123</v>
      </c>
      <c r="B61" s="15" t="s">
        <v>32</v>
      </c>
      <c r="C61" s="53">
        <f t="shared" si="3"/>
        <v>41300</v>
      </c>
      <c r="D61" s="82" t="s">
        <v>34</v>
      </c>
      <c r="E61" s="10">
        <f t="shared" si="2"/>
        <v>41300</v>
      </c>
      <c r="F61" s="5">
        <v>0</v>
      </c>
      <c r="G61" s="5">
        <v>0</v>
      </c>
      <c r="H61" s="5">
        <v>10325</v>
      </c>
      <c r="I61" s="5">
        <v>10325</v>
      </c>
      <c r="J61" s="5">
        <v>10325</v>
      </c>
      <c r="K61" s="5">
        <v>10325</v>
      </c>
    </row>
    <row r="62" spans="1:11" s="11" customFormat="1" ht="12.75">
      <c r="A62" s="81"/>
      <c r="B62" s="33" t="s">
        <v>117</v>
      </c>
      <c r="C62" s="62">
        <v>35000</v>
      </c>
      <c r="D62" s="83"/>
      <c r="E62" s="10">
        <f t="shared" si="2"/>
        <v>35000</v>
      </c>
      <c r="F62" s="5">
        <v>0</v>
      </c>
      <c r="G62" s="5">
        <v>0</v>
      </c>
      <c r="H62" s="5">
        <v>8750</v>
      </c>
      <c r="I62" s="5">
        <v>8750</v>
      </c>
      <c r="J62" s="5">
        <v>8750</v>
      </c>
      <c r="K62" s="5">
        <v>8750</v>
      </c>
    </row>
    <row r="63" spans="1:11" s="11" customFormat="1" ht="51">
      <c r="A63" s="80" t="s">
        <v>125</v>
      </c>
      <c r="B63" s="15" t="s">
        <v>16</v>
      </c>
      <c r="C63" s="53">
        <f t="shared" si="3"/>
        <v>108324</v>
      </c>
      <c r="D63" s="82" t="s">
        <v>34</v>
      </c>
      <c r="E63" s="10">
        <f t="shared" si="2"/>
        <v>108324</v>
      </c>
      <c r="F63" s="5">
        <v>0</v>
      </c>
      <c r="G63" s="5">
        <v>0</v>
      </c>
      <c r="H63" s="5">
        <v>27081</v>
      </c>
      <c r="I63" s="5">
        <v>27081</v>
      </c>
      <c r="J63" s="5">
        <v>27081</v>
      </c>
      <c r="K63" s="5">
        <v>27081</v>
      </c>
    </row>
    <row r="64" spans="1:11" s="11" customFormat="1" ht="12.75">
      <c r="A64" s="81"/>
      <c r="B64" s="33" t="s">
        <v>117</v>
      </c>
      <c r="C64" s="62">
        <v>91800</v>
      </c>
      <c r="D64" s="83"/>
      <c r="E64" s="10">
        <f t="shared" si="2"/>
        <v>91800</v>
      </c>
      <c r="F64" s="5">
        <v>0</v>
      </c>
      <c r="G64" s="5">
        <v>0</v>
      </c>
      <c r="H64" s="5">
        <v>22950</v>
      </c>
      <c r="I64" s="5">
        <v>22950</v>
      </c>
      <c r="J64" s="5">
        <v>22950</v>
      </c>
      <c r="K64" s="5">
        <v>22950</v>
      </c>
    </row>
    <row r="65" spans="1:11" s="11" customFormat="1" ht="38.25">
      <c r="A65" s="80" t="s">
        <v>124</v>
      </c>
      <c r="B65" s="15" t="s">
        <v>17</v>
      </c>
      <c r="C65" s="53">
        <f t="shared" si="3"/>
        <v>105256</v>
      </c>
      <c r="D65" s="82" t="s">
        <v>34</v>
      </c>
      <c r="E65" s="10">
        <f t="shared" si="2"/>
        <v>105256</v>
      </c>
      <c r="F65" s="5">
        <v>0</v>
      </c>
      <c r="G65" s="5">
        <v>0</v>
      </c>
      <c r="H65" s="5">
        <v>26314</v>
      </c>
      <c r="I65" s="5">
        <v>26314</v>
      </c>
      <c r="J65" s="5">
        <v>26314</v>
      </c>
      <c r="K65" s="5">
        <v>26314</v>
      </c>
    </row>
    <row r="66" spans="1:11" s="11" customFormat="1" ht="12.75">
      <c r="A66" s="81"/>
      <c r="B66" s="33" t="s">
        <v>117</v>
      </c>
      <c r="C66" s="62">
        <v>89200</v>
      </c>
      <c r="D66" s="83"/>
      <c r="E66" s="10">
        <f t="shared" si="2"/>
        <v>89200</v>
      </c>
      <c r="F66" s="5">
        <v>0</v>
      </c>
      <c r="G66" s="5">
        <v>0</v>
      </c>
      <c r="H66" s="5">
        <v>22300</v>
      </c>
      <c r="I66" s="5">
        <v>22300</v>
      </c>
      <c r="J66" s="5">
        <v>22300</v>
      </c>
      <c r="K66" s="5">
        <v>22300</v>
      </c>
    </row>
    <row r="67" spans="1:45" s="12" customFormat="1" ht="63.75">
      <c r="A67" s="35">
        <v>13</v>
      </c>
      <c r="B67" s="15" t="s">
        <v>23</v>
      </c>
      <c r="C67" s="53">
        <f t="shared" si="3"/>
        <v>219300</v>
      </c>
      <c r="D67" s="5" t="s">
        <v>34</v>
      </c>
      <c r="E67" s="10">
        <f t="shared" si="2"/>
        <v>219300</v>
      </c>
      <c r="F67" s="5">
        <v>0</v>
      </c>
      <c r="G67" s="5">
        <v>0</v>
      </c>
      <c r="H67" s="5">
        <v>0</v>
      </c>
      <c r="I67" s="5">
        <v>0</v>
      </c>
      <c r="J67" s="5">
        <v>21930</v>
      </c>
      <c r="K67" s="5">
        <v>197370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s="12" customFormat="1" ht="89.25">
      <c r="A68" s="35">
        <v>14</v>
      </c>
      <c r="B68" s="15" t="s">
        <v>18</v>
      </c>
      <c r="C68" s="53">
        <f t="shared" si="3"/>
        <v>100000</v>
      </c>
      <c r="D68" s="5" t="s">
        <v>34</v>
      </c>
      <c r="E68" s="10">
        <f t="shared" si="2"/>
        <v>100000</v>
      </c>
      <c r="F68" s="5">
        <v>0</v>
      </c>
      <c r="G68" s="5">
        <v>0</v>
      </c>
      <c r="H68" s="5">
        <v>0</v>
      </c>
      <c r="I68" s="5">
        <v>0</v>
      </c>
      <c r="J68" s="5">
        <v>10000</v>
      </c>
      <c r="K68" s="5">
        <v>90000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11" s="11" customFormat="1" ht="38.25">
      <c r="A69" s="80" t="s">
        <v>126</v>
      </c>
      <c r="B69" s="15" t="s">
        <v>19</v>
      </c>
      <c r="C69" s="53">
        <f t="shared" si="3"/>
        <v>120360</v>
      </c>
      <c r="D69" s="82" t="s">
        <v>34</v>
      </c>
      <c r="E69" s="10">
        <f>F69+G69+H69+I69+J69+K69</f>
        <v>120360</v>
      </c>
      <c r="F69" s="5">
        <v>0</v>
      </c>
      <c r="G69" s="5">
        <v>0</v>
      </c>
      <c r="H69" s="5">
        <v>30090</v>
      </c>
      <c r="I69" s="5">
        <v>30090</v>
      </c>
      <c r="J69" s="5">
        <v>30090</v>
      </c>
      <c r="K69" s="5">
        <v>30090</v>
      </c>
    </row>
    <row r="70" spans="1:11" s="11" customFormat="1" ht="12.75">
      <c r="A70" s="81"/>
      <c r="B70" s="33" t="s">
        <v>117</v>
      </c>
      <c r="C70" s="62">
        <v>102000</v>
      </c>
      <c r="D70" s="83"/>
      <c r="E70" s="10">
        <f>F70+G70+H70+I70+J70+K70</f>
        <v>102000</v>
      </c>
      <c r="F70" s="5">
        <v>0</v>
      </c>
      <c r="G70" s="5">
        <v>0</v>
      </c>
      <c r="H70" s="5">
        <v>25500</v>
      </c>
      <c r="I70" s="5">
        <v>25500</v>
      </c>
      <c r="J70" s="5">
        <v>25500</v>
      </c>
      <c r="K70" s="5">
        <v>25500</v>
      </c>
    </row>
    <row r="71" spans="1:45" s="12" customFormat="1" ht="46.5" customHeight="1">
      <c r="A71" s="35">
        <v>16</v>
      </c>
      <c r="B71" s="15" t="s">
        <v>22</v>
      </c>
      <c r="C71" s="53">
        <f>E71</f>
        <v>7356.24</v>
      </c>
      <c r="D71" s="5" t="s">
        <v>34</v>
      </c>
      <c r="E71" s="10">
        <f>F71+G71+H71+I71+J71+K71</f>
        <v>7356.24</v>
      </c>
      <c r="F71" s="5">
        <v>7356.24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s="12" customFormat="1" ht="25.5" customHeight="1">
      <c r="A72" s="80" t="s">
        <v>127</v>
      </c>
      <c r="B72" s="15" t="s">
        <v>54</v>
      </c>
      <c r="C72" s="53">
        <f>E72</f>
        <v>11096.16</v>
      </c>
      <c r="D72" s="82" t="s">
        <v>34</v>
      </c>
      <c r="E72" s="10">
        <f>F72+G72+H72+I72+J72+K72</f>
        <v>11096.16</v>
      </c>
      <c r="F72" s="5">
        <v>0</v>
      </c>
      <c r="G72" s="5">
        <v>3868.28</v>
      </c>
      <c r="H72" s="5">
        <v>7227.88</v>
      </c>
      <c r="I72" s="5">
        <v>0</v>
      </c>
      <c r="J72" s="5">
        <v>0</v>
      </c>
      <c r="K72" s="5">
        <v>0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s="12" customFormat="1" ht="12.75">
      <c r="A73" s="81"/>
      <c r="B73" s="15" t="s">
        <v>117</v>
      </c>
      <c r="C73" s="62">
        <f>E73</f>
        <v>9403.52</v>
      </c>
      <c r="D73" s="83"/>
      <c r="E73" s="10">
        <f>F73+G73+H73+I73+J73+K73</f>
        <v>9403.52</v>
      </c>
      <c r="F73" s="5">
        <v>0</v>
      </c>
      <c r="G73" s="5">
        <v>3278.2</v>
      </c>
      <c r="H73" s="5">
        <v>6125.32</v>
      </c>
      <c r="I73" s="5">
        <v>0</v>
      </c>
      <c r="J73" s="5">
        <v>0</v>
      </c>
      <c r="K73" s="5">
        <v>0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s="12" customFormat="1" ht="60.75" customHeight="1">
      <c r="A74" s="80" t="s">
        <v>128</v>
      </c>
      <c r="B74" s="15" t="s">
        <v>55</v>
      </c>
      <c r="C74" s="53">
        <f t="shared" si="3"/>
        <v>11536.769999999999</v>
      </c>
      <c r="D74" s="82" t="s">
        <v>34</v>
      </c>
      <c r="E74" s="10">
        <f t="shared" si="2"/>
        <v>11536.769999999999</v>
      </c>
      <c r="F74" s="5">
        <v>0</v>
      </c>
      <c r="G74" s="5">
        <v>3321.89</v>
      </c>
      <c r="H74" s="5">
        <f>H46</f>
        <v>0</v>
      </c>
      <c r="I74" s="5">
        <v>8214.88</v>
      </c>
      <c r="J74" s="5">
        <v>0</v>
      </c>
      <c r="K74" s="5">
        <v>0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s="12" customFormat="1" ht="12.75">
      <c r="A75" s="81"/>
      <c r="B75" s="15" t="s">
        <v>117</v>
      </c>
      <c r="C75" s="60">
        <v>9776.92</v>
      </c>
      <c r="D75" s="83"/>
      <c r="E75" s="10">
        <f t="shared" si="2"/>
        <v>9776.92</v>
      </c>
      <c r="F75" s="61">
        <v>0</v>
      </c>
      <c r="G75" s="61">
        <v>2815.16</v>
      </c>
      <c r="H75" s="61">
        <v>0</v>
      </c>
      <c r="I75" s="61">
        <v>6961.76</v>
      </c>
      <c r="J75" s="61">
        <v>0</v>
      </c>
      <c r="K75" s="61">
        <v>0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11" s="11" customFormat="1" ht="36.75" customHeight="1">
      <c r="A76" s="80">
        <v>19</v>
      </c>
      <c r="B76" s="117" t="s">
        <v>82</v>
      </c>
      <c r="C76" s="90">
        <f>E76</f>
        <v>140371.5</v>
      </c>
      <c r="D76" s="82" t="s">
        <v>34</v>
      </c>
      <c r="E76" s="114">
        <f>H76+I76+J76+K76</f>
        <v>140371.5</v>
      </c>
      <c r="F76" s="82">
        <v>0</v>
      </c>
      <c r="G76" s="82">
        <v>0</v>
      </c>
      <c r="H76" s="82">
        <v>20711.3</v>
      </c>
      <c r="I76" s="82">
        <v>39886.7</v>
      </c>
      <c r="J76" s="82">
        <v>39886.7</v>
      </c>
      <c r="K76" s="82">
        <v>39886.8</v>
      </c>
    </row>
    <row r="77" spans="1:11" s="11" customFormat="1" ht="31.5" customHeight="1">
      <c r="A77" s="81"/>
      <c r="B77" s="118"/>
      <c r="C77" s="91"/>
      <c r="D77" s="113"/>
      <c r="E77" s="100"/>
      <c r="F77" s="100"/>
      <c r="G77" s="100"/>
      <c r="H77" s="100"/>
      <c r="I77" s="100"/>
      <c r="J77" s="100"/>
      <c r="K77" s="100"/>
    </row>
    <row r="78" spans="1:11" s="11" customFormat="1" ht="45.75" customHeight="1">
      <c r="A78" s="45">
        <v>20</v>
      </c>
      <c r="B78" s="15" t="s">
        <v>85</v>
      </c>
      <c r="C78" s="50">
        <f>E78</f>
        <v>1182.37</v>
      </c>
      <c r="D78" s="5" t="s">
        <v>25</v>
      </c>
      <c r="E78" s="28">
        <f>H78</f>
        <v>1182.37</v>
      </c>
      <c r="F78" s="5">
        <v>0</v>
      </c>
      <c r="G78" s="5">
        <v>0</v>
      </c>
      <c r="H78" s="29">
        <v>1182.37</v>
      </c>
      <c r="I78" s="5">
        <v>0</v>
      </c>
      <c r="J78" s="5">
        <v>0</v>
      </c>
      <c r="K78" s="5">
        <v>0</v>
      </c>
    </row>
    <row r="79" spans="1:11" s="11" customFormat="1" ht="45.75" customHeight="1">
      <c r="A79" s="45">
        <v>21</v>
      </c>
      <c r="B79" s="15" t="s">
        <v>106</v>
      </c>
      <c r="C79" s="50">
        <f>E79</f>
        <v>1440</v>
      </c>
      <c r="D79" s="5" t="s">
        <v>25</v>
      </c>
      <c r="E79" s="28">
        <f>I79</f>
        <v>1440</v>
      </c>
      <c r="F79" s="5">
        <v>0</v>
      </c>
      <c r="G79" s="5">
        <v>0</v>
      </c>
      <c r="H79" s="29">
        <v>0</v>
      </c>
      <c r="I79" s="5">
        <v>1440</v>
      </c>
      <c r="J79" s="5">
        <v>0</v>
      </c>
      <c r="K79" s="5">
        <v>0</v>
      </c>
    </row>
    <row r="80" spans="1:11" s="11" customFormat="1" ht="45.75" customHeight="1">
      <c r="A80" s="45">
        <v>22</v>
      </c>
      <c r="B80" s="15" t="s">
        <v>140</v>
      </c>
      <c r="C80" s="50">
        <v>1200</v>
      </c>
      <c r="D80" s="5" t="s">
        <v>89</v>
      </c>
      <c r="E80" s="28">
        <v>1200</v>
      </c>
      <c r="F80" s="5">
        <v>0</v>
      </c>
      <c r="G80" s="5">
        <v>0</v>
      </c>
      <c r="H80" s="29">
        <v>0</v>
      </c>
      <c r="I80" s="29">
        <v>0</v>
      </c>
      <c r="J80" s="5">
        <v>1200</v>
      </c>
      <c r="K80" s="5">
        <v>0</v>
      </c>
    </row>
    <row r="81" spans="1:12" ht="25.5">
      <c r="A81" s="116" t="s">
        <v>10</v>
      </c>
      <c r="B81" s="116"/>
      <c r="C81" s="119">
        <f>C47+C50+C51+C52+C53+C54+C56+C59+C61+C63+C65+C67+C68+C69+C71+C72+C74+C76+C78+C79+C57+C80</f>
        <v>2613754.6800000006</v>
      </c>
      <c r="D81" s="53" t="s">
        <v>84</v>
      </c>
      <c r="E81" s="53">
        <f>F81+G81+H81+I81+J81+K81</f>
        <v>187200</v>
      </c>
      <c r="F81" s="55">
        <f aca="true" t="shared" si="4" ref="F81:K81">F47</f>
        <v>0</v>
      </c>
      <c r="G81" s="55">
        <f t="shared" si="4"/>
        <v>0</v>
      </c>
      <c r="H81" s="55">
        <f t="shared" si="4"/>
        <v>187200</v>
      </c>
      <c r="I81" s="5">
        <f t="shared" si="4"/>
        <v>0</v>
      </c>
      <c r="J81" s="55">
        <f t="shared" si="4"/>
        <v>0</v>
      </c>
      <c r="K81" s="55">
        <f t="shared" si="4"/>
        <v>0</v>
      </c>
      <c r="L81" s="37"/>
    </row>
    <row r="82" spans="1:12" ht="33" customHeight="1">
      <c r="A82" s="116"/>
      <c r="B82" s="116"/>
      <c r="C82" s="119"/>
      <c r="D82" s="53" t="s">
        <v>25</v>
      </c>
      <c r="E82" s="53">
        <f>H82+I82</f>
        <v>3622.37</v>
      </c>
      <c r="F82" s="53">
        <f aca="true" t="shared" si="5" ref="F82:K82">F48</f>
        <v>0</v>
      </c>
      <c r="G82" s="55">
        <f>G48</f>
        <v>0</v>
      </c>
      <c r="H82" s="53">
        <f>H79+H48+H78</f>
        <v>2182.37</v>
      </c>
      <c r="I82" s="10">
        <f>I79</f>
        <v>1440</v>
      </c>
      <c r="J82" s="53">
        <f t="shared" si="5"/>
        <v>0</v>
      </c>
      <c r="K82" s="53">
        <f t="shared" si="5"/>
        <v>0</v>
      </c>
      <c r="L82" s="37"/>
    </row>
    <row r="83" spans="1:12" ht="32.25" customHeight="1">
      <c r="A83" s="116"/>
      <c r="B83" s="116"/>
      <c r="C83" s="119"/>
      <c r="D83" s="53" t="s">
        <v>34</v>
      </c>
      <c r="E83" s="53">
        <f>E76+E74+E72+E71+E69+E68+E67+E65+E63+E61+E59+E57+E56+E54+E53+E52+E51+E50+E49+E80</f>
        <v>2422932.31</v>
      </c>
      <c r="F83" s="53">
        <f>F49+F50+F51+F52+F53+F54+F56+F57+F59+F61+F63+F65+F67+F68+F69+F71+F72+F74</f>
        <v>27418.839999999997</v>
      </c>
      <c r="G83" s="53">
        <f>G49+G50+G51+G52+G53+G54+G56+G57+G59+G61+G63+G65+G67+G68+G69+G71+G72+G74</f>
        <v>375932.31000000006</v>
      </c>
      <c r="H83" s="53">
        <f>H76+H74+H72+H71+H69+H65+H63+H61+H59+H57+H56+H54+H53+H51+H52+H50+H49</f>
        <v>622817.08</v>
      </c>
      <c r="I83" s="53">
        <f>I49+I50+I51+I52+I53+I54+I56+I57+I59+I61+I63+I65+I67+I68+I69+I71+I72+I74+I76</f>
        <v>540007.58</v>
      </c>
      <c r="J83" s="53">
        <f>J49+J50+J51+J52+J53+J54+J56+J57+J59+J61+J63+J65+J67+J68+J69+J71+J72+J74+J76+J80</f>
        <v>301258.2</v>
      </c>
      <c r="K83" s="53">
        <f>K49+K50+K51+K52+K53+K54+K56+K57+K59+K61+K63+K65+K67+K68+K69+K71+K72+K74+K76</f>
        <v>555498.3</v>
      </c>
      <c r="L83" s="37">
        <f>SUM(F83:K83)</f>
        <v>2422932.31</v>
      </c>
    </row>
    <row r="84" spans="1:11" ht="12.75">
      <c r="A84" s="115" t="s">
        <v>2</v>
      </c>
      <c r="B84" s="115"/>
      <c r="C84" s="115"/>
      <c r="D84" s="115"/>
      <c r="E84" s="115"/>
      <c r="F84" s="115"/>
      <c r="G84" s="115"/>
      <c r="H84" s="13"/>
      <c r="I84" s="13"/>
      <c r="J84" s="13"/>
      <c r="K84" s="13"/>
    </row>
    <row r="85" spans="1:11" ht="48" customHeight="1">
      <c r="A85" s="38">
        <v>1</v>
      </c>
      <c r="B85" s="15" t="s">
        <v>80</v>
      </c>
      <c r="C85" s="53">
        <f>E85</f>
        <v>190000</v>
      </c>
      <c r="D85" s="5" t="s">
        <v>34</v>
      </c>
      <c r="E85" s="10">
        <f>F85+G85+H85+I85+J85+K85</f>
        <v>190000</v>
      </c>
      <c r="F85" s="5">
        <v>5429.37</v>
      </c>
      <c r="G85" s="5">
        <v>19000</v>
      </c>
      <c r="H85" s="5">
        <v>85500</v>
      </c>
      <c r="I85" s="13">
        <v>80070.63</v>
      </c>
      <c r="J85" s="5">
        <v>0</v>
      </c>
      <c r="K85" s="5">
        <v>0</v>
      </c>
    </row>
    <row r="86" spans="1:11" ht="93" customHeight="1">
      <c r="A86" s="38">
        <v>2</v>
      </c>
      <c r="B86" s="15" t="s">
        <v>56</v>
      </c>
      <c r="C86" s="53">
        <f>E86</f>
        <v>21918</v>
      </c>
      <c r="D86" s="5" t="s">
        <v>34</v>
      </c>
      <c r="E86" s="10">
        <f aca="true" t="shared" si="6" ref="E86:E104">F86+G86+H86+I86+J86+K86</f>
        <v>21918</v>
      </c>
      <c r="F86" s="5">
        <v>2191.8</v>
      </c>
      <c r="G86" s="5">
        <v>19726.2</v>
      </c>
      <c r="H86" s="5">
        <v>0</v>
      </c>
      <c r="I86" s="5">
        <v>0</v>
      </c>
      <c r="J86" s="5">
        <v>0</v>
      </c>
      <c r="K86" s="5">
        <v>0</v>
      </c>
    </row>
    <row r="87" spans="1:11" s="18" customFormat="1" ht="44.25" customHeight="1">
      <c r="A87" s="127" t="s">
        <v>130</v>
      </c>
      <c r="B87" s="15" t="s">
        <v>57</v>
      </c>
      <c r="C87" s="53">
        <f>E87</f>
        <v>59000</v>
      </c>
      <c r="D87" s="82" t="s">
        <v>34</v>
      </c>
      <c r="E87" s="10">
        <f t="shared" si="6"/>
        <v>59000</v>
      </c>
      <c r="F87" s="5">
        <v>0</v>
      </c>
      <c r="G87" s="5">
        <v>0</v>
      </c>
      <c r="H87" s="5">
        <v>14927</v>
      </c>
      <c r="I87" s="5">
        <v>14691</v>
      </c>
      <c r="J87" s="5">
        <v>14691</v>
      </c>
      <c r="K87" s="5">
        <v>14691</v>
      </c>
    </row>
    <row r="88" spans="1:11" s="18" customFormat="1" ht="12.75">
      <c r="A88" s="128"/>
      <c r="B88" s="15" t="s">
        <v>117</v>
      </c>
      <c r="C88" s="62">
        <v>50000</v>
      </c>
      <c r="D88" s="83"/>
      <c r="E88" s="10">
        <f t="shared" si="6"/>
        <v>50000</v>
      </c>
      <c r="F88" s="5">
        <v>0</v>
      </c>
      <c r="G88" s="5">
        <v>0</v>
      </c>
      <c r="H88" s="5">
        <v>12650</v>
      </c>
      <c r="I88" s="5">
        <v>12450</v>
      </c>
      <c r="J88" s="5">
        <v>12450</v>
      </c>
      <c r="K88" s="5">
        <v>12450</v>
      </c>
    </row>
    <row r="89" spans="1:11" s="11" customFormat="1" ht="31.5" customHeight="1">
      <c r="A89" s="80" t="s">
        <v>131</v>
      </c>
      <c r="B89" s="15" t="s">
        <v>58</v>
      </c>
      <c r="C89" s="53">
        <f>E89</f>
        <v>112100</v>
      </c>
      <c r="D89" s="82" t="s">
        <v>34</v>
      </c>
      <c r="E89" s="10">
        <f t="shared" si="6"/>
        <v>112100</v>
      </c>
      <c r="F89" s="5">
        <v>0</v>
      </c>
      <c r="G89" s="5">
        <v>0</v>
      </c>
      <c r="H89" s="5">
        <v>28025</v>
      </c>
      <c r="I89" s="5">
        <v>28025</v>
      </c>
      <c r="J89" s="5">
        <v>28025</v>
      </c>
      <c r="K89" s="5">
        <v>28025</v>
      </c>
    </row>
    <row r="90" spans="1:11" s="11" customFormat="1" ht="12.75">
      <c r="A90" s="81"/>
      <c r="B90" s="15" t="s">
        <v>117</v>
      </c>
      <c r="C90" s="62">
        <v>95000</v>
      </c>
      <c r="D90" s="83"/>
      <c r="E90" s="10">
        <f t="shared" si="6"/>
        <v>95000</v>
      </c>
      <c r="F90" s="5">
        <v>0</v>
      </c>
      <c r="G90" s="5">
        <v>0</v>
      </c>
      <c r="H90" s="5">
        <v>23750</v>
      </c>
      <c r="I90" s="5">
        <v>23750</v>
      </c>
      <c r="J90" s="5">
        <v>23750</v>
      </c>
      <c r="K90" s="5">
        <v>23750</v>
      </c>
    </row>
    <row r="91" spans="1:11" s="11" customFormat="1" ht="42" customHeight="1">
      <c r="A91" s="80" t="s">
        <v>132</v>
      </c>
      <c r="B91" s="15" t="s">
        <v>59</v>
      </c>
      <c r="C91" s="53">
        <f>E91</f>
        <v>118000</v>
      </c>
      <c r="D91" s="82" t="s">
        <v>34</v>
      </c>
      <c r="E91" s="10">
        <f t="shared" si="6"/>
        <v>118000</v>
      </c>
      <c r="F91" s="5">
        <v>0</v>
      </c>
      <c r="G91" s="5">
        <v>0</v>
      </c>
      <c r="H91" s="5">
        <v>29500</v>
      </c>
      <c r="I91" s="5">
        <v>29500</v>
      </c>
      <c r="J91" s="5">
        <v>29500</v>
      </c>
      <c r="K91" s="5">
        <v>29500</v>
      </c>
    </row>
    <row r="92" spans="1:11" s="11" customFormat="1" ht="12.75">
      <c r="A92" s="81"/>
      <c r="B92" s="15" t="s">
        <v>117</v>
      </c>
      <c r="C92" s="62">
        <v>100000</v>
      </c>
      <c r="D92" s="83"/>
      <c r="E92" s="10">
        <f t="shared" si="6"/>
        <v>100000</v>
      </c>
      <c r="F92" s="5">
        <v>0</v>
      </c>
      <c r="G92" s="5">
        <v>0</v>
      </c>
      <c r="H92" s="5">
        <v>25000</v>
      </c>
      <c r="I92" s="5">
        <v>25000</v>
      </c>
      <c r="J92" s="5">
        <v>25000</v>
      </c>
      <c r="K92" s="5">
        <v>25000</v>
      </c>
    </row>
    <row r="93" spans="1:11" s="11" customFormat="1" ht="33.75" customHeight="1">
      <c r="A93" s="80" t="s">
        <v>121</v>
      </c>
      <c r="B93" s="15" t="s">
        <v>60</v>
      </c>
      <c r="C93" s="53">
        <f>E93</f>
        <v>206500</v>
      </c>
      <c r="D93" s="82" t="s">
        <v>34</v>
      </c>
      <c r="E93" s="10">
        <f t="shared" si="6"/>
        <v>206500</v>
      </c>
      <c r="F93" s="5">
        <v>0</v>
      </c>
      <c r="G93" s="5">
        <v>0</v>
      </c>
      <c r="H93" s="5">
        <v>51625</v>
      </c>
      <c r="I93" s="5">
        <v>51625</v>
      </c>
      <c r="J93" s="5">
        <v>51625</v>
      </c>
      <c r="K93" s="5">
        <v>51625</v>
      </c>
    </row>
    <row r="94" spans="1:11" s="11" customFormat="1" ht="12.75">
      <c r="A94" s="81"/>
      <c r="B94" s="15" t="s">
        <v>117</v>
      </c>
      <c r="C94" s="62">
        <v>175000</v>
      </c>
      <c r="D94" s="83"/>
      <c r="E94" s="10">
        <f t="shared" si="6"/>
        <v>175000</v>
      </c>
      <c r="F94" s="5">
        <v>0</v>
      </c>
      <c r="G94" s="5">
        <v>0</v>
      </c>
      <c r="H94" s="5">
        <v>43750</v>
      </c>
      <c r="I94" s="5">
        <v>43750</v>
      </c>
      <c r="J94" s="5">
        <v>43750</v>
      </c>
      <c r="K94" s="5">
        <v>43750</v>
      </c>
    </row>
    <row r="95" spans="1:11" s="11" customFormat="1" ht="66" customHeight="1">
      <c r="A95" s="80" t="s">
        <v>133</v>
      </c>
      <c r="B95" s="15" t="s">
        <v>61</v>
      </c>
      <c r="C95" s="53">
        <f>E95</f>
        <v>20296</v>
      </c>
      <c r="D95" s="82" t="s">
        <v>34</v>
      </c>
      <c r="E95" s="10">
        <f t="shared" si="6"/>
        <v>20296</v>
      </c>
      <c r="F95" s="5">
        <v>0</v>
      </c>
      <c r="G95" s="5">
        <v>0</v>
      </c>
      <c r="H95" s="5">
        <v>5074</v>
      </c>
      <c r="I95" s="5">
        <v>5074</v>
      </c>
      <c r="J95" s="5">
        <v>5074</v>
      </c>
      <c r="K95" s="5">
        <v>5074</v>
      </c>
    </row>
    <row r="96" spans="1:11" s="11" customFormat="1" ht="12.75">
      <c r="A96" s="81"/>
      <c r="B96" s="15" t="s">
        <v>117</v>
      </c>
      <c r="C96" s="62">
        <v>17200</v>
      </c>
      <c r="D96" s="83"/>
      <c r="E96" s="10">
        <f t="shared" si="6"/>
        <v>17200</v>
      </c>
      <c r="F96" s="5">
        <v>0</v>
      </c>
      <c r="G96" s="5">
        <v>0</v>
      </c>
      <c r="H96" s="5">
        <v>4300</v>
      </c>
      <c r="I96" s="5">
        <v>4300</v>
      </c>
      <c r="J96" s="5">
        <v>4300</v>
      </c>
      <c r="K96" s="5">
        <v>4300</v>
      </c>
    </row>
    <row r="97" spans="1:12" s="11" customFormat="1" ht="38.25">
      <c r="A97" s="80" t="s">
        <v>129</v>
      </c>
      <c r="B97" s="15" t="s">
        <v>62</v>
      </c>
      <c r="C97" s="10">
        <v>40592</v>
      </c>
      <c r="D97" s="82" t="s">
        <v>34</v>
      </c>
      <c r="E97" s="10">
        <v>40592</v>
      </c>
      <c r="F97" s="5">
        <v>0</v>
      </c>
      <c r="G97" s="5">
        <v>0</v>
      </c>
      <c r="H97" s="5">
        <v>10148</v>
      </c>
      <c r="I97" s="5">
        <v>10148</v>
      </c>
      <c r="J97" s="5">
        <v>10148</v>
      </c>
      <c r="K97" s="5">
        <v>10148</v>
      </c>
      <c r="L97" s="48">
        <f>E88+E90+E92+E94+E96</f>
        <v>437200</v>
      </c>
    </row>
    <row r="98" spans="1:12" s="11" customFormat="1" ht="12.75">
      <c r="A98" s="81"/>
      <c r="B98" s="15" t="s">
        <v>117</v>
      </c>
      <c r="C98" s="10">
        <v>34400</v>
      </c>
      <c r="D98" s="83"/>
      <c r="E98" s="10">
        <v>34400</v>
      </c>
      <c r="F98" s="5"/>
      <c r="G98" s="5"/>
      <c r="H98" s="5">
        <v>8600</v>
      </c>
      <c r="I98" s="5">
        <v>8600</v>
      </c>
      <c r="J98" s="5">
        <v>8600</v>
      </c>
      <c r="K98" s="5">
        <v>8600</v>
      </c>
      <c r="L98" s="48"/>
    </row>
    <row r="99" spans="1:11" s="11" customFormat="1" ht="51">
      <c r="A99" s="80" t="s">
        <v>122</v>
      </c>
      <c r="B99" s="15" t="s">
        <v>63</v>
      </c>
      <c r="C99" s="10">
        <v>20296</v>
      </c>
      <c r="D99" s="82" t="s">
        <v>34</v>
      </c>
      <c r="E99" s="10">
        <v>20296</v>
      </c>
      <c r="F99" s="5">
        <v>0</v>
      </c>
      <c r="G99" s="5">
        <v>0</v>
      </c>
      <c r="H99" s="5">
        <v>5074</v>
      </c>
      <c r="I99" s="5">
        <v>5074</v>
      </c>
      <c r="J99" s="5">
        <v>5074</v>
      </c>
      <c r="K99" s="5">
        <v>5074</v>
      </c>
    </row>
    <row r="100" spans="1:11" s="11" customFormat="1" ht="12.75">
      <c r="A100" s="81"/>
      <c r="B100" s="15" t="s">
        <v>117</v>
      </c>
      <c r="C100" s="10">
        <v>17200</v>
      </c>
      <c r="D100" s="83"/>
      <c r="E100" s="10">
        <v>17200</v>
      </c>
      <c r="F100" s="5"/>
      <c r="G100" s="5"/>
      <c r="H100" s="5">
        <v>4300</v>
      </c>
      <c r="I100" s="5">
        <v>4300</v>
      </c>
      <c r="J100" s="5">
        <v>4300</v>
      </c>
      <c r="K100" s="5">
        <v>4300</v>
      </c>
    </row>
    <row r="101" spans="1:45" s="12" customFormat="1" ht="76.5">
      <c r="A101" s="35">
        <v>10</v>
      </c>
      <c r="B101" s="15" t="s">
        <v>64</v>
      </c>
      <c r="C101" s="53">
        <f>E101</f>
        <v>168500</v>
      </c>
      <c r="D101" s="5" t="s">
        <v>34</v>
      </c>
      <c r="E101" s="10">
        <f>F101+G101+H101+I101</f>
        <v>168500</v>
      </c>
      <c r="F101" s="5">
        <v>3513.88</v>
      </c>
      <c r="G101" s="5">
        <v>55000.12</v>
      </c>
      <c r="H101" s="5">
        <v>54993</v>
      </c>
      <c r="I101" s="5">
        <v>54993</v>
      </c>
      <c r="J101" s="5">
        <v>0</v>
      </c>
      <c r="K101" s="5">
        <v>0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11" s="11" customFormat="1" ht="51">
      <c r="A102" s="80" t="s">
        <v>125</v>
      </c>
      <c r="B102" s="15" t="s">
        <v>65</v>
      </c>
      <c r="C102" s="10">
        <v>32450</v>
      </c>
      <c r="D102" s="5" t="s">
        <v>34</v>
      </c>
      <c r="E102" s="10">
        <v>32450</v>
      </c>
      <c r="F102" s="5">
        <v>0</v>
      </c>
      <c r="G102" s="5">
        <v>0</v>
      </c>
      <c r="H102" s="5">
        <v>8112.5</v>
      </c>
      <c r="I102" s="5">
        <v>8112.5</v>
      </c>
      <c r="J102" s="5">
        <v>8112.5</v>
      </c>
      <c r="K102" s="5">
        <v>8112.5</v>
      </c>
    </row>
    <row r="103" spans="1:11" s="11" customFormat="1" ht="12.75">
      <c r="A103" s="81"/>
      <c r="B103" s="15" t="s">
        <v>117</v>
      </c>
      <c r="C103" s="10">
        <v>27500</v>
      </c>
      <c r="D103" s="5"/>
      <c r="E103" s="10">
        <v>27500</v>
      </c>
      <c r="F103" s="5"/>
      <c r="G103" s="5"/>
      <c r="H103" s="5">
        <v>6875</v>
      </c>
      <c r="I103" s="5">
        <v>6875</v>
      </c>
      <c r="J103" s="5">
        <v>6875</v>
      </c>
      <c r="K103" s="5">
        <v>6875</v>
      </c>
    </row>
    <row r="104" spans="1:11" s="11" customFormat="1" ht="38.25">
      <c r="A104" s="35">
        <v>12</v>
      </c>
      <c r="B104" s="15" t="s">
        <v>107</v>
      </c>
      <c r="C104" s="53">
        <f>E104</f>
        <v>4678.47</v>
      </c>
      <c r="D104" s="55" t="s">
        <v>25</v>
      </c>
      <c r="E104" s="10">
        <f t="shared" si="6"/>
        <v>4678.47</v>
      </c>
      <c r="F104" s="5">
        <v>0</v>
      </c>
      <c r="G104" s="5">
        <v>0</v>
      </c>
      <c r="H104" s="5">
        <v>0</v>
      </c>
      <c r="I104" s="5">
        <v>4678.47</v>
      </c>
      <c r="J104" s="5">
        <v>0</v>
      </c>
      <c r="K104" s="5">
        <v>0</v>
      </c>
    </row>
    <row r="105" spans="1:12" s="18" customFormat="1" ht="25.5" customHeight="1">
      <c r="A105" s="132" t="s">
        <v>11</v>
      </c>
      <c r="B105" s="133"/>
      <c r="C105" s="114">
        <f>C85+C86+C87+C89+C91+C93+C95+C98+C100+C101+C103+C104</f>
        <v>980092.47</v>
      </c>
      <c r="D105" s="10" t="s">
        <v>25</v>
      </c>
      <c r="E105" s="10">
        <f>E104</f>
        <v>4678.47</v>
      </c>
      <c r="F105" s="10">
        <f aca="true" t="shared" si="7" ref="F105:K105">F104</f>
        <v>0</v>
      </c>
      <c r="G105" s="10">
        <f t="shared" si="7"/>
        <v>0</v>
      </c>
      <c r="H105" s="10">
        <f t="shared" si="7"/>
        <v>0</v>
      </c>
      <c r="I105" s="10">
        <f t="shared" si="7"/>
        <v>4678.47</v>
      </c>
      <c r="J105" s="10">
        <f t="shared" si="7"/>
        <v>0</v>
      </c>
      <c r="K105" s="10">
        <f t="shared" si="7"/>
        <v>0</v>
      </c>
      <c r="L105" s="37"/>
    </row>
    <row r="106" spans="1:12" s="18" customFormat="1" ht="25.5" customHeight="1">
      <c r="A106" s="134"/>
      <c r="B106" s="135"/>
      <c r="C106" s="136"/>
      <c r="D106" s="10" t="s">
        <v>34</v>
      </c>
      <c r="E106" s="10">
        <f>E103+E101+E100+E98+E95+E93+E91+E89+E87+E86+E85</f>
        <v>975414</v>
      </c>
      <c r="F106" s="10">
        <f>F85+F86+F87+F89+F91+F93+F95+F97+F99+F101+F102</f>
        <v>11135.05</v>
      </c>
      <c r="G106" s="10">
        <f>G85+G86+G87+G89+G91+G93+G95+G97+G99+G101+G102</f>
        <v>93726.32</v>
      </c>
      <c r="H106" s="10">
        <f>H85+H86+H87+H89+H91+H93+H95+H98+H100+H101+H103</f>
        <v>289419</v>
      </c>
      <c r="I106" s="10">
        <f>I85+I86+I87+I89+I91+I93+I95+I98+I100+I101+I103</f>
        <v>283753.63</v>
      </c>
      <c r="J106" s="10">
        <f>J85+J86+J87+J89+J91+J93+J95+J98+J100+J101+J103</f>
        <v>148690</v>
      </c>
      <c r="K106" s="10">
        <f>K85+K86+K87+K89+K91+K93+K95+K98+K100+K101+K103</f>
        <v>148690</v>
      </c>
      <c r="L106" s="37">
        <f>SUM(F106:K106)</f>
        <v>975414</v>
      </c>
    </row>
    <row r="107" spans="1:11" ht="12.75">
      <c r="A107" s="123" t="s">
        <v>5</v>
      </c>
      <c r="B107" s="123"/>
      <c r="C107" s="123"/>
      <c r="D107" s="123"/>
      <c r="E107" s="123"/>
      <c r="F107" s="123"/>
      <c r="G107" s="123"/>
      <c r="H107" s="13"/>
      <c r="I107" s="13"/>
      <c r="J107" s="13"/>
      <c r="K107" s="13"/>
    </row>
    <row r="108" spans="1:11" ht="81" customHeight="1">
      <c r="A108" s="38">
        <v>1</v>
      </c>
      <c r="B108" s="15" t="s">
        <v>66</v>
      </c>
      <c r="C108" s="53">
        <f>E108</f>
        <v>500000</v>
      </c>
      <c r="D108" s="5" t="s">
        <v>34</v>
      </c>
      <c r="E108" s="10">
        <f>F108+G108+H108+I108</f>
        <v>500000</v>
      </c>
      <c r="F108" s="5">
        <v>12771.19</v>
      </c>
      <c r="G108" s="5">
        <v>13579.77</v>
      </c>
      <c r="H108" s="5">
        <v>236824.52</v>
      </c>
      <c r="I108" s="5">
        <v>236824.52</v>
      </c>
      <c r="J108" s="5">
        <v>0</v>
      </c>
      <c r="K108" s="5">
        <v>0</v>
      </c>
    </row>
    <row r="109" spans="1:11" ht="39.75" customHeight="1">
      <c r="A109" s="38">
        <v>2</v>
      </c>
      <c r="B109" s="15" t="s">
        <v>67</v>
      </c>
      <c r="C109" s="50">
        <f>E109</f>
        <v>32519.29</v>
      </c>
      <c r="D109" s="5" t="s">
        <v>34</v>
      </c>
      <c r="E109" s="10">
        <f>F109+G109+I109</f>
        <v>32519.29</v>
      </c>
      <c r="F109" s="30">
        <v>6497.13</v>
      </c>
      <c r="G109" s="5">
        <v>11739.47</v>
      </c>
      <c r="H109" s="5">
        <v>0</v>
      </c>
      <c r="I109" s="5">
        <v>14282.69</v>
      </c>
      <c r="J109" s="5">
        <v>0</v>
      </c>
      <c r="K109" s="5">
        <v>0</v>
      </c>
    </row>
    <row r="110" spans="1:11" ht="54.75" customHeight="1">
      <c r="A110" s="38">
        <v>3</v>
      </c>
      <c r="B110" s="15" t="s">
        <v>68</v>
      </c>
      <c r="C110" s="53">
        <f aca="true" t="shared" si="8" ref="C110:C116">E110</f>
        <v>15379</v>
      </c>
      <c r="D110" s="5" t="s">
        <v>34</v>
      </c>
      <c r="E110" s="10">
        <f>H110+I110+J110</f>
        <v>15379</v>
      </c>
      <c r="F110" s="5">
        <v>0</v>
      </c>
      <c r="G110" s="5">
        <v>0</v>
      </c>
      <c r="H110" s="5">
        <v>1537.9</v>
      </c>
      <c r="I110" s="5">
        <v>6920.55</v>
      </c>
      <c r="J110" s="5">
        <v>6920.55</v>
      </c>
      <c r="K110" s="5">
        <v>0</v>
      </c>
    </row>
    <row r="111" spans="1:11" ht="58.5" customHeight="1">
      <c r="A111" s="38">
        <v>4</v>
      </c>
      <c r="B111" s="15" t="s">
        <v>69</v>
      </c>
      <c r="C111" s="53">
        <f t="shared" si="8"/>
        <v>800</v>
      </c>
      <c r="D111" s="5" t="s">
        <v>34</v>
      </c>
      <c r="E111" s="10">
        <f>G111+H111</f>
        <v>800</v>
      </c>
      <c r="F111" s="5">
        <v>0</v>
      </c>
      <c r="G111" s="5">
        <v>0</v>
      </c>
      <c r="H111" s="5">
        <v>800</v>
      </c>
      <c r="I111" s="5">
        <v>0</v>
      </c>
      <c r="J111" s="5">
        <v>0</v>
      </c>
      <c r="K111" s="5">
        <v>0</v>
      </c>
    </row>
    <row r="112" spans="1:11" ht="66" customHeight="1">
      <c r="A112" s="38">
        <v>5</v>
      </c>
      <c r="B112" s="15" t="s">
        <v>76</v>
      </c>
      <c r="C112" s="53">
        <f t="shared" si="8"/>
        <v>1400</v>
      </c>
      <c r="D112" s="5" t="s">
        <v>34</v>
      </c>
      <c r="E112" s="10">
        <f>G112+H112</f>
        <v>1400</v>
      </c>
      <c r="F112" s="5">
        <v>0</v>
      </c>
      <c r="G112" s="5">
        <v>0</v>
      </c>
      <c r="H112" s="5">
        <v>1400</v>
      </c>
      <c r="I112" s="5">
        <v>0</v>
      </c>
      <c r="J112" s="5">
        <v>0</v>
      </c>
      <c r="K112" s="5">
        <v>0</v>
      </c>
    </row>
    <row r="113" spans="1:11" ht="68.25" customHeight="1">
      <c r="A113" s="38">
        <v>6</v>
      </c>
      <c r="B113" s="15" t="s">
        <v>70</v>
      </c>
      <c r="C113" s="53">
        <f t="shared" si="8"/>
        <v>1100</v>
      </c>
      <c r="D113" s="5" t="s">
        <v>34</v>
      </c>
      <c r="E113" s="10">
        <f>G113+H113</f>
        <v>1100</v>
      </c>
      <c r="F113" s="5">
        <v>0</v>
      </c>
      <c r="G113" s="5">
        <v>0</v>
      </c>
      <c r="H113" s="31">
        <v>1100</v>
      </c>
      <c r="I113" s="5">
        <v>0</v>
      </c>
      <c r="J113" s="5">
        <v>0</v>
      </c>
      <c r="K113" s="5">
        <v>0</v>
      </c>
    </row>
    <row r="114" spans="1:11" ht="38.25">
      <c r="A114" s="38">
        <v>7</v>
      </c>
      <c r="B114" s="15" t="s">
        <v>71</v>
      </c>
      <c r="C114" s="53">
        <f t="shared" si="8"/>
        <v>1050</v>
      </c>
      <c r="D114" s="5" t="s">
        <v>34</v>
      </c>
      <c r="E114" s="10">
        <v>1050</v>
      </c>
      <c r="F114" s="5">
        <v>0</v>
      </c>
      <c r="G114" s="5">
        <v>0</v>
      </c>
      <c r="H114" s="32">
        <v>1050</v>
      </c>
      <c r="I114" s="5">
        <v>0</v>
      </c>
      <c r="J114" s="5">
        <v>0</v>
      </c>
      <c r="K114" s="5">
        <v>0</v>
      </c>
    </row>
    <row r="115" spans="1:11" ht="38.25">
      <c r="A115" s="38">
        <v>8</v>
      </c>
      <c r="B115" s="15" t="s">
        <v>35</v>
      </c>
      <c r="C115" s="53">
        <f t="shared" si="8"/>
        <v>1300</v>
      </c>
      <c r="D115" s="5" t="s">
        <v>34</v>
      </c>
      <c r="E115" s="10">
        <v>1300</v>
      </c>
      <c r="F115" s="5">
        <v>0</v>
      </c>
      <c r="G115" s="5">
        <v>0</v>
      </c>
      <c r="H115" s="32">
        <v>1300</v>
      </c>
      <c r="I115" s="5">
        <v>0</v>
      </c>
      <c r="J115" s="5">
        <v>0</v>
      </c>
      <c r="K115" s="5">
        <v>0</v>
      </c>
    </row>
    <row r="116" spans="1:11" ht="51">
      <c r="A116" s="38">
        <v>9</v>
      </c>
      <c r="B116" s="15" t="s">
        <v>72</v>
      </c>
      <c r="C116" s="53">
        <f t="shared" si="8"/>
        <v>2100</v>
      </c>
      <c r="D116" s="5" t="s">
        <v>34</v>
      </c>
      <c r="E116" s="10">
        <v>2100</v>
      </c>
      <c r="F116" s="32">
        <v>0</v>
      </c>
      <c r="G116" s="55">
        <v>0</v>
      </c>
      <c r="H116" s="30">
        <v>2100</v>
      </c>
      <c r="I116" s="5">
        <v>0</v>
      </c>
      <c r="J116" s="5">
        <v>0</v>
      </c>
      <c r="K116" s="5">
        <v>0</v>
      </c>
    </row>
    <row r="117" spans="1:45" s="12" customFormat="1" ht="38.25">
      <c r="A117" s="35">
        <v>10</v>
      </c>
      <c r="B117" s="15" t="s">
        <v>73</v>
      </c>
      <c r="C117" s="53">
        <f>E117</f>
        <v>7000</v>
      </c>
      <c r="D117" s="5" t="s">
        <v>34</v>
      </c>
      <c r="E117" s="10">
        <v>7000</v>
      </c>
      <c r="F117" s="32">
        <v>0</v>
      </c>
      <c r="G117" s="5">
        <v>0</v>
      </c>
      <c r="H117" s="5">
        <v>7000</v>
      </c>
      <c r="I117" s="5">
        <v>0</v>
      </c>
      <c r="J117" s="5">
        <v>0</v>
      </c>
      <c r="K117" s="5">
        <v>0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s="12" customFormat="1" ht="54" customHeight="1">
      <c r="A118" s="35">
        <v>11</v>
      </c>
      <c r="B118" s="15" t="s">
        <v>33</v>
      </c>
      <c r="C118" s="53">
        <f>E118</f>
        <v>75000</v>
      </c>
      <c r="D118" s="5" t="s">
        <v>34</v>
      </c>
      <c r="E118" s="10">
        <f>H118+I118+J118+K118</f>
        <v>75000</v>
      </c>
      <c r="F118" s="5">
        <v>0</v>
      </c>
      <c r="G118" s="5">
        <v>0</v>
      </c>
      <c r="H118" s="5">
        <v>17760</v>
      </c>
      <c r="I118" s="5">
        <v>19080</v>
      </c>
      <c r="J118" s="5">
        <v>19080</v>
      </c>
      <c r="K118" s="5">
        <v>19080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1:45" s="12" customFormat="1" ht="46.5" customHeight="1">
      <c r="A119" s="35">
        <v>12</v>
      </c>
      <c r="B119" s="15" t="s">
        <v>79</v>
      </c>
      <c r="C119" s="53">
        <f>E119</f>
        <v>12600</v>
      </c>
      <c r="D119" s="5" t="s">
        <v>34</v>
      </c>
      <c r="E119" s="10">
        <v>12600</v>
      </c>
      <c r="F119" s="5">
        <v>0</v>
      </c>
      <c r="G119" s="5">
        <v>0</v>
      </c>
      <c r="H119" s="5">
        <v>12600</v>
      </c>
      <c r="I119" s="47">
        <v>0</v>
      </c>
      <c r="J119" s="5">
        <v>0</v>
      </c>
      <c r="K119" s="5">
        <v>0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1:45" s="12" customFormat="1" ht="84" customHeight="1" hidden="1">
      <c r="A120" s="42">
        <v>14</v>
      </c>
      <c r="B120" s="40" t="s">
        <v>81</v>
      </c>
      <c r="C120" s="43">
        <f>E120</f>
        <v>0</v>
      </c>
      <c r="D120" s="41" t="s">
        <v>25</v>
      </c>
      <c r="E120" s="43">
        <f>H120</f>
        <v>0</v>
      </c>
      <c r="F120" s="41">
        <v>0</v>
      </c>
      <c r="G120" s="41">
        <v>0</v>
      </c>
      <c r="H120" s="44">
        <v>0</v>
      </c>
      <c r="I120" s="47">
        <v>0</v>
      </c>
      <c r="J120" s="41">
        <v>0</v>
      </c>
      <c r="K120" s="41">
        <v>0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1:11" s="11" customFormat="1" ht="36" customHeight="1">
      <c r="A121" s="80">
        <v>13</v>
      </c>
      <c r="B121" s="105" t="s">
        <v>86</v>
      </c>
      <c r="C121" s="107">
        <f>E121+E122</f>
        <v>1001.36</v>
      </c>
      <c r="D121" s="5" t="s">
        <v>25</v>
      </c>
      <c r="E121" s="28">
        <v>645.86</v>
      </c>
      <c r="F121" s="5">
        <v>0</v>
      </c>
      <c r="G121" s="5">
        <v>0</v>
      </c>
      <c r="H121" s="29">
        <v>645.86</v>
      </c>
      <c r="I121" s="47">
        <v>0</v>
      </c>
      <c r="J121" s="5">
        <v>0</v>
      </c>
      <c r="K121" s="5">
        <v>0</v>
      </c>
    </row>
    <row r="122" spans="1:11" s="11" customFormat="1" ht="42" customHeight="1">
      <c r="A122" s="81"/>
      <c r="B122" s="106"/>
      <c r="C122" s="108"/>
      <c r="D122" s="5" t="s">
        <v>34</v>
      </c>
      <c r="E122" s="28">
        <f>H122</f>
        <v>355.5</v>
      </c>
      <c r="F122" s="5">
        <v>0</v>
      </c>
      <c r="G122" s="5">
        <v>0</v>
      </c>
      <c r="H122" s="29">
        <v>355.5</v>
      </c>
      <c r="I122" s="47">
        <v>0</v>
      </c>
      <c r="J122" s="5">
        <v>0</v>
      </c>
      <c r="K122" s="5">
        <v>0</v>
      </c>
    </row>
    <row r="123" spans="1:11" s="11" customFormat="1" ht="24.75" customHeight="1">
      <c r="A123" s="80">
        <v>14</v>
      </c>
      <c r="B123" s="105" t="s">
        <v>87</v>
      </c>
      <c r="C123" s="107">
        <f>E123+E125+E124</f>
        <v>121472.20999999999</v>
      </c>
      <c r="D123" s="11" t="s">
        <v>84</v>
      </c>
      <c r="E123" s="28">
        <f>H123+I123</f>
        <v>52876.3</v>
      </c>
      <c r="F123" s="5">
        <v>0</v>
      </c>
      <c r="G123" s="5">
        <v>0</v>
      </c>
      <c r="H123" s="29">
        <v>40812.3</v>
      </c>
      <c r="I123" s="63">
        <f>12389-325</f>
        <v>12064</v>
      </c>
      <c r="J123" s="5">
        <v>0</v>
      </c>
      <c r="K123" s="5">
        <v>0</v>
      </c>
    </row>
    <row r="124" spans="1:11" s="11" customFormat="1" ht="28.5" customHeight="1">
      <c r="A124" s="122"/>
      <c r="B124" s="120"/>
      <c r="C124" s="121"/>
      <c r="D124" s="5" t="s">
        <v>25</v>
      </c>
      <c r="E124" s="28">
        <f>H124+I124</f>
        <v>21774.78</v>
      </c>
      <c r="F124" s="5">
        <v>0</v>
      </c>
      <c r="G124" s="5">
        <v>0</v>
      </c>
      <c r="H124" s="29">
        <v>4336.23</v>
      </c>
      <c r="I124" s="47">
        <f>17113.02+192+133.53</f>
        <v>17438.55</v>
      </c>
      <c r="J124" s="5">
        <v>0</v>
      </c>
      <c r="K124" s="5">
        <v>0</v>
      </c>
    </row>
    <row r="125" spans="1:11" s="11" customFormat="1" ht="30" customHeight="1">
      <c r="A125" s="81"/>
      <c r="B125" s="106"/>
      <c r="C125" s="108"/>
      <c r="D125" s="5" t="s">
        <v>34</v>
      </c>
      <c r="E125" s="28">
        <f>H125+I125</f>
        <v>46821.13</v>
      </c>
      <c r="F125" s="5">
        <v>0</v>
      </c>
      <c r="G125" s="5">
        <v>0</v>
      </c>
      <c r="H125" s="29">
        <v>2105.13</v>
      </c>
      <c r="I125" s="63">
        <f>12272+32444</f>
        <v>44716</v>
      </c>
      <c r="J125" s="5">
        <v>0</v>
      </c>
      <c r="K125" s="5">
        <v>0</v>
      </c>
    </row>
    <row r="126" spans="1:11" s="11" customFormat="1" ht="83.25" customHeight="1">
      <c r="A126" s="56">
        <v>15</v>
      </c>
      <c r="B126" s="57" t="s">
        <v>115</v>
      </c>
      <c r="C126" s="58">
        <f>E126</f>
        <v>30000</v>
      </c>
      <c r="D126" s="5" t="s">
        <v>34</v>
      </c>
      <c r="E126" s="10">
        <f>K126</f>
        <v>30000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f>20000+10000</f>
        <v>30000</v>
      </c>
    </row>
    <row r="127" spans="1:45" s="12" customFormat="1" ht="85.5" customHeight="1">
      <c r="A127" s="35">
        <v>16</v>
      </c>
      <c r="B127" s="15" t="s">
        <v>116</v>
      </c>
      <c r="C127" s="53">
        <f>E127</f>
        <v>300000</v>
      </c>
      <c r="D127" s="5" t="s">
        <v>34</v>
      </c>
      <c r="E127" s="10">
        <f>K127</f>
        <v>300000</v>
      </c>
      <c r="F127" s="5">
        <v>0</v>
      </c>
      <c r="G127" s="5">
        <v>0</v>
      </c>
      <c r="H127" s="46">
        <v>0</v>
      </c>
      <c r="I127" s="46">
        <v>0</v>
      </c>
      <c r="J127" s="5">
        <v>0</v>
      </c>
      <c r="K127" s="5">
        <v>300000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s="12" customFormat="1" ht="42.75" customHeight="1">
      <c r="A128" s="35">
        <v>17</v>
      </c>
      <c r="B128" s="15" t="s">
        <v>97</v>
      </c>
      <c r="C128" s="53">
        <f>H128</f>
        <v>27000</v>
      </c>
      <c r="D128" s="5" t="s">
        <v>89</v>
      </c>
      <c r="E128" s="10">
        <f>H128</f>
        <v>27000</v>
      </c>
      <c r="F128" s="5">
        <v>0</v>
      </c>
      <c r="G128" s="5">
        <v>0</v>
      </c>
      <c r="H128" s="5">
        <v>27000</v>
      </c>
      <c r="I128" s="5">
        <v>0</v>
      </c>
      <c r="J128" s="5">
        <v>0</v>
      </c>
      <c r="K128" s="5">
        <v>0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s="12" customFormat="1" ht="27.75" customHeight="1">
      <c r="A129" s="75">
        <v>18</v>
      </c>
      <c r="B129" s="77" t="s">
        <v>98</v>
      </c>
      <c r="C129" s="76">
        <v>270000</v>
      </c>
      <c r="D129" s="5" t="s">
        <v>88</v>
      </c>
      <c r="E129" s="10">
        <v>270000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270000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s="12" customFormat="1" ht="40.5" customHeight="1">
      <c r="A130" s="35">
        <v>19</v>
      </c>
      <c r="B130" s="15" t="s">
        <v>91</v>
      </c>
      <c r="C130" s="53">
        <f>H130</f>
        <v>13500</v>
      </c>
      <c r="D130" s="5" t="s">
        <v>89</v>
      </c>
      <c r="E130" s="10">
        <f>H130</f>
        <v>13500</v>
      </c>
      <c r="F130" s="5">
        <v>0</v>
      </c>
      <c r="G130" s="5">
        <v>0</v>
      </c>
      <c r="H130" s="5">
        <v>13500</v>
      </c>
      <c r="I130" s="5">
        <v>0</v>
      </c>
      <c r="J130" s="5">
        <v>0</v>
      </c>
      <c r="K130" s="5">
        <v>0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s="12" customFormat="1" ht="41.25" customHeight="1">
      <c r="A131" s="75">
        <v>20</v>
      </c>
      <c r="B131" s="77" t="s">
        <v>90</v>
      </c>
      <c r="C131" s="76">
        <f>E131</f>
        <v>135000</v>
      </c>
      <c r="D131" s="5" t="s">
        <v>89</v>
      </c>
      <c r="E131" s="10">
        <v>135000</v>
      </c>
      <c r="F131" s="5">
        <v>0</v>
      </c>
      <c r="G131" s="5">
        <v>0</v>
      </c>
      <c r="H131" s="5">
        <v>0</v>
      </c>
      <c r="I131" s="5">
        <v>0</v>
      </c>
      <c r="J131" s="5">
        <v>135000</v>
      </c>
      <c r="K131" s="5">
        <v>0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s="12" customFormat="1" ht="45.75" customHeight="1">
      <c r="A132" s="35">
        <v>21</v>
      </c>
      <c r="B132" s="15" t="s">
        <v>92</v>
      </c>
      <c r="C132" s="53">
        <f>H132</f>
        <v>5000</v>
      </c>
      <c r="D132" s="5" t="s">
        <v>89</v>
      </c>
      <c r="E132" s="10">
        <f>H132</f>
        <v>5000</v>
      </c>
      <c r="F132" s="5">
        <v>0</v>
      </c>
      <c r="G132" s="5">
        <v>0</v>
      </c>
      <c r="H132" s="5">
        <v>5000</v>
      </c>
      <c r="I132" s="5">
        <v>0</v>
      </c>
      <c r="J132" s="5">
        <v>0</v>
      </c>
      <c r="K132" s="5">
        <v>0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s="12" customFormat="1" ht="39.75" customHeight="1">
      <c r="A133" s="35">
        <v>22</v>
      </c>
      <c r="B133" s="15" t="s">
        <v>93</v>
      </c>
      <c r="C133" s="53">
        <f>J133</f>
        <v>50000</v>
      </c>
      <c r="D133" s="5" t="s">
        <v>89</v>
      </c>
      <c r="E133" s="10">
        <f>J133</f>
        <v>50000</v>
      </c>
      <c r="F133" s="5">
        <v>0</v>
      </c>
      <c r="G133" s="5">
        <v>0</v>
      </c>
      <c r="H133" s="5">
        <v>0</v>
      </c>
      <c r="I133" s="5">
        <v>0</v>
      </c>
      <c r="J133" s="5">
        <v>50000</v>
      </c>
      <c r="K133" s="5">
        <v>0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s="12" customFormat="1" ht="39.75" customHeight="1">
      <c r="A134" s="35">
        <v>23</v>
      </c>
      <c r="B134" s="15" t="s">
        <v>94</v>
      </c>
      <c r="C134" s="53">
        <f>H134</f>
        <v>1500</v>
      </c>
      <c r="D134" s="5" t="s">
        <v>89</v>
      </c>
      <c r="E134" s="10">
        <f>H134</f>
        <v>1500</v>
      </c>
      <c r="F134" s="5">
        <v>0</v>
      </c>
      <c r="G134" s="5">
        <v>0</v>
      </c>
      <c r="H134" s="5">
        <v>1500</v>
      </c>
      <c r="I134" s="5">
        <v>0</v>
      </c>
      <c r="J134" s="5">
        <v>0</v>
      </c>
      <c r="K134" s="5">
        <v>0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s="12" customFormat="1" ht="38.25" customHeight="1">
      <c r="A135" s="35">
        <v>24</v>
      </c>
      <c r="B135" s="15" t="s">
        <v>95</v>
      </c>
      <c r="C135" s="53">
        <f>J135</f>
        <v>15000</v>
      </c>
      <c r="D135" s="5" t="s">
        <v>89</v>
      </c>
      <c r="E135" s="10">
        <f>J135</f>
        <v>15000</v>
      </c>
      <c r="F135" s="5">
        <v>0</v>
      </c>
      <c r="G135" s="5">
        <v>0</v>
      </c>
      <c r="H135" s="5">
        <v>0</v>
      </c>
      <c r="I135" s="5">
        <v>0</v>
      </c>
      <c r="J135" s="5">
        <v>15000</v>
      </c>
      <c r="K135" s="5">
        <v>0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s="12" customFormat="1" ht="30" customHeight="1">
      <c r="A136" s="35">
        <v>25</v>
      </c>
      <c r="B136" s="15" t="s">
        <v>96</v>
      </c>
      <c r="C136" s="53">
        <f>H136</f>
        <v>2500</v>
      </c>
      <c r="D136" s="5" t="s">
        <v>89</v>
      </c>
      <c r="E136" s="10">
        <f>H136</f>
        <v>2500</v>
      </c>
      <c r="F136" s="5">
        <v>0</v>
      </c>
      <c r="G136" s="5">
        <v>0</v>
      </c>
      <c r="H136" s="5">
        <v>2500</v>
      </c>
      <c r="I136" s="5">
        <v>0</v>
      </c>
      <c r="J136" s="5">
        <v>0</v>
      </c>
      <c r="K136" s="5">
        <v>0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s="12" customFormat="1" ht="30" customHeight="1">
      <c r="A137" s="35">
        <v>26</v>
      </c>
      <c r="B137" s="15" t="s">
        <v>99</v>
      </c>
      <c r="C137" s="53">
        <f>J137</f>
        <v>25000</v>
      </c>
      <c r="D137" s="5" t="s">
        <v>89</v>
      </c>
      <c r="E137" s="10">
        <f>J137</f>
        <v>25000</v>
      </c>
      <c r="F137" s="5">
        <v>0</v>
      </c>
      <c r="G137" s="5">
        <v>0</v>
      </c>
      <c r="H137" s="5">
        <v>0</v>
      </c>
      <c r="I137" s="5">
        <v>0</v>
      </c>
      <c r="J137" s="5">
        <v>25000</v>
      </c>
      <c r="K137" s="5">
        <v>0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12" ht="25.5" customHeight="1">
      <c r="A138" s="101" t="s">
        <v>12</v>
      </c>
      <c r="B138" s="141"/>
      <c r="C138" s="119">
        <f>SUM(C108:C137)</f>
        <v>1647221.8599999999</v>
      </c>
      <c r="D138" s="59" t="s">
        <v>84</v>
      </c>
      <c r="E138" s="59">
        <f>H138+I138</f>
        <v>52876.3</v>
      </c>
      <c r="F138" s="55">
        <v>0</v>
      </c>
      <c r="G138" s="55">
        <v>0</v>
      </c>
      <c r="H138" s="55">
        <f>H123</f>
        <v>40812.3</v>
      </c>
      <c r="I138" s="55">
        <f>I123</f>
        <v>12064</v>
      </c>
      <c r="J138" s="55">
        <v>0</v>
      </c>
      <c r="K138" s="55">
        <v>0</v>
      </c>
      <c r="L138" s="37"/>
    </row>
    <row r="139" spans="1:12" ht="28.5" customHeight="1">
      <c r="A139" s="142"/>
      <c r="B139" s="143"/>
      <c r="C139" s="119"/>
      <c r="D139" s="59" t="s">
        <v>25</v>
      </c>
      <c r="E139" s="59">
        <f>SUM(H139:K139)</f>
        <v>22420.64</v>
      </c>
      <c r="F139" s="55">
        <v>0</v>
      </c>
      <c r="G139" s="55">
        <v>0</v>
      </c>
      <c r="H139" s="55">
        <f>H124+H121</f>
        <v>4982.089999999999</v>
      </c>
      <c r="I139" s="55">
        <f>17113.02+192+133.53</f>
        <v>17438.55</v>
      </c>
      <c r="J139" s="55">
        <v>0</v>
      </c>
      <c r="K139" s="55">
        <v>0</v>
      </c>
      <c r="L139" s="37"/>
    </row>
    <row r="140" spans="1:14" ht="25.5" customHeight="1">
      <c r="A140" s="144"/>
      <c r="B140" s="145"/>
      <c r="C140" s="119"/>
      <c r="D140" s="59" t="s">
        <v>34</v>
      </c>
      <c r="E140" s="59">
        <f>E137+E136+E135+E134+E133+E132+E131+E130+E129+E128+E127+E126+E125+E122+E119+E118+E117+E116+E115+E114+E113+E112+E111+E110+E109+E108</f>
        <v>1571924.92</v>
      </c>
      <c r="F140" s="59">
        <f>F119+F118+F127+F117+F116+F115+F114+F113+F112+F111+F110+F109+F108</f>
        <v>19268.32</v>
      </c>
      <c r="G140" s="59">
        <f>G108+G109</f>
        <v>25319.239999999998</v>
      </c>
      <c r="H140" s="53">
        <f>H108+H110+H111+H112+H113+H114+H115+H116+H117+H118+H119+H125+H122+H126+H128+H130+H132+H134+H136</f>
        <v>335433.05</v>
      </c>
      <c r="I140" s="59">
        <f>I127+I118++I110+I109+I108+I126+I125</f>
        <v>321823.76</v>
      </c>
      <c r="J140" s="53">
        <f>J137+J135+J133+J131+J118+J110</f>
        <v>251000.55</v>
      </c>
      <c r="K140" s="53">
        <f>K129+K118+K127+K126</f>
        <v>619080</v>
      </c>
      <c r="L140" s="37">
        <f>SUM(F140:K140)</f>
        <v>1571924.92</v>
      </c>
      <c r="N140" s="37"/>
    </row>
    <row r="141" spans="1:45" s="12" customFormat="1" ht="39.75" customHeight="1">
      <c r="A141" s="35">
        <v>1</v>
      </c>
      <c r="B141" s="73" t="s">
        <v>139</v>
      </c>
      <c r="C141" s="72">
        <v>6756.3</v>
      </c>
      <c r="D141" s="5" t="s">
        <v>89</v>
      </c>
      <c r="E141" s="10">
        <v>6756.3</v>
      </c>
      <c r="F141" s="5">
        <v>0</v>
      </c>
      <c r="G141" s="5">
        <v>0</v>
      </c>
      <c r="H141" s="5">
        <v>0</v>
      </c>
      <c r="I141" s="5">
        <v>0</v>
      </c>
      <c r="J141" s="5">
        <v>6756.3</v>
      </c>
      <c r="K141" s="5">
        <v>0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11" ht="15.75" customHeight="1">
      <c r="A142" s="137" t="s">
        <v>8</v>
      </c>
      <c r="B142" s="138"/>
      <c r="C142" s="138"/>
      <c r="D142" s="138"/>
      <c r="E142" s="138"/>
      <c r="F142" s="138"/>
      <c r="G142" s="139"/>
      <c r="H142" s="13"/>
      <c r="I142" s="64"/>
      <c r="J142" s="13"/>
      <c r="K142" s="13"/>
    </row>
    <row r="143" spans="1:11" ht="25.5">
      <c r="A143" s="88" t="s">
        <v>134</v>
      </c>
      <c r="B143" s="66" t="s">
        <v>74</v>
      </c>
      <c r="C143" s="62">
        <f>E143</f>
        <v>248054.3</v>
      </c>
      <c r="D143" s="90" t="s">
        <v>34</v>
      </c>
      <c r="E143" s="62">
        <f>F143+G143+H143+I143+J143</f>
        <v>248054.3</v>
      </c>
      <c r="F143" s="55">
        <v>434.1</v>
      </c>
      <c r="G143" s="67">
        <v>61905.05</v>
      </c>
      <c r="H143" s="34">
        <v>61905.05</v>
      </c>
      <c r="I143" s="55">
        <v>61905.05</v>
      </c>
      <c r="J143" s="5">
        <v>61905.05</v>
      </c>
      <c r="K143" s="5">
        <v>0</v>
      </c>
    </row>
    <row r="144" spans="1:11" ht="12.75">
      <c r="A144" s="89"/>
      <c r="B144" s="66" t="s">
        <v>117</v>
      </c>
      <c r="C144" s="59">
        <f>E144</f>
        <v>210215.52000000002</v>
      </c>
      <c r="D144" s="91"/>
      <c r="E144" s="59">
        <f>F144+G144+H144+I144+J144</f>
        <v>210215.52000000002</v>
      </c>
      <c r="F144" s="55">
        <v>367.88</v>
      </c>
      <c r="G144" s="67">
        <v>52461.91</v>
      </c>
      <c r="H144" s="67">
        <v>52461.91</v>
      </c>
      <c r="I144" s="67">
        <v>52461.91</v>
      </c>
      <c r="J144" s="67">
        <v>52461.91</v>
      </c>
      <c r="K144" s="5">
        <v>0</v>
      </c>
    </row>
    <row r="145" spans="1:11" ht="12.75">
      <c r="A145" s="84" t="s">
        <v>7</v>
      </c>
      <c r="B145" s="85"/>
      <c r="C145" s="85"/>
      <c r="D145" s="85"/>
      <c r="E145" s="85"/>
      <c r="F145" s="85"/>
      <c r="G145" s="86"/>
      <c r="H145" s="13"/>
      <c r="I145" s="64"/>
      <c r="J145" s="13"/>
      <c r="K145" s="13"/>
    </row>
    <row r="146" spans="1:12" ht="25.5">
      <c r="A146" s="87"/>
      <c r="B146" s="87"/>
      <c r="C146" s="140">
        <f>C143+C138+C105+C81+C44+C141</f>
        <v>6914838.34</v>
      </c>
      <c r="D146" s="59" t="s">
        <v>84</v>
      </c>
      <c r="E146" s="65">
        <f>F146+G146+H146+I146+J146+K146</f>
        <v>240076.3</v>
      </c>
      <c r="F146" s="65">
        <f aca="true" t="shared" si="9" ref="F146:K146">F138+F81</f>
        <v>0</v>
      </c>
      <c r="G146" s="65">
        <f t="shared" si="9"/>
        <v>0</v>
      </c>
      <c r="H146" s="27">
        <f t="shared" si="9"/>
        <v>228012.3</v>
      </c>
      <c r="I146" s="65">
        <f t="shared" si="9"/>
        <v>12064</v>
      </c>
      <c r="J146" s="27">
        <f t="shared" si="9"/>
        <v>0</v>
      </c>
      <c r="K146" s="27">
        <f t="shared" si="9"/>
        <v>0</v>
      </c>
      <c r="L146" s="39">
        <f>SUM(F146:K146)</f>
        <v>240076.3</v>
      </c>
    </row>
    <row r="147" spans="1:12" ht="28.5" customHeight="1">
      <c r="A147" s="87"/>
      <c r="B147" s="87"/>
      <c r="C147" s="140"/>
      <c r="D147" s="59" t="s">
        <v>25</v>
      </c>
      <c r="E147" s="65">
        <f>E82+E139+E44+E105</f>
        <v>31871.48</v>
      </c>
      <c r="F147" s="65">
        <f>F82</f>
        <v>0</v>
      </c>
      <c r="G147" s="65">
        <f>G82</f>
        <v>0</v>
      </c>
      <c r="H147" s="27">
        <f>H82+H139+H42</f>
        <v>8314.46</v>
      </c>
      <c r="I147" s="74">
        <f>I139+I105+I82</f>
        <v>23557.02</v>
      </c>
      <c r="J147" s="65">
        <f>J139+J105+J82</f>
        <v>0</v>
      </c>
      <c r="K147" s="65">
        <f>K139+K105+K82</f>
        <v>0</v>
      </c>
      <c r="L147" s="39">
        <f>SUM(F147:K147)</f>
        <v>31871.48</v>
      </c>
    </row>
    <row r="148" spans="1:12" ht="25.5">
      <c r="A148" s="87"/>
      <c r="B148" s="87"/>
      <c r="C148" s="140"/>
      <c r="D148" s="59" t="s">
        <v>34</v>
      </c>
      <c r="E148" s="65">
        <f>E143+E140+E106+E83+E45+E141</f>
        <v>6642890.56</v>
      </c>
      <c r="F148" s="65">
        <f>F143+F140+F106+F83+F45</f>
        <v>69441.33</v>
      </c>
      <c r="G148" s="65">
        <f>G143+G140+G106+G83+G45</f>
        <v>602756.8300000001</v>
      </c>
      <c r="H148" s="65">
        <f>H143+H140+H106+H83+H45</f>
        <v>1638119.26</v>
      </c>
      <c r="I148" s="65">
        <f>I143+I140+I106+I83+I45</f>
        <v>1658421.5</v>
      </c>
      <c r="J148" s="65">
        <f>J143+J140+J106+J141+J83+J45</f>
        <v>1225692.42</v>
      </c>
      <c r="K148" s="65">
        <f>K143+K140+K106+K83+K45</f>
        <v>1448459.22</v>
      </c>
      <c r="L148" s="39">
        <f>SUM(F148:K148)</f>
        <v>6642890.56</v>
      </c>
    </row>
    <row r="149" spans="1:10" ht="20.25" customHeight="1">
      <c r="A149" s="129" t="s">
        <v>135</v>
      </c>
      <c r="B149" s="130"/>
      <c r="C149" s="130"/>
      <c r="D149" s="130"/>
      <c r="E149" s="130"/>
      <c r="F149" s="130"/>
      <c r="G149" s="130"/>
      <c r="H149" s="130"/>
      <c r="I149" s="130"/>
      <c r="J149" s="130"/>
    </row>
    <row r="150" spans="1:12" ht="16.5" customHeight="1">
      <c r="A150" s="131" t="s">
        <v>136</v>
      </c>
      <c r="B150" s="79"/>
      <c r="C150" s="79"/>
      <c r="D150" s="79"/>
      <c r="E150" s="79"/>
      <c r="F150" s="79"/>
      <c r="G150" s="79"/>
      <c r="H150" s="79"/>
      <c r="I150" s="79"/>
      <c r="J150" s="79"/>
      <c r="L150" s="39"/>
    </row>
    <row r="151" spans="1:11" ht="18" customHeight="1">
      <c r="A151" s="78" t="s">
        <v>137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1:11" ht="21.75" customHeight="1">
      <c r="A152" s="78" t="s">
        <v>138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1:11" ht="21.75" customHeight="1">
      <c r="A153" s="71"/>
      <c r="G153" s="70"/>
      <c r="H153" s="70"/>
      <c r="I153" s="70"/>
      <c r="J153" s="70"/>
      <c r="K153" s="70"/>
    </row>
  </sheetData>
  <sheetProtection/>
  <mergeCells count="108">
    <mergeCell ref="A149:J149"/>
    <mergeCell ref="A150:J150"/>
    <mergeCell ref="A151:K151"/>
    <mergeCell ref="A105:B106"/>
    <mergeCell ref="C105:C106"/>
    <mergeCell ref="A142:G142"/>
    <mergeCell ref="B146:B148"/>
    <mergeCell ref="C146:C148"/>
    <mergeCell ref="C138:C140"/>
    <mergeCell ref="A138:B140"/>
    <mergeCell ref="A91:A92"/>
    <mergeCell ref="D91:D92"/>
    <mergeCell ref="A93:A94"/>
    <mergeCell ref="D93:D94"/>
    <mergeCell ref="A95:A96"/>
    <mergeCell ref="D95:D96"/>
    <mergeCell ref="A74:A75"/>
    <mergeCell ref="D74:D75"/>
    <mergeCell ref="A38:A39"/>
    <mergeCell ref="D38:D39"/>
    <mergeCell ref="A87:A88"/>
    <mergeCell ref="D87:D88"/>
    <mergeCell ref="A65:A66"/>
    <mergeCell ref="D65:D66"/>
    <mergeCell ref="A69:A70"/>
    <mergeCell ref="D69:D70"/>
    <mergeCell ref="A72:A73"/>
    <mergeCell ref="D72:D73"/>
    <mergeCell ref="A59:A60"/>
    <mergeCell ref="D59:D60"/>
    <mergeCell ref="A61:A62"/>
    <mergeCell ref="D61:D62"/>
    <mergeCell ref="A63:A64"/>
    <mergeCell ref="D63:D64"/>
    <mergeCell ref="A54:A55"/>
    <mergeCell ref="D54:D55"/>
    <mergeCell ref="A57:A58"/>
    <mergeCell ref="D57:D58"/>
    <mergeCell ref="C44:C45"/>
    <mergeCell ref="C47:C49"/>
    <mergeCell ref="A46:G46"/>
    <mergeCell ref="A47:A49"/>
    <mergeCell ref="A34:A35"/>
    <mergeCell ref="A36:A37"/>
    <mergeCell ref="D34:D35"/>
    <mergeCell ref="D36:D37"/>
    <mergeCell ref="A30:A31"/>
    <mergeCell ref="A40:A41"/>
    <mergeCell ref="D40:D41"/>
    <mergeCell ref="A22:A23"/>
    <mergeCell ref="D22:D23"/>
    <mergeCell ref="A24:A25"/>
    <mergeCell ref="D24:D25"/>
    <mergeCell ref="A26:A27"/>
    <mergeCell ref="D26:D27"/>
    <mergeCell ref="A28:A29"/>
    <mergeCell ref="D28:D29"/>
    <mergeCell ref="A121:A122"/>
    <mergeCell ref="B123:B125"/>
    <mergeCell ref="C123:C125"/>
    <mergeCell ref="A123:A125"/>
    <mergeCell ref="A107:G107"/>
    <mergeCell ref="D30:D31"/>
    <mergeCell ref="A32:A33"/>
    <mergeCell ref="D32:D33"/>
    <mergeCell ref="F76:F77"/>
    <mergeCell ref="A84:G84"/>
    <mergeCell ref="A81:B83"/>
    <mergeCell ref="B76:B77"/>
    <mergeCell ref="C76:C77"/>
    <mergeCell ref="C81:C83"/>
    <mergeCell ref="I1:K1"/>
    <mergeCell ref="H4:K4"/>
    <mergeCell ref="A7:A8"/>
    <mergeCell ref="A10:G10"/>
    <mergeCell ref="E7:K7"/>
    <mergeCell ref="K76:K77"/>
    <mergeCell ref="H76:H77"/>
    <mergeCell ref="I76:I77"/>
    <mergeCell ref="D76:D77"/>
    <mergeCell ref="E76:E77"/>
    <mergeCell ref="J76:J77"/>
    <mergeCell ref="D7:D8"/>
    <mergeCell ref="A44:B45"/>
    <mergeCell ref="B121:B122"/>
    <mergeCell ref="C121:C122"/>
    <mergeCell ref="B47:B49"/>
    <mergeCell ref="G76:G77"/>
    <mergeCell ref="A76:A77"/>
    <mergeCell ref="A89:A90"/>
    <mergeCell ref="D89:D90"/>
    <mergeCell ref="A5:K5"/>
    <mergeCell ref="B2:E2"/>
    <mergeCell ref="B4:E4"/>
    <mergeCell ref="H3:K3"/>
    <mergeCell ref="C7:C8"/>
    <mergeCell ref="G2:K2"/>
    <mergeCell ref="B7:B8"/>
    <mergeCell ref="A152:K152"/>
    <mergeCell ref="A97:A98"/>
    <mergeCell ref="D99:D100"/>
    <mergeCell ref="D97:D98"/>
    <mergeCell ref="A99:A100"/>
    <mergeCell ref="A102:A103"/>
    <mergeCell ref="A145:G145"/>
    <mergeCell ref="A146:A148"/>
    <mergeCell ref="A143:A144"/>
    <mergeCell ref="D143:D144"/>
  </mergeCells>
  <printOptions/>
  <pageMargins left="0.5905511811023623" right="0.3937007874015748" top="0.3937007874015748" bottom="0.1968503937007874" header="0.8661417322834646" footer="0.1968503937007874"/>
  <pageSetup fitToHeight="10" fitToWidth="1" horizontalDpi="600" verticalDpi="600" orientation="landscape" paperSize="9" scale="73" r:id="rId1"/>
  <headerFooter alignWithMargins="0">
    <oddFooter>&amp;R&amp;P</oddFooter>
  </headerFooter>
  <rowBreaks count="2" manualBreakCount="2">
    <brk id="58" max="10" man="1"/>
    <brk id="1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</cp:lastModifiedBy>
  <cp:lastPrinted>2013-12-18T11:34:02Z</cp:lastPrinted>
  <dcterms:created xsi:type="dcterms:W3CDTF">1996-10-08T23:32:33Z</dcterms:created>
  <dcterms:modified xsi:type="dcterms:W3CDTF">2015-10-03T13:04:04Z</dcterms:modified>
  <cp:category/>
  <cp:version/>
  <cp:contentType/>
  <cp:contentStatus/>
</cp:coreProperties>
</file>