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35" yWindow="15" windowWidth="15450" windowHeight="1239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<sst xmlns="http://schemas.openxmlformats.org/spreadsheetml/2006/main" count="238" uniqueCount="229">
  <si>
    <t>Наименование доходов</t>
  </si>
  <si>
    <t xml:space="preserve">Налог на доходы физических лиц  </t>
  </si>
  <si>
    <t xml:space="preserve">Всего доходов                         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</si>
  <si>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</si>
  <si>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</si>
  <si>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</si>
  <si>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Сумма</t>
  </si>
  <si>
    <t>Доходы</t>
  </si>
  <si>
    <t>Налоги на прибыль, доходы</t>
  </si>
  <si>
    <t>Налоги на совокупный доход</t>
  </si>
  <si>
    <t>Налоги на имущество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</si>
  <si>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</si>
  <si>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</si>
  <si>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</si>
  <si>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</si>
  <si>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</si>
  <si>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Субвенции от других бюджетов бюджетной системы, в том числе:</t>
  </si>
  <si>
    <t>Платежи при пользовании природными ресурсами</t>
  </si>
  <si>
    <t>Код бюджетной классификации</t>
  </si>
  <si>
    <t>000 1 01 00000 00 0000 000</t>
  </si>
  <si>
    <t xml:space="preserve">000 1 01 02000 01 0000 110      </t>
  </si>
  <si>
    <t>000 1 05 00000 01 0000 110</t>
  </si>
  <si>
    <t>000 1 06 00000 00 0000 000</t>
  </si>
  <si>
    <t>000 1 08 00000 00 0000 000</t>
  </si>
  <si>
    <t>000 1 08 03010 01 0000 110</t>
  </si>
  <si>
    <t>000 1 08 07150 01 0000 110</t>
  </si>
  <si>
    <t>000 1 14 00000 00 0000 000</t>
  </si>
  <si>
    <t>000 1 17 00000 00 0000 000</t>
  </si>
  <si>
    <t>000 1 16 00000 00 0000 140</t>
  </si>
  <si>
    <t>000 1 00 00000 00 0000 000</t>
  </si>
  <si>
    <t>000 1 06 01020 04 0000 110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</si>
  <si>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</t>
  </si>
  <si>
    <t>000 1 06 06000 00 0000 110</t>
  </si>
  <si>
    <t>000 1 06 06012 04 0000 110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</si>
  <si>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Федерации, и применяемым к объектам налогообложения, расположенным в границах городских округов </t>
  </si>
  <si>
    <t>000 1 06 06022 04 0000 110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</si>
  <si>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Федерации, и применяемым к объектам налогообложения, расположенным в границах городских округов </t>
  </si>
  <si>
    <t>Государственная пошлина, сборы</t>
  </si>
  <si>
    <t>000 1 11 00000 00 0000 000</t>
  </si>
  <si>
    <t>000 1 11 05034 04 0000 120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</si>
  <si>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</si>
  <si>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</si>
  <si>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000 1 14 01040 04 0000 410</t>
  </si>
  <si>
    <t>000 1 16 90040 04 0000 140</t>
  </si>
  <si>
    <t>000 1 17 05040 04 0000 180</t>
  </si>
  <si>
    <t>000 2 00 00000 00 0000 000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</si>
  <si>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</si>
  <si>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000 1 11 09044 04 0000 120</t>
  </si>
  <si>
    <t xml:space="preserve">Поступления от штрафов, налагаемых подразделениями органов внутренних дел  </t>
  </si>
  <si>
    <t xml:space="preserve">Поступления от штрафов, налагаемых подразделениями федеральной миграционной службы </t>
  </si>
  <si>
    <t xml:space="preserve">Плата за вырубку деревьев </t>
  </si>
  <si>
    <t xml:space="preserve">Доходы от реализации инвестиционных контрактов </t>
  </si>
  <si>
    <t>000 2 02 03000 00 0000 151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</si>
  <si>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</si>
  <si>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к решению Совета депутатов</t>
  </si>
  <si>
    <t>901 2 02 03022 04 0000 151</t>
  </si>
  <si>
    <t>902 2 02 03024 04 0000 151</t>
  </si>
  <si>
    <t xml:space="preserve">Поступления от прочих штрафов </t>
  </si>
  <si>
    <t>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прав.</t>
  </si>
  <si>
    <t>Государственная пошлина за выдачу разрешения на установку рекламной конструкции</t>
  </si>
  <si>
    <t>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</t>
  </si>
  <si>
    <t>000 2 02 01000 00 0000 000</t>
  </si>
  <si>
    <t xml:space="preserve">на выравнивание бюджетной обеспеченности </t>
  </si>
  <si>
    <t>Дотации от других бюджетов бюджетной системы,  в том числе:</t>
  </si>
  <si>
    <t>902 2 02 03029 04 0000 151</t>
  </si>
  <si>
    <t>906 2 02 01001 04 0000 151</t>
  </si>
  <si>
    <t>Безвозмездные поступления</t>
  </si>
  <si>
    <t>000 2 02 00000 00 0000 000</t>
  </si>
  <si>
    <t>тыс. руб.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</si>
  <si>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</si>
  <si>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</si>
  <si>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000 1 12  00000 00 0000 000</t>
  </si>
  <si>
    <t>Денежные взыскания (штрафы) за нарушения земельного законодательства</t>
  </si>
  <si>
    <t>Денежные взыскания (штрафы) за нарушение законодательства в области охраны окружающей среды</t>
  </si>
  <si>
    <t>на организацию оказания медицинской помощи на территории муниципального образования</t>
  </si>
  <si>
    <t>901 2 02 03015 04 0000 151</t>
  </si>
  <si>
    <t>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</si>
  <si>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 xml:space="preserve"> 000 1 14 02043 04 0000 410</t>
  </si>
  <si>
    <t>901 2 02 03024 04 0001 151</t>
  </si>
  <si>
    <t>901 2 02 03024 04 0002 151</t>
  </si>
  <si>
    <t>902 2 02 03999 04 0001 151</t>
  </si>
  <si>
    <t>901 2 02 03999 04 0001 151</t>
  </si>
  <si>
    <t>901 2 02 03999 04 0002 151</t>
  </si>
  <si>
    <t>902 2 02 03999 04 0002 151</t>
  </si>
  <si>
    <t>901 2 02 03999 04 0003 151</t>
  </si>
  <si>
    <t>Плата за размещение отходов производства и потребления</t>
  </si>
  <si>
    <t>000 1 16 03010 01 6000 140</t>
  </si>
  <si>
    <t>000 1 16 03030 01 6000 140</t>
  </si>
  <si>
    <t>000 1 16 06000 01 6000 140</t>
  </si>
  <si>
    <t>000 1 16 25050 01 6000 140</t>
  </si>
  <si>
    <t>000 1 16 25060 01 6000 140</t>
  </si>
  <si>
    <t>000 1 16 90040 04 6000 140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</si>
  <si>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</si>
  <si>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 объектами</t>
  </si>
  <si>
    <t xml:space="preserve"> 000 1 12 01010 01 6000 120</t>
  </si>
  <si>
    <t xml:space="preserve"> 000 1 12 01020 01 6000 120</t>
  </si>
  <si>
    <t xml:space="preserve"> 000 1 12 01040 01 6000 120</t>
  </si>
  <si>
    <t xml:space="preserve"> 000 1 12 01030 01 6000 120</t>
  </si>
  <si>
    <t xml:space="preserve">Поступление доходов в  бюджет городского округа Долгопрудный на 2013 год </t>
  </si>
  <si>
    <t>на финансирование  частичной компенсации 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аккредитацию, в соответствии с Законом  МО № 24/2005-ОЗ "О частичной компенсации стоимости питания отдельным категориям обучающихся в образовательных учреждениях "</t>
  </si>
  <si>
    <t xml:space="preserve">на обеспечение полноценным питанием беременных женщин, кормящих матерей, а также детей в возрасте до трех лет (Закон МО № 26/2006-ОЗ "О порядке обеспечения полноценным питанием беременных женщин, кормящих матерей, а также детей в возрасте до трех лет в Московской области") </t>
  </si>
  <si>
    <t>на финансовое обеспечение содержания детей (присмотр и уход за детьми) в негосударственных дошкольных образовательных учреждениях</t>
  </si>
  <si>
    <t>000 1 01 01012 02 0000 110</t>
  </si>
  <si>
    <t>Налог на прибыль организаций</t>
  </si>
  <si>
    <t>000 1 05 02000 02 0000 110</t>
  </si>
  <si>
    <t>000 1 05 01000 01 0000 110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</si>
  <si>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</si>
  <si>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</si>
  <si>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 xml:space="preserve"> 000 1 11 05012 04 0000 120</t>
  </si>
  <si>
    <t>Налог на имущество организаций</t>
  </si>
  <si>
    <t>902 2 02 03999 04 0003 151</t>
  </si>
  <si>
    <t>Прочие поступления от денежных взысканий (штрафов) и иных сумм в возмещение ущерба, зачисляемые в бюджеты городских округов, в том числе</t>
  </si>
  <si>
    <t>Прочие неналоговые доходы бюджетов городских округов, в том числе</t>
  </si>
  <si>
    <r>
      <t>000 1 14 06012 04 0000</t>
    </r>
    <r>
      <rPr>
        <sz val="8"/>
        <color indexed="14"/>
        <rFont val="Arial"/>
        <family val="2"/>
      </rPr>
      <t xml:space="preserve"> </t>
    </r>
    <r>
      <rPr>
        <sz val="8"/>
        <rFont val="Arial"/>
        <family val="2"/>
      </rPr>
      <t>430</t>
    </r>
  </si>
  <si>
    <r>
      <t>на финансовое обеспечение получения гражданами дошкольного, начального общего, основного общего и среднего (полного) общего образования в имеющих государственную аккредитацию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негосударственных общеобразовательных учреждениях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работников, расходов на учебники и учебные, учебно-наглядные пособия, технические средства обучения, игры, игрушки, расходные материалы</t>
    </r>
  </si>
  <si>
    <t>на выплаты компенсации части родительской платы за содержание ребенка (присмотр и уход за ребенком) в государственных и муниципальных образовательных учреждениях и иных образовательных организациях в Московской области, реализующих основную общеобразовательную программу дошкольного образования</t>
  </si>
  <si>
    <t xml:space="preserve">на организацию предоставления гражданам РФ, имеющим место жительства в Московской области, субсидий на оплату жилого помещения и коммунальных услуг </t>
  </si>
  <si>
    <t>на обеспечение переданных государственных полномочий по  временному хранению , комплектованию, учету и использованию архивных документов, относящихся к собственности Московской области и временно  хранящихся в муниципальных архивах</t>
  </si>
  <si>
    <t>Единый налог на вмененный доход для отдельных видов деятельности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</si>
  <si>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 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</si>
  <si>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</si>
  <si>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сбросы  загрязняющих веществ в водные объекты</t>
  </si>
  <si>
    <t>Доходы  от продажи квартир, находящихся в собственности городских округов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</si>
  <si>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 , а также штрафы, взыскание которых осуществляется на основании ранее действовавшей статьи 117   Налогового кодекса Российской Федерации</t>
  </si>
  <si>
    <t>000 2 02 02000 00 0000 151</t>
  </si>
  <si>
    <t>на внедрение современных образовательных технологий</t>
  </si>
  <si>
    <t xml:space="preserve"> на финансовое обеспечение получения детьми дошкольного образования в негосударственных дошкольных образовательных учреждениях в размере, необходимом для реализации основной общеобразовательной программы дошкольного образования в части финансирования расходов на оплату труда педагогических работников, расходов на учебно-наглядные пособия, технические средства обучения, игры, игрушки, расходные материалы</t>
  </si>
  <si>
    <t xml:space="preserve"> на строительство  дошкольного образовательного учреждения (ул. Спортивная, д. 7а)</t>
  </si>
  <si>
    <t xml:space="preserve">                                                                                                                   к решению Совета депутатов</t>
  </si>
  <si>
    <t xml:space="preserve">(Приложение № 1 </t>
  </si>
  <si>
    <t xml:space="preserve">                                                                                                                                   Приложение № 1</t>
  </si>
  <si>
    <t>901 2 02 02999 04 0001 151</t>
  </si>
  <si>
    <t>902 2 02 02999 04 0001 151</t>
  </si>
  <si>
    <t>902 2 02 02999 04 0003 151</t>
  </si>
  <si>
    <t>902 2 02 02999 04 0004 151</t>
  </si>
  <si>
    <t>Субсидии от других бюджетов бюджетной системы, в том числе</t>
  </si>
  <si>
    <t>000 1 05 04010 02 0000 110</t>
  </si>
  <si>
    <t>901 2 02 02999 04 0003 151</t>
  </si>
  <si>
    <t>на капитальные вложения в объекты общественной инфраструктуры (строительство ФОК)</t>
  </si>
  <si>
    <t>000 1 06 02010 02 0000 110</t>
  </si>
  <si>
    <t>на проведение капитального ремонта, ремонта ограждений, замену оконных конструкций, выполнение противопожарных мероприятий в муниципальных общеобразовательных учреждениях</t>
  </si>
  <si>
    <t>от 20.12.2012г. № 176-нр )</t>
  </si>
  <si>
    <t xml:space="preserve">на обеспечение в соответствии с законодательством РФ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Московской области 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</t>
  </si>
  <si>
    <t>902 2 02 02999 04 0005 151</t>
  </si>
  <si>
    <t>000 2 18 04000 04 0000 180</t>
  </si>
  <si>
    <t>Доходы бюджетов городских округов от возврата организациями остатков субсидий прошлых лет</t>
  </si>
  <si>
    <t>000 2 18 04010 04 0000 180</t>
  </si>
  <si>
    <t>Доходы бюджетов городских округов от возврата бюджетными учреждениями остатков субсидий прошлых лет</t>
  </si>
  <si>
    <t>000 2 19 04000 04 0000 151</t>
  </si>
  <si>
    <t>Возврат остатков субсидий и субвенций прошлых лет</t>
  </si>
  <si>
    <t>Возврат остатков субсидий и субвенций прошлых лет из бюджетов городских округов</t>
  </si>
  <si>
    <t>902 2 02 03021 04 0000 151</t>
  </si>
  <si>
    <t>на выплату ежемесячного денежного вознаграждения за классное руководство</t>
  </si>
  <si>
    <t>000 1 17 05040 04 0001 180</t>
  </si>
  <si>
    <t>000 1 17 05040 04 0002 180</t>
  </si>
  <si>
    <t>000 2 18 04020 04 0000 180</t>
  </si>
  <si>
    <t>Доходы бюджетов городских округов от возврата автономными учреждениями остатков субсидий прошлых лет</t>
  </si>
  <si>
    <t>906 2 02 02999 04 0001 151</t>
  </si>
  <si>
    <t>901 2 02 02999 04 0004 151</t>
  </si>
  <si>
    <t>Доходы от возмещения стоимости муниципального жилья</t>
  </si>
  <si>
    <t xml:space="preserve">на ПИР и строительство дошкольного учреждения по Лихачевскому шоссе, в районе д. 10. </t>
  </si>
  <si>
    <t>902 2 02 02999 04 0002 151</t>
  </si>
  <si>
    <t xml:space="preserve">на мероприятия по организации отдыха детей в каникулярное время </t>
  </si>
  <si>
    <t>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</si>
  <si>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907 2 02 03070 04 0000 151</t>
  </si>
  <si>
    <t>000 2 02 04000 00 0000 151</t>
  </si>
  <si>
    <t>Иные межбюджетные трансферты</t>
  </si>
  <si>
    <t>901 2 02 04012 04 0000 151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</si>
  <si>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</si>
  <si>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902 2 02 04012 04 0000 151</t>
  </si>
  <si>
    <t>902 2 02 02999 04 0006 151</t>
  </si>
  <si>
    <t>903 2 02 02999 04 0002 151</t>
  </si>
  <si>
    <t>на повышение заработной платы работников муниципальных учреждений в сфере образования с 1 мая 2013 года и с 1 сентября 2013 года</t>
  </si>
  <si>
    <t>на повышение заработной платы работников муниципальных учреждений в сфере культуры, физической культуры и спорта с 1 мая 2013 года и с 1 сентября 2013 года</t>
  </si>
  <si>
    <t>901 2 02 02999 04 0005 151</t>
  </si>
  <si>
    <t>903 2 02 02999 04 0003 151</t>
  </si>
  <si>
    <t>901 2 02 02999 04 0006 151</t>
  </si>
  <si>
    <t>на капитальный ремонт и ремонту дворовых территорий многоквартирных домов, проездов к дворовым территориям многоквартирных домов населенных пунктов муниципальных образований МО в соответствии с ДЦП МО "Дороги Подмосковья на период 2012-2015 годов"</t>
  </si>
  <si>
    <t>на финансирование работ по ремонту и материально-техническому оснащению помещений многофункциональных центров в рамках долгосрочной целевой программы Московской области  "Снижение административных барьеров,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 на 2012-2015 годы"</t>
  </si>
  <si>
    <t>на обеспечение дополнительными местами в муниципальных дошкольных образовательных учреждений</t>
  </si>
  <si>
    <t>на обеспечение жилыми помещениями отдельных категорий ветеранов, предусмотренных частью 2 статьи 1 Законом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</si>
  <si>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901 2 02 02088 04 0001 151</t>
  </si>
  <si>
    <t>901 2 02 02089 04 0001 151</t>
  </si>
  <si>
    <t xml:space="preserve">на обеспечение мероприятий  по капитальному ремонту многоквартирных домов за счет средств бюджетов </t>
  </si>
  <si>
    <t xml:space="preserve">на обеспечение мероприятий 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</si>
  <si>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902 2 02 02999 04 0007 151</t>
  </si>
  <si>
    <t xml:space="preserve">на закупку оборудования для столовых и мебели для залов питания образовательных учреждений - победителей конкурсного отбора муниципальных проектов совершенствования питания обучающихся в рамках ДЦП Московской области "Развитие образования в Московской области на 2013-2015 годы" </t>
  </si>
  <si>
    <t>902 2 02 02999 04 0008 151</t>
  </si>
  <si>
    <t>на закупку оборудования для образовательных учреждений - победителей конкурсного отбора муниципальных образований на присвоение статуса Региональной инновационной площадки в рамках ДЦП Московской области "Развитие образования в Московской области на 2013-2015 годы"</t>
  </si>
  <si>
    <t>902 2 02 02999 04 0009 151</t>
  </si>
  <si>
    <t>на закупку оборудования для образовательных учреждений - победителей конкурсного отбора муниципальных образовательных учреждений, разрабатывающих и внедряющих инновационные образовательные проекты в рамках ДЦП Московской области "Развитие образования в Московской области на 2013-2015 годы"</t>
  </si>
  <si>
    <t xml:space="preserve"> на внедрение автоматизированной системы управления бюджетным процессом Московской области в части функционала прогноза и планирования в муниципальных образованиях Московской области  </t>
  </si>
  <si>
    <t>907 2 02 03119 04 0000 151</t>
  </si>
  <si>
    <t>901 2 02 02999 04 0007 151</t>
  </si>
  <si>
    <t>на приобретение оборудования для учреждений здравоохранения в рамках подпрограммы "Модернизация здравоохранения  Московской области на 2011-2013 годы" ДЦП МО "Предупреждение и борьба с заболеваниями социального характера в Московской области на 2009-2013 годы"</t>
  </si>
  <si>
    <t>901 2 02 02999 04 0008 151</t>
  </si>
  <si>
    <t>на финансирование работ по капитальному ремонту и ремонту автомобильных дорог общего пользования населенных пунктов муниципальных образований Московской области</t>
  </si>
  <si>
    <t>902 2 02 03078 04 0000 151</t>
  </si>
  <si>
    <t>на модернизацию региональных систем общего образования</t>
  </si>
  <si>
    <t>901 2 02 02999 04 0009 151</t>
  </si>
  <si>
    <t xml:space="preserve"> на приобретение оборудования в рамках подраздела 3.3.7. "Совершенствование системы оказания медицинской помощи больным сосудистыми заболеваниями" долгосрочной целевой программы Московской области "Развитие здравоохранения Московской области на 2013-2015 годы".</t>
  </si>
  <si>
    <t>903 2 02 04012 04 0000 151</t>
  </si>
  <si>
    <t>901 2 02 02999 04 0010 151</t>
  </si>
  <si>
    <t>на проведение мероприятий по подготовке объектов теплоснабжения муниципальных образований Московской области к осенне-зимнему периоду 2013/2014 года</t>
  </si>
  <si>
    <t>000 1 13  00000 00 0000 000</t>
  </si>
  <si>
    <t>000 1 13  02994 04 0000 130</t>
  </si>
  <si>
    <t>Доходы от оказания платных услуг и компенсации затрат государства</t>
  </si>
  <si>
    <t>Прочие доходы от компенсации затрат бюджетов городских округов</t>
  </si>
  <si>
    <t xml:space="preserve"> 000 1 11 02032 04 0000 120</t>
  </si>
  <si>
    <t>Доходы от размещения временно свободных средств бюджета</t>
  </si>
  <si>
    <t>903 2 02 02999 04 0001 151</t>
  </si>
  <si>
    <t>на организацию и осуществление мероприятий по работе с детьми и молодежью</t>
  </si>
  <si>
    <t>907 2 02 02150 04 0001 151</t>
  </si>
  <si>
    <t>907 2 02 02150 04 0002 151</t>
  </si>
  <si>
    <t>на реализацию Программы "Энергосбережение и повышение энергетической эффективности на период до 2020 года"</t>
  </si>
  <si>
    <t>на приобретение и установку приборов учета энергетических ресурсов (и/или на частичное возмещение расходов бюджетов муниципальных образований Московской области на приобретение и установку приборов учета энергетических ресурсов) для малоимущих граждан, имеющих место жительства в Московской области, проживающих в муниципальном жилищном фонде, в 2013 году</t>
  </si>
  <si>
    <t>000 1 13  01994 04 0000 130</t>
  </si>
  <si>
    <t xml:space="preserve">Прочие доходы от оказания платных услуг </t>
  </si>
  <si>
    <t>901 2 02 02009 04 0001 151</t>
  </si>
  <si>
    <t>901 2 02 02009 04 0002 151</t>
  </si>
  <si>
    <t>на реализацию мероприятий муниципальных программ развития субъектов малого и среднего предпринимательства по финансовой поддержке субъектов малого и среднего предпринимательства и организаций, образующих инфраструктуру поддержки и развития малого и среднего предпринимательства в 2013 году за счет средств федерального бюджета</t>
  </si>
  <si>
    <t>на реализацию мероприятий муниципальных программ развития субъектов малого и среднего предпринимательства по финансовой поддержке субъектов малого и среднего предпринимательства и организаций, образующих инфраструктуру поддержки и развития малого и среднего предпринимательства в 2013 году за счет средств областного бюджета</t>
  </si>
  <si>
    <t>Денежные взыскания (штрафы) за нарушения законодательства Российской Федерации  о недрах</t>
  </si>
  <si>
    <t>000 1 16 51020 02 0000 140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</si>
  <si>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</t>
  </si>
  <si>
    <t>903 2 02 02999 04 0004 151</t>
  </si>
  <si>
    <t>000 1 16 25010 01 0000 140</t>
  </si>
  <si>
    <t>на мероприятия по обследованию тренировочных площадок в местах размещения баз команд, предназначенных для проведения тренировочных мероприятий, включенных в Программу подготовки к проведению в 2018 году в РФ чемпионата мира по футболу, в соответствии с долгосрочной целевой программой Московской области  "Развитие физической культуры и спорта в Московской области на 2013-2015 годы"</t>
  </si>
  <si>
    <t xml:space="preserve">                                                                                                                  от 20.12. 2013г. №120-нр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</si>
</sst>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00"/>
    <numFmt numFmtId="170" formatCode="_-* #,##0.0_р_._-;\-* #,##0.0_р_._-;_-* &quot;-&quot;??_р_._-;_-@_-"/>
    <numFmt numFmtId="171" formatCode="_-* #,##0.0_р_._-;\-* #,##0.0_р_._-;_-* &quot;-&quot;?_р_._-;_-@_-"/>
    <numFmt numFmtId="172" formatCode="#,##0.0"/>
    <numFmt numFmtId="173" formatCode="_-* #,##0_р_._-;\-* #,##0_р_._-;_-* &quot;-&quot;?_р_._-;_-@_-"/>
  </numFmts>
  <fonts count="44">
    <font>
      <sz val="10"/>
      <name val="Arial Cyr"/>
      <family val="0"/>
    </font>
    <font>
      <b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170" fontId="1" fillId="0" borderId="10" xfId="60" applyNumberFormat="1" applyFont="1" applyFill="1" applyBorder="1" applyAlignment="1">
      <alignment wrapText="1"/>
    </xf>
    <xf numFmtId="170" fontId="1" fillId="0" borderId="10" xfId="60" applyNumberFormat="1" applyFont="1" applyFill="1" applyBorder="1" applyAlignment="1">
      <alignment/>
    </xf>
    <xf numFmtId="170" fontId="6" fillId="0" borderId="10" xfId="6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0" fontId="1" fillId="0" borderId="10" xfId="60" applyNumberFormat="1" applyFont="1" applyFill="1" applyBorder="1" applyAlignment="1">
      <alignment horizontal="center"/>
    </xf>
    <xf numFmtId="170" fontId="6" fillId="0" borderId="0" xfId="0" applyNumberFormat="1" applyFont="1" applyFill="1" applyAlignment="1">
      <alignment/>
    </xf>
    <xf numFmtId="171" fontId="6" fillId="0" borderId="0" xfId="0" applyNumberFormat="1" applyFont="1" applyFill="1" applyBorder="1" applyAlignment="1">
      <alignment/>
    </xf>
    <xf numFmtId="170" fontId="6" fillId="0" borderId="10" xfId="60" applyNumberFormat="1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/>
    </xf>
    <xf numFmtId="0" fontId="5" fillId="0" borderId="11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8" fillId="0" borderId="11" xfId="0" applyFont="1" applyFill="1" applyBorder="1" applyAlignment="1">
      <alignment wrapText="1"/>
    </xf>
    <xf numFmtId="171" fontId="1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170" fontId="1" fillId="0" borderId="0" xfId="6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0"/>
  <sheetViews>
    <sheetView tabSelected="1" zoomScalePageLayoutView="0" workbookViewId="0" topLeftCell="A1">
      <selection activeCell="I8" sqref="I8"/>
    </sheetView>
  </sheetViews>
  <sheetFormatPr defaultColWidth="8.875" defaultRowHeight="12.75"/>
  <cols>
    <col min="1" max="1" width="21.75390625" style="3" customWidth="1"/>
    <col min="2" max="2" width="61.125" style="3" customWidth="1"/>
    <col min="3" max="3" width="13.875" style="3" customWidth="1"/>
    <col min="4" max="16384" width="8.875" style="3" customWidth="1"/>
  </cols>
  <sheetData>
    <row r="1" spans="2:3" ht="12">
      <c r="B1" s="38" t="s">
        <v>130</v>
      </c>
      <c r="C1" s="38"/>
    </row>
    <row r="2" spans="2:3" ht="12.75" customHeight="1">
      <c r="B2" s="38" t="s">
        <v>128</v>
      </c>
      <c r="C2" s="38"/>
    </row>
    <row r="3" spans="2:3" ht="12.75" customHeight="1">
      <c r="B3" s="38" t="s">
        <v>228</v>
      </c>
      <c r="C3" s="38"/>
    </row>
    <row r="4" spans="2:3" ht="12">
      <c r="B4" s="35"/>
      <c r="C4" s="35"/>
    </row>
    <row r="5" spans="2:3" ht="12.75">
      <c r="B5" s="33"/>
      <c r="C5" s="33" t="s">
        <v>129</v>
      </c>
    </row>
    <row r="6" spans="2:3" ht="12.75">
      <c r="B6" s="33"/>
      <c r="C6" s="33" t="s">
        <v>54</v>
      </c>
    </row>
    <row r="7" spans="2:3" ht="12.75">
      <c r="B7" s="33"/>
      <c r="C7" s="33" t="s">
        <v>141</v>
      </c>
    </row>
    <row r="8" spans="1:3" ht="30" customHeight="1">
      <c r="A8" s="36" t="s">
        <v>98</v>
      </c>
      <c r="B8" s="37"/>
      <c r="C8" s="37"/>
    </row>
    <row r="9" spans="1:3" ht="14.25" customHeight="1">
      <c r="A9" s="34"/>
      <c r="B9" s="29"/>
      <c r="C9" s="29" t="s">
        <v>68</v>
      </c>
    </row>
    <row r="10" spans="1:3" ht="26.25" customHeight="1">
      <c r="A10" s="2" t="s">
        <v>18</v>
      </c>
      <c r="B10" s="19" t="s">
        <v>0</v>
      </c>
      <c r="C10" s="2" t="s">
        <v>6</v>
      </c>
    </row>
    <row r="11" spans="1:3" ht="12">
      <c r="A11" s="21" t="s">
        <v>29</v>
      </c>
      <c r="B11" s="16" t="s">
        <v>7</v>
      </c>
      <c r="C11" s="5">
        <f>C12+C15+C19+C25+C28+C34+C42+C46+C59+C39</f>
        <v>1677919.6</v>
      </c>
    </row>
    <row r="12" spans="1:3" ht="12">
      <c r="A12" s="21" t="s">
        <v>19</v>
      </c>
      <c r="B12" s="16" t="s">
        <v>8</v>
      </c>
      <c r="C12" s="5">
        <f>C13+C14</f>
        <v>674620</v>
      </c>
    </row>
    <row r="13" spans="1:3" ht="21" customHeight="1">
      <c r="A13" s="23" t="s">
        <v>102</v>
      </c>
      <c r="B13" s="15" t="s">
        <v>103</v>
      </c>
      <c r="C13" s="13">
        <v>45535</v>
      </c>
    </row>
    <row r="14" spans="1:3" ht="18" customHeight="1">
      <c r="A14" s="22" t="s">
        <v>20</v>
      </c>
      <c r="B14" s="32" t="s">
        <v>1</v>
      </c>
      <c r="C14" s="7">
        <f>628959+2845.6+56417.1-1790.1-57346.6</f>
        <v>629085</v>
      </c>
    </row>
    <row r="15" spans="1:3" ht="21" customHeight="1">
      <c r="A15" s="21" t="s">
        <v>21</v>
      </c>
      <c r="B15" s="18" t="s">
        <v>9</v>
      </c>
      <c r="C15" s="6">
        <f>C16+C17+C18</f>
        <v>289410</v>
      </c>
    </row>
    <row r="16" spans="1:3" ht="29.25" customHeight="1">
      <c r="A16" s="23" t="s">
        <v>105</v>
      </c>
      <c r="B16" s="15" t="s">
        <v>106</v>
      </c>
      <c r="C16" s="7">
        <f>166000+50000+29956.2-676.1-18807.1+2500</f>
        <v>228973</v>
      </c>
    </row>
    <row r="17" spans="1:3" ht="25.5" customHeight="1">
      <c r="A17" s="23" t="s">
        <v>136</v>
      </c>
      <c r="B17" s="15" t="s">
        <v>107</v>
      </c>
      <c r="C17" s="7">
        <f>1800+300+2100</f>
        <v>4200</v>
      </c>
    </row>
    <row r="18" spans="1:3" ht="22.5" customHeight="1">
      <c r="A18" s="23" t="s">
        <v>104</v>
      </c>
      <c r="B18" s="15" t="s">
        <v>118</v>
      </c>
      <c r="C18" s="7">
        <f>68155+574-11203-1289</f>
        <v>56237</v>
      </c>
    </row>
    <row r="19" spans="1:3" ht="15" customHeight="1">
      <c r="A19" s="21" t="s">
        <v>22</v>
      </c>
      <c r="B19" s="18" t="s">
        <v>10</v>
      </c>
      <c r="C19" s="6">
        <f>SUM(C20:C22)</f>
        <v>156683.2</v>
      </c>
    </row>
    <row r="20" spans="1:3" ht="30.75" customHeight="1">
      <c r="A20" s="23" t="s">
        <v>30</v>
      </c>
      <c r="B20" s="14" t="s">
        <v>31</v>
      </c>
      <c r="C20" s="7">
        <f>7575+4917+2191</f>
        <v>14683</v>
      </c>
    </row>
    <row r="21" spans="1:3" ht="26.25" customHeight="1">
      <c r="A21" s="23" t="s">
        <v>139</v>
      </c>
      <c r="B21" s="15" t="s">
        <v>109</v>
      </c>
      <c r="C21" s="7">
        <f>11775+2186</f>
        <v>13961</v>
      </c>
    </row>
    <row r="22" spans="1:3" ht="17.25" customHeight="1">
      <c r="A22" s="21" t="s">
        <v>32</v>
      </c>
      <c r="B22" s="18" t="s">
        <v>11</v>
      </c>
      <c r="C22" s="6">
        <f>SUM(C23:C24)</f>
        <v>128039.2</v>
      </c>
    </row>
    <row r="23" spans="1:3" ht="48.75" customHeight="1">
      <c r="A23" s="23" t="s">
        <v>33</v>
      </c>
      <c r="B23" s="14" t="s">
        <v>34</v>
      </c>
      <c r="C23" s="7">
        <f>30478-14851-1433.8</f>
        <v>14193.2</v>
      </c>
    </row>
    <row r="24" spans="1:3" ht="46.5" customHeight="1">
      <c r="A24" s="23" t="s">
        <v>35</v>
      </c>
      <c r="B24" s="14" t="s">
        <v>36</v>
      </c>
      <c r="C24" s="7">
        <f>99070+14851+7686.2-7761.2</f>
        <v>113846</v>
      </c>
    </row>
    <row r="25" spans="1:3" s="4" customFormat="1" ht="18" customHeight="1">
      <c r="A25" s="21" t="s">
        <v>23</v>
      </c>
      <c r="B25" s="18" t="s">
        <v>37</v>
      </c>
      <c r="C25" s="6">
        <f>SUM(C26:C27)</f>
        <v>7939.3</v>
      </c>
    </row>
    <row r="26" spans="1:3" ht="39" customHeight="1">
      <c r="A26" s="23" t="s">
        <v>24</v>
      </c>
      <c r="B26" s="14" t="s">
        <v>119</v>
      </c>
      <c r="C26" s="7">
        <f>4761+2165.3+830</f>
        <v>7756.3</v>
      </c>
    </row>
    <row r="27" spans="1:3" ht="27" customHeight="1">
      <c r="A27" s="23" t="s">
        <v>25</v>
      </c>
      <c r="B27" s="14" t="s">
        <v>59</v>
      </c>
      <c r="C27" s="7">
        <f>27+2315.3-2165.3+3+3</f>
        <v>183</v>
      </c>
    </row>
    <row r="28" spans="1:3" ht="28.5" customHeight="1">
      <c r="A28" s="21" t="s">
        <v>38</v>
      </c>
      <c r="B28" s="18" t="s">
        <v>12</v>
      </c>
      <c r="C28" s="6">
        <f>SUM(C29:C33)</f>
        <v>291101</v>
      </c>
    </row>
    <row r="29" spans="1:3" ht="28.5" customHeight="1">
      <c r="A29" s="24" t="s">
        <v>208</v>
      </c>
      <c r="B29" s="14" t="s">
        <v>209</v>
      </c>
      <c r="C29" s="7">
        <f>121+51</f>
        <v>172</v>
      </c>
    </row>
    <row r="30" spans="1:3" ht="48.75" customHeight="1">
      <c r="A30" s="24" t="s">
        <v>108</v>
      </c>
      <c r="B30" s="14" t="s">
        <v>46</v>
      </c>
      <c r="C30" s="7">
        <v>250363</v>
      </c>
    </row>
    <row r="31" spans="1:3" ht="51" customHeight="1">
      <c r="A31" s="23" t="s">
        <v>39</v>
      </c>
      <c r="B31" s="14" t="s">
        <v>69</v>
      </c>
      <c r="C31" s="7">
        <f>29598+2000</f>
        <v>31598</v>
      </c>
    </row>
    <row r="32" spans="1:3" ht="36" customHeight="1">
      <c r="A32" s="23" t="s">
        <v>40</v>
      </c>
      <c r="B32" s="14" t="s">
        <v>41</v>
      </c>
      <c r="C32" s="7">
        <f>948+120</f>
        <v>1068</v>
      </c>
    </row>
    <row r="33" spans="1:3" ht="48" customHeight="1">
      <c r="A33" s="23" t="s">
        <v>47</v>
      </c>
      <c r="B33" s="14" t="s">
        <v>120</v>
      </c>
      <c r="C33" s="7">
        <f>8700-800</f>
        <v>7900</v>
      </c>
    </row>
    <row r="34" spans="1:3" s="4" customFormat="1" ht="18" customHeight="1">
      <c r="A34" s="21" t="s">
        <v>71</v>
      </c>
      <c r="B34" s="18" t="s">
        <v>17</v>
      </c>
      <c r="C34" s="6">
        <f>SUM(C35:C38)</f>
        <v>2408</v>
      </c>
    </row>
    <row r="35" spans="1:3" s="4" customFormat="1" ht="22.5" customHeight="1">
      <c r="A35" s="24" t="s">
        <v>94</v>
      </c>
      <c r="B35" s="15" t="s">
        <v>92</v>
      </c>
      <c r="C35" s="7">
        <f>189+101+7</f>
        <v>297</v>
      </c>
    </row>
    <row r="36" spans="1:3" s="4" customFormat="1" ht="21.75" customHeight="1">
      <c r="A36" s="24" t="s">
        <v>95</v>
      </c>
      <c r="B36" s="15" t="s">
        <v>93</v>
      </c>
      <c r="C36" s="7">
        <f>17+7</f>
        <v>24</v>
      </c>
    </row>
    <row r="37" spans="1:3" s="4" customFormat="1" ht="23.25" customHeight="1">
      <c r="A37" s="24" t="s">
        <v>97</v>
      </c>
      <c r="B37" s="15" t="s">
        <v>121</v>
      </c>
      <c r="C37" s="7">
        <f>206+90+3</f>
        <v>299</v>
      </c>
    </row>
    <row r="38" spans="1:3" ht="19.5" customHeight="1">
      <c r="A38" s="24" t="s">
        <v>96</v>
      </c>
      <c r="B38" s="14" t="s">
        <v>85</v>
      </c>
      <c r="C38" s="7">
        <v>1788</v>
      </c>
    </row>
    <row r="39" spans="1:3" ht="19.5" customHeight="1">
      <c r="A39" s="21" t="s">
        <v>204</v>
      </c>
      <c r="B39" s="18" t="s">
        <v>206</v>
      </c>
      <c r="C39" s="6">
        <f>SUM(C40:C41)</f>
        <v>9318.8</v>
      </c>
    </row>
    <row r="40" spans="1:3" ht="19.5" customHeight="1">
      <c r="A40" s="23" t="s">
        <v>216</v>
      </c>
      <c r="B40" s="14" t="s">
        <v>217</v>
      </c>
      <c r="C40" s="7">
        <f>523.5+572.5+190</f>
        <v>1286</v>
      </c>
    </row>
    <row r="41" spans="1:3" ht="19.5" customHeight="1">
      <c r="A41" s="23" t="s">
        <v>205</v>
      </c>
      <c r="B41" s="14" t="s">
        <v>207</v>
      </c>
      <c r="C41" s="7">
        <f>1614.4+6418.4</f>
        <v>8032.799999999999</v>
      </c>
    </row>
    <row r="42" spans="1:3" ht="15" customHeight="1">
      <c r="A42" s="21" t="s">
        <v>26</v>
      </c>
      <c r="B42" s="18" t="s">
        <v>13</v>
      </c>
      <c r="C42" s="6">
        <f>SUM(C43:C45)</f>
        <v>226548.69999999998</v>
      </c>
    </row>
    <row r="43" spans="1:3" ht="26.25" customHeight="1">
      <c r="A43" s="23" t="s">
        <v>42</v>
      </c>
      <c r="B43" s="14" t="s">
        <v>122</v>
      </c>
      <c r="C43" s="7">
        <f>80000+35000+4170.9+6545.2+22693.6+8265</f>
        <v>156674.69999999998</v>
      </c>
    </row>
    <row r="44" spans="1:3" ht="45" customHeight="1">
      <c r="A44" s="24" t="s">
        <v>77</v>
      </c>
      <c r="B44" s="14" t="s">
        <v>70</v>
      </c>
      <c r="C44" s="7">
        <f>31536+6081.2+6510.8</f>
        <v>44128</v>
      </c>
    </row>
    <row r="45" spans="1:3" ht="30" customHeight="1">
      <c r="A45" s="25" t="s">
        <v>113</v>
      </c>
      <c r="B45" s="14" t="s">
        <v>53</v>
      </c>
      <c r="C45" s="7">
        <v>25746</v>
      </c>
    </row>
    <row r="46" spans="1:3" ht="12">
      <c r="A46" s="21" t="s">
        <v>28</v>
      </c>
      <c r="B46" s="16" t="s">
        <v>14</v>
      </c>
      <c r="C46" s="6">
        <f>SUM(C47:C54)</f>
        <v>7095</v>
      </c>
    </row>
    <row r="47" spans="1:3" ht="57.75" customHeight="1">
      <c r="A47" s="23" t="s">
        <v>86</v>
      </c>
      <c r="B47" s="14" t="s">
        <v>123</v>
      </c>
      <c r="C47" s="7">
        <f>104-4</f>
        <v>100</v>
      </c>
    </row>
    <row r="48" spans="1:3" ht="39.75" customHeight="1">
      <c r="A48" s="23" t="s">
        <v>87</v>
      </c>
      <c r="B48" s="14" t="s">
        <v>3</v>
      </c>
      <c r="C48" s="7">
        <f>31-11</f>
        <v>20</v>
      </c>
    </row>
    <row r="49" spans="1:3" ht="36.75" customHeight="1">
      <c r="A49" s="23" t="s">
        <v>88</v>
      </c>
      <c r="B49" s="14" t="s">
        <v>4</v>
      </c>
      <c r="C49" s="7">
        <f>16+95+8</f>
        <v>119</v>
      </c>
    </row>
    <row r="50" spans="1:3" ht="36.75" customHeight="1">
      <c r="A50" s="23" t="s">
        <v>226</v>
      </c>
      <c r="B50" s="14" t="s">
        <v>222</v>
      </c>
      <c r="C50" s="7">
        <v>30</v>
      </c>
    </row>
    <row r="51" spans="1:3" ht="27.75" customHeight="1">
      <c r="A51" s="23" t="s">
        <v>89</v>
      </c>
      <c r="B51" s="14" t="s">
        <v>73</v>
      </c>
      <c r="C51" s="7">
        <f>646-361+137</f>
        <v>422</v>
      </c>
    </row>
    <row r="52" spans="1:3" ht="20.25" customHeight="1">
      <c r="A52" s="23" t="s">
        <v>90</v>
      </c>
      <c r="B52" s="14" t="s">
        <v>72</v>
      </c>
      <c r="C52" s="7">
        <f>180+216+11</f>
        <v>407</v>
      </c>
    </row>
    <row r="53" spans="1:3" ht="24.75" customHeight="1">
      <c r="A53" s="23" t="s">
        <v>223</v>
      </c>
      <c r="B53" s="14" t="s">
        <v>224</v>
      </c>
      <c r="C53" s="7">
        <f>201.5+20</f>
        <v>221.5</v>
      </c>
    </row>
    <row r="54" spans="1:3" s="4" customFormat="1" ht="40.5" customHeight="1">
      <c r="A54" s="21" t="s">
        <v>43</v>
      </c>
      <c r="B54" s="18" t="s">
        <v>111</v>
      </c>
      <c r="C54" s="6">
        <f>SUM(C55:C58)</f>
        <v>5775.5</v>
      </c>
    </row>
    <row r="55" spans="1:3" ht="19.5" customHeight="1">
      <c r="A55" s="23" t="s">
        <v>43</v>
      </c>
      <c r="B55" s="14" t="s">
        <v>57</v>
      </c>
      <c r="C55" s="7">
        <f>28+24+3</f>
        <v>55</v>
      </c>
    </row>
    <row r="56" spans="1:3" ht="19.5" customHeight="1">
      <c r="A56" s="23" t="s">
        <v>91</v>
      </c>
      <c r="B56" s="14" t="s">
        <v>57</v>
      </c>
      <c r="C56" s="7">
        <v>47.5</v>
      </c>
    </row>
    <row r="57" spans="1:3" ht="26.25" customHeight="1">
      <c r="A57" s="23" t="s">
        <v>91</v>
      </c>
      <c r="B57" s="14" t="s">
        <v>48</v>
      </c>
      <c r="C57" s="7">
        <f>567+237+113</f>
        <v>917</v>
      </c>
    </row>
    <row r="58" spans="1:3" ht="24" customHeight="1">
      <c r="A58" s="23" t="s">
        <v>91</v>
      </c>
      <c r="B58" s="14" t="s">
        <v>49</v>
      </c>
      <c r="C58" s="7">
        <f>4251-475+980</f>
        <v>4756</v>
      </c>
    </row>
    <row r="59" spans="1:3" ht="12" customHeight="1">
      <c r="A59" s="21" t="s">
        <v>27</v>
      </c>
      <c r="B59" s="18" t="s">
        <v>15</v>
      </c>
      <c r="C59" s="6">
        <f>C60</f>
        <v>12795.599999999999</v>
      </c>
    </row>
    <row r="60" spans="1:3" s="4" customFormat="1" ht="24" customHeight="1">
      <c r="A60" s="21" t="s">
        <v>44</v>
      </c>
      <c r="B60" s="18" t="s">
        <v>112</v>
      </c>
      <c r="C60" s="6">
        <f>SUM(C61:C63)</f>
        <v>12795.599999999999</v>
      </c>
    </row>
    <row r="61" spans="1:3" s="4" customFormat="1" ht="24" customHeight="1">
      <c r="A61" s="23" t="s">
        <v>153</v>
      </c>
      <c r="B61" s="14" t="s">
        <v>159</v>
      </c>
      <c r="C61" s="7">
        <f>20053.2-2476.2-17577</f>
        <v>0</v>
      </c>
    </row>
    <row r="62" spans="1:3" ht="18" customHeight="1">
      <c r="A62" s="23" t="s">
        <v>153</v>
      </c>
      <c r="B62" s="20" t="s">
        <v>50</v>
      </c>
      <c r="C62" s="7">
        <f>500+1023.5+326.7+334</f>
        <v>2184.2</v>
      </c>
    </row>
    <row r="63" spans="1:3" ht="15.75" customHeight="1">
      <c r="A63" s="23" t="s">
        <v>154</v>
      </c>
      <c r="B63" s="14" t="s">
        <v>51</v>
      </c>
      <c r="C63" s="7">
        <f>11237-625.6</f>
        <v>10611.4</v>
      </c>
    </row>
    <row r="64" spans="1:3" ht="15.75" customHeight="1">
      <c r="A64" s="21" t="s">
        <v>45</v>
      </c>
      <c r="B64" s="18" t="s">
        <v>66</v>
      </c>
      <c r="C64" s="6">
        <f>C65+C119+C122</f>
        <v>1505273.05</v>
      </c>
    </row>
    <row r="65" spans="1:3" ht="42.75" customHeight="1">
      <c r="A65" s="21" t="s">
        <v>67</v>
      </c>
      <c r="B65" s="18" t="s">
        <v>5</v>
      </c>
      <c r="C65" s="6">
        <f>C66+C98+C68+C115</f>
        <v>1511332.85</v>
      </c>
    </row>
    <row r="66" spans="1:3" ht="18" customHeight="1">
      <c r="A66" s="21" t="s">
        <v>61</v>
      </c>
      <c r="B66" s="18" t="s">
        <v>63</v>
      </c>
      <c r="C66" s="6">
        <f>SUM(C67:C67)</f>
        <v>289</v>
      </c>
    </row>
    <row r="67" spans="1:3" ht="15.75" customHeight="1">
      <c r="A67" s="23" t="s">
        <v>65</v>
      </c>
      <c r="B67" s="14" t="s">
        <v>62</v>
      </c>
      <c r="C67" s="7">
        <v>289</v>
      </c>
    </row>
    <row r="68" spans="1:3" ht="15.75" customHeight="1">
      <c r="A68" s="21" t="s">
        <v>124</v>
      </c>
      <c r="B68" s="18" t="s">
        <v>135</v>
      </c>
      <c r="C68" s="6">
        <f>SUM(C69:C97)</f>
        <v>776636.55</v>
      </c>
    </row>
    <row r="69" spans="1:3" ht="22.5" customHeight="1">
      <c r="A69" s="23" t="s">
        <v>131</v>
      </c>
      <c r="B69" s="14" t="s">
        <v>127</v>
      </c>
      <c r="C69" s="7">
        <f>98440+29938.8</f>
        <v>128378.8</v>
      </c>
    </row>
    <row r="70" spans="1:3" ht="31.5" customHeight="1">
      <c r="A70" s="23" t="s">
        <v>137</v>
      </c>
      <c r="B70" s="14" t="s">
        <v>138</v>
      </c>
      <c r="C70" s="7">
        <f>230000+82520</f>
        <v>312520</v>
      </c>
    </row>
    <row r="71" spans="1:3" ht="36.75" customHeight="1">
      <c r="A71" s="23" t="s">
        <v>158</v>
      </c>
      <c r="B71" s="24" t="s">
        <v>160</v>
      </c>
      <c r="C71" s="7">
        <v>6519</v>
      </c>
    </row>
    <row r="72" spans="1:3" ht="73.5" customHeight="1">
      <c r="A72" s="23" t="s">
        <v>174</v>
      </c>
      <c r="B72" s="24" t="s">
        <v>178</v>
      </c>
      <c r="C72" s="7">
        <v>14116</v>
      </c>
    </row>
    <row r="73" spans="1:3" ht="49.5" customHeight="1">
      <c r="A73" s="23" t="s">
        <v>176</v>
      </c>
      <c r="B73" s="24" t="s">
        <v>177</v>
      </c>
      <c r="C73" s="7">
        <v>20000</v>
      </c>
    </row>
    <row r="74" spans="1:3" ht="49.5" customHeight="1">
      <c r="A74" s="23" t="s">
        <v>193</v>
      </c>
      <c r="B74" s="24" t="s">
        <v>194</v>
      </c>
      <c r="C74" s="7">
        <f>5915.85+755.5</f>
        <v>6671.35</v>
      </c>
    </row>
    <row r="75" spans="1:3" ht="41.25" customHeight="1">
      <c r="A75" s="23" t="s">
        <v>195</v>
      </c>
      <c r="B75" s="24" t="s">
        <v>196</v>
      </c>
      <c r="C75" s="7">
        <f>20000-100</f>
        <v>19900</v>
      </c>
    </row>
    <row r="76" spans="1:3" ht="55.5" customHeight="1">
      <c r="A76" s="23" t="s">
        <v>199</v>
      </c>
      <c r="B76" s="31" t="s">
        <v>200</v>
      </c>
      <c r="C76" s="7">
        <v>120000</v>
      </c>
    </row>
    <row r="77" spans="1:3" ht="33" customHeight="1">
      <c r="A77" s="23" t="s">
        <v>202</v>
      </c>
      <c r="B77" s="31" t="s">
        <v>203</v>
      </c>
      <c r="C77" s="7">
        <f>12389-325</f>
        <v>12064</v>
      </c>
    </row>
    <row r="78" spans="1:3" ht="39.75" customHeight="1">
      <c r="A78" s="23" t="s">
        <v>157</v>
      </c>
      <c r="B78" s="24" t="s">
        <v>191</v>
      </c>
      <c r="C78" s="7">
        <v>1269</v>
      </c>
    </row>
    <row r="79" spans="1:3" ht="15.75" customHeight="1">
      <c r="A79" s="23" t="s">
        <v>132</v>
      </c>
      <c r="B79" s="14" t="s">
        <v>125</v>
      </c>
      <c r="C79" s="7">
        <v>263</v>
      </c>
    </row>
    <row r="80" spans="1:3" ht="26.25" customHeight="1">
      <c r="A80" s="23" t="s">
        <v>161</v>
      </c>
      <c r="B80" s="14" t="s">
        <v>162</v>
      </c>
      <c r="C80" s="7">
        <f>6663-1104.4</f>
        <v>5558.6</v>
      </c>
    </row>
    <row r="81" spans="1:3" ht="36.75" customHeight="1">
      <c r="A81" s="23" t="s">
        <v>133</v>
      </c>
      <c r="B81" s="14" t="s">
        <v>179</v>
      </c>
      <c r="C81" s="7">
        <v>24972</v>
      </c>
    </row>
    <row r="82" spans="1:3" ht="71.25" customHeight="1">
      <c r="A82" s="23" t="s">
        <v>134</v>
      </c>
      <c r="B82" s="17" t="s">
        <v>126</v>
      </c>
      <c r="C82" s="7">
        <f>1591+2727+19-212</f>
        <v>4125</v>
      </c>
    </row>
    <row r="83" spans="1:3" ht="43.5" customHeight="1">
      <c r="A83" s="23" t="s">
        <v>143</v>
      </c>
      <c r="B83" s="17" t="s">
        <v>140</v>
      </c>
      <c r="C83" s="7">
        <f>4108+14923</f>
        <v>19031</v>
      </c>
    </row>
    <row r="84" spans="1:3" ht="32.25" customHeight="1">
      <c r="A84" s="23" t="s">
        <v>170</v>
      </c>
      <c r="B84" s="17" t="s">
        <v>172</v>
      </c>
      <c r="C84" s="7">
        <v>15129.5</v>
      </c>
    </row>
    <row r="85" spans="1:3" ht="32.25" customHeight="1">
      <c r="A85" s="23" t="s">
        <v>210</v>
      </c>
      <c r="B85" s="17" t="s">
        <v>211</v>
      </c>
      <c r="C85" s="7">
        <v>3056</v>
      </c>
    </row>
    <row r="86" spans="1:3" ht="38.25" customHeight="1">
      <c r="A86" s="23" t="s">
        <v>171</v>
      </c>
      <c r="B86" s="17" t="s">
        <v>173</v>
      </c>
      <c r="C86" s="7">
        <v>3628.5</v>
      </c>
    </row>
    <row r="87" spans="1:3" ht="31.5" customHeight="1">
      <c r="A87" s="23" t="s">
        <v>175</v>
      </c>
      <c r="B87" s="14" t="s">
        <v>162</v>
      </c>
      <c r="C87" s="7">
        <v>1104.4</v>
      </c>
    </row>
    <row r="88" spans="1:3" ht="75" customHeight="1">
      <c r="A88" s="23" t="s">
        <v>225</v>
      </c>
      <c r="B88" s="14" t="s">
        <v>227</v>
      </c>
      <c r="C88" s="7">
        <v>90</v>
      </c>
    </row>
    <row r="89" spans="1:3" ht="55.5" customHeight="1">
      <c r="A89" s="23" t="s">
        <v>218</v>
      </c>
      <c r="B89" s="14" t="s">
        <v>220</v>
      </c>
      <c r="C89" s="7">
        <v>1552.5</v>
      </c>
    </row>
    <row r="90" spans="1:3" ht="51.75" customHeight="1">
      <c r="A90" s="23" t="s">
        <v>219</v>
      </c>
      <c r="B90" s="14" t="s">
        <v>221</v>
      </c>
      <c r="C90" s="7">
        <v>697.5</v>
      </c>
    </row>
    <row r="91" spans="1:3" ht="31.5" customHeight="1">
      <c r="A91" s="23" t="s">
        <v>181</v>
      </c>
      <c r="B91" s="14" t="s">
        <v>184</v>
      </c>
      <c r="C91" s="7">
        <v>29052.3</v>
      </c>
    </row>
    <row r="92" spans="1:3" ht="31.5" customHeight="1">
      <c r="A92" s="23" t="s">
        <v>182</v>
      </c>
      <c r="B92" s="14" t="s">
        <v>183</v>
      </c>
      <c r="C92" s="7">
        <v>23403.3</v>
      </c>
    </row>
    <row r="93" spans="1:3" ht="49.5" customHeight="1">
      <c r="A93" s="23" t="s">
        <v>185</v>
      </c>
      <c r="B93" s="14" t="s">
        <v>186</v>
      </c>
      <c r="C93" s="7">
        <v>1100</v>
      </c>
    </row>
    <row r="94" spans="1:3" ht="48" customHeight="1">
      <c r="A94" s="23" t="s">
        <v>187</v>
      </c>
      <c r="B94" s="14" t="s">
        <v>188</v>
      </c>
      <c r="C94" s="7">
        <v>1000</v>
      </c>
    </row>
    <row r="95" spans="1:3" ht="44.25" customHeight="1">
      <c r="A95" s="23" t="s">
        <v>189</v>
      </c>
      <c r="B95" s="14" t="s">
        <v>190</v>
      </c>
      <c r="C95" s="7">
        <v>1000</v>
      </c>
    </row>
    <row r="96" spans="1:3" ht="44.25" customHeight="1">
      <c r="A96" s="23" t="s">
        <v>212</v>
      </c>
      <c r="B96" s="14" t="s">
        <v>214</v>
      </c>
      <c r="C96" s="7">
        <v>106.9</v>
      </c>
    </row>
    <row r="97" spans="1:3" ht="76.5" customHeight="1">
      <c r="A97" s="23" t="s">
        <v>213</v>
      </c>
      <c r="B97" s="14" t="s">
        <v>215</v>
      </c>
      <c r="C97" s="7">
        <v>327.9</v>
      </c>
    </row>
    <row r="98" spans="1:3" ht="16.5" customHeight="1">
      <c r="A98" s="21" t="s">
        <v>52</v>
      </c>
      <c r="B98" s="18" t="s">
        <v>16</v>
      </c>
      <c r="C98" s="6">
        <f>SUM(C99:C114)</f>
        <v>729567.3</v>
      </c>
    </row>
    <row r="99" spans="1:3" ht="36.75" customHeight="1">
      <c r="A99" s="23" t="s">
        <v>75</v>
      </c>
      <c r="B99" s="15" t="s">
        <v>76</v>
      </c>
      <c r="C99" s="7">
        <v>4948</v>
      </c>
    </row>
    <row r="100" spans="1:3" ht="39" customHeight="1">
      <c r="A100" s="23" t="s">
        <v>55</v>
      </c>
      <c r="B100" s="14" t="s">
        <v>116</v>
      </c>
      <c r="C100" s="7">
        <f>59335-15000</f>
        <v>44335</v>
      </c>
    </row>
    <row r="101" spans="1:3" ht="33" customHeight="1">
      <c r="A101" s="23" t="s">
        <v>78</v>
      </c>
      <c r="B101" s="14" t="s">
        <v>58</v>
      </c>
      <c r="C101" s="7">
        <v>2785</v>
      </c>
    </row>
    <row r="102" spans="1:3" ht="45.75" customHeight="1">
      <c r="A102" s="23" t="s">
        <v>79</v>
      </c>
      <c r="B102" s="14" t="s">
        <v>117</v>
      </c>
      <c r="C102" s="7">
        <v>1917</v>
      </c>
    </row>
    <row r="103" spans="1:3" ht="45.75" customHeight="1">
      <c r="A103" s="23" t="s">
        <v>81</v>
      </c>
      <c r="B103" s="14" t="s">
        <v>100</v>
      </c>
      <c r="C103" s="7">
        <v>11023</v>
      </c>
    </row>
    <row r="104" spans="1:3" ht="45.75" customHeight="1">
      <c r="A104" s="23" t="s">
        <v>82</v>
      </c>
      <c r="B104" s="14" t="s">
        <v>60</v>
      </c>
      <c r="C104" s="7">
        <f>873-290</f>
        <v>583</v>
      </c>
    </row>
    <row r="105" spans="1:3" ht="32.25" customHeight="1">
      <c r="A105" s="23" t="s">
        <v>84</v>
      </c>
      <c r="B105" s="14" t="s">
        <v>74</v>
      </c>
      <c r="C105" s="7">
        <f>135217+4752+9950</f>
        <v>149919</v>
      </c>
    </row>
    <row r="106" spans="1:3" ht="32.25" customHeight="1">
      <c r="A106" s="23" t="s">
        <v>197</v>
      </c>
      <c r="B106" s="14" t="s">
        <v>198</v>
      </c>
      <c r="C106" s="7">
        <v>15403</v>
      </c>
    </row>
    <row r="107" spans="1:3" ht="152.25" customHeight="1">
      <c r="A107" s="23" t="s">
        <v>80</v>
      </c>
      <c r="B107" s="17" t="s">
        <v>142</v>
      </c>
      <c r="C107" s="7">
        <f>360953+21329</f>
        <v>382282</v>
      </c>
    </row>
    <row r="108" spans="1:3" ht="96" customHeight="1">
      <c r="A108" s="23" t="s">
        <v>83</v>
      </c>
      <c r="B108" s="14" t="s">
        <v>114</v>
      </c>
      <c r="C108" s="7">
        <f>9909+585+712</f>
        <v>11206</v>
      </c>
    </row>
    <row r="109" spans="1:3" ht="39" customHeight="1">
      <c r="A109" s="23" t="s">
        <v>110</v>
      </c>
      <c r="B109" s="15" t="s">
        <v>101</v>
      </c>
      <c r="C109" s="7">
        <f>4864+17429-1418+12650+7646</f>
        <v>41171</v>
      </c>
    </row>
    <row r="110" spans="1:3" ht="39" customHeight="1">
      <c r="A110" s="23" t="s">
        <v>151</v>
      </c>
      <c r="B110" s="15" t="s">
        <v>152</v>
      </c>
      <c r="C110" s="7">
        <f>1177+3531</f>
        <v>4708</v>
      </c>
    </row>
    <row r="111" spans="1:3" ht="81" customHeight="1">
      <c r="A111" s="23" t="s">
        <v>56</v>
      </c>
      <c r="B111" s="14" t="s">
        <v>99</v>
      </c>
      <c r="C111" s="7">
        <v>21151</v>
      </c>
    </row>
    <row r="112" spans="1:3" ht="61.5" customHeight="1">
      <c r="A112" s="23" t="s">
        <v>64</v>
      </c>
      <c r="B112" s="14" t="s">
        <v>115</v>
      </c>
      <c r="C112" s="7">
        <v>21264</v>
      </c>
    </row>
    <row r="113" spans="1:3" ht="36" customHeight="1">
      <c r="A113" s="23" t="s">
        <v>192</v>
      </c>
      <c r="B113" s="14" t="s">
        <v>163</v>
      </c>
      <c r="C113" s="7">
        <f>3600+3600</f>
        <v>7200</v>
      </c>
    </row>
    <row r="114" spans="1:3" ht="61.5" customHeight="1">
      <c r="A114" s="23" t="s">
        <v>164</v>
      </c>
      <c r="B114" s="14" t="s">
        <v>180</v>
      </c>
      <c r="C114" s="7">
        <f>1758.6+4396.5+3517.2</f>
        <v>9672.3</v>
      </c>
    </row>
    <row r="115" spans="1:3" ht="22.5" customHeight="1">
      <c r="A115" s="21" t="s">
        <v>165</v>
      </c>
      <c r="B115" s="26" t="s">
        <v>166</v>
      </c>
      <c r="C115" s="6">
        <f>C116+C117+C118</f>
        <v>4840</v>
      </c>
    </row>
    <row r="116" spans="1:3" ht="35.25" customHeight="1">
      <c r="A116" s="23" t="s">
        <v>167</v>
      </c>
      <c r="B116" s="14" t="s">
        <v>168</v>
      </c>
      <c r="C116" s="7">
        <v>140</v>
      </c>
    </row>
    <row r="117" spans="1:3" ht="36.75" customHeight="1">
      <c r="A117" s="23" t="s">
        <v>169</v>
      </c>
      <c r="B117" s="14" t="s">
        <v>168</v>
      </c>
      <c r="C117" s="7">
        <v>4200</v>
      </c>
    </row>
    <row r="118" spans="1:3" ht="36.75" customHeight="1">
      <c r="A118" s="23" t="s">
        <v>201</v>
      </c>
      <c r="B118" s="14" t="s">
        <v>168</v>
      </c>
      <c r="C118" s="7">
        <v>500</v>
      </c>
    </row>
    <row r="119" spans="1:3" ht="37.5" customHeight="1">
      <c r="A119" s="21" t="s">
        <v>144</v>
      </c>
      <c r="B119" s="26" t="s">
        <v>145</v>
      </c>
      <c r="C119" s="6">
        <f>C120+C121</f>
        <v>4334.9</v>
      </c>
    </row>
    <row r="120" spans="1:3" ht="37.5" customHeight="1">
      <c r="A120" s="23" t="s">
        <v>146</v>
      </c>
      <c r="B120" s="14" t="s">
        <v>147</v>
      </c>
      <c r="C120" s="7">
        <f>3000+810.1</f>
        <v>3810.1</v>
      </c>
    </row>
    <row r="121" spans="1:3" ht="37.5" customHeight="1">
      <c r="A121" s="23" t="s">
        <v>155</v>
      </c>
      <c r="B121" s="14" t="s">
        <v>156</v>
      </c>
      <c r="C121" s="7">
        <f>307.7+217.1</f>
        <v>524.8</v>
      </c>
    </row>
    <row r="122" spans="1:3" ht="23.25" customHeight="1">
      <c r="A122" s="21" t="s">
        <v>148</v>
      </c>
      <c r="B122" s="26" t="s">
        <v>149</v>
      </c>
      <c r="C122" s="6">
        <f>C123</f>
        <v>-10394.699999999999</v>
      </c>
    </row>
    <row r="123" spans="1:3" ht="37.5" customHeight="1">
      <c r="A123" s="21" t="s">
        <v>148</v>
      </c>
      <c r="B123" s="14" t="s">
        <v>150</v>
      </c>
      <c r="C123" s="7">
        <f>-1851.3-422.3-1401.5-6545.2-174.4</f>
        <v>-10394.699999999999</v>
      </c>
    </row>
    <row r="124" spans="1:3" ht="18.75" customHeight="1">
      <c r="A124" s="23"/>
      <c r="B124" s="16" t="s">
        <v>2</v>
      </c>
      <c r="C124" s="10">
        <f>C64+C11</f>
        <v>3183192.6500000004</v>
      </c>
    </row>
    <row r="125" ht="12">
      <c r="C125" s="11"/>
    </row>
    <row r="126" ht="12">
      <c r="C126" s="27"/>
    </row>
    <row r="127" ht="12">
      <c r="C127" s="12"/>
    </row>
    <row r="128" spans="1:3" ht="12">
      <c r="A128" s="28"/>
      <c r="B128" s="29"/>
      <c r="C128" s="30"/>
    </row>
    <row r="129" ht="12">
      <c r="C129" s="8"/>
    </row>
    <row r="130" spans="2:3" ht="12">
      <c r="B130" s="1"/>
      <c r="C130" s="8"/>
    </row>
    <row r="131" spans="2:3" ht="12">
      <c r="B131" s="1"/>
      <c r="C131" s="8"/>
    </row>
    <row r="132" ht="12">
      <c r="C132" s="8"/>
    </row>
    <row r="133" spans="2:3" ht="12">
      <c r="B133" s="1"/>
      <c r="C133" s="8"/>
    </row>
    <row r="134" ht="12">
      <c r="C134" s="8"/>
    </row>
    <row r="135" ht="12">
      <c r="C135" s="8"/>
    </row>
    <row r="136" ht="12">
      <c r="C136" s="9"/>
    </row>
    <row r="137" ht="12">
      <c r="C137" s="8"/>
    </row>
    <row r="138" ht="12">
      <c r="C138" s="8"/>
    </row>
    <row r="139" ht="12">
      <c r="C139" s="8"/>
    </row>
    <row r="140" ht="12">
      <c r="C140" s="8"/>
    </row>
    <row r="141" ht="12">
      <c r="C141" s="8"/>
    </row>
    <row r="142" ht="12">
      <c r="C142" s="8"/>
    </row>
    <row r="143" ht="12">
      <c r="C143" s="8"/>
    </row>
    <row r="144" ht="12">
      <c r="C144" s="8"/>
    </row>
    <row r="145" ht="12">
      <c r="C145" s="8"/>
    </row>
    <row r="146" ht="12">
      <c r="C146" s="8"/>
    </row>
    <row r="147" ht="12">
      <c r="C147" s="8"/>
    </row>
    <row r="148" ht="12">
      <c r="C148" s="8"/>
    </row>
    <row r="149" ht="12">
      <c r="C149" s="8"/>
    </row>
    <row r="150" ht="12">
      <c r="C150" s="8"/>
    </row>
  </sheetData>
  <sheetProtection/>
  <mergeCells count="4">
    <mergeCell ref="A8:C8"/>
    <mergeCell ref="B2:C2"/>
    <mergeCell ref="B3:C3"/>
    <mergeCell ref="B1:C1"/>
  </mergeCells>
  <printOptions horizontalCentered="1"/>
  <pageMargins left="0.24" right="0.23" top="0.44" bottom="0.45" header="0.17" footer="0.23"/>
  <pageSetup fitToHeight="4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Демонстрационная версия</dc:creator>
  <cp:keywords/>
  <dc:description/>
  <cp:lastModifiedBy>Администрация</cp:lastModifiedBy>
  <cp:lastPrinted>2013-12-18T08:41:21Z</cp:lastPrinted>
  <dcterms:created xsi:type="dcterms:W3CDTF">2003-12-24T07:39:21Z</dcterms:created>
  <dcterms:modified xsi:type="dcterms:W3CDTF">2013-12-23T06:55:25Z</dcterms:modified>
  <cp:category/>
  <cp:version/>
  <cp:contentType/>
  <cp:contentStatus/>
</cp:coreProperties>
</file>