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1" sheetId="1" r:id="rId1"/>
  </sheets>
  <definedNames>
    <definedName name="_xlnm.Print_Area" localSheetId="0">'1'!$A$2:$M$74</definedName>
  </definedNames>
  <calcPr fullCalcOnLoad="1"/>
</workbook>
</file>

<file path=xl/comments1.xml><?xml version="1.0" encoding="utf-8"?>
<comments xmlns="http://schemas.openxmlformats.org/spreadsheetml/2006/main">
  <authors>
    <author>Администрация</author>
  </authors>
  <commentList>
    <comment ref="K62" authorId="0">
      <text>
        <r>
          <rPr>
            <b/>
            <sz val="10"/>
            <rFont val="Tahoma"/>
            <family val="0"/>
          </rPr>
          <t>Администрация:</t>
        </r>
        <r>
          <rPr>
            <sz val="10"/>
            <rFont val="Tahoma"/>
            <family val="0"/>
          </rPr>
          <t xml:space="preserve">
ё</t>
        </r>
      </text>
    </comment>
  </commentList>
</comments>
</file>

<file path=xl/sharedStrings.xml><?xml version="1.0" encoding="utf-8"?>
<sst xmlns="http://schemas.openxmlformats.org/spreadsheetml/2006/main" count="143" uniqueCount="84">
  <si>
    <t>№ п/п</t>
  </si>
  <si>
    <t>Адрес объекта</t>
  </si>
  <si>
    <t>Год газификации</t>
  </si>
  <si>
    <t>1967</t>
  </si>
  <si>
    <t>1968</t>
  </si>
  <si>
    <t>1976</t>
  </si>
  <si>
    <t>1971</t>
  </si>
  <si>
    <t>1972</t>
  </si>
  <si>
    <t>1973</t>
  </si>
  <si>
    <t>1975</t>
  </si>
  <si>
    <t>1965</t>
  </si>
  <si>
    <t>1964</t>
  </si>
  <si>
    <t>1966</t>
  </si>
  <si>
    <t>1963</t>
  </si>
  <si>
    <t xml:space="preserve"> ул.Заводская, д.4</t>
  </si>
  <si>
    <t>Итого:</t>
  </si>
  <si>
    <t>2009г.</t>
  </si>
  <si>
    <t>2011г.</t>
  </si>
  <si>
    <t xml:space="preserve">ул.Первомайская , д.48 </t>
  </si>
  <si>
    <t>Фактическая площадь обрешетки, кв. м.</t>
  </si>
  <si>
    <t xml:space="preserve">Фактический объем оставшихся деревянных конструкций, куб. м. </t>
  </si>
  <si>
    <t>ул. Комсомольская, д.9</t>
  </si>
  <si>
    <t>ул. Московское ш. , д.37</t>
  </si>
  <si>
    <t>ул. Московское ш. , д.41</t>
  </si>
  <si>
    <t>ул. Первомайская, д.17</t>
  </si>
  <si>
    <t>ул. Первомайская, д.19</t>
  </si>
  <si>
    <t>ул. Первомайская, д.20</t>
  </si>
  <si>
    <t>ул. Первомайская, д.17а</t>
  </si>
  <si>
    <t>ул. Первомайская, д.52</t>
  </si>
  <si>
    <t>ул. Первомайская, д.52а</t>
  </si>
  <si>
    <t>ул. Первомайская, д.60а</t>
  </si>
  <si>
    <t>Московское ш., д.27</t>
  </si>
  <si>
    <t>Московское ш., д.33</t>
  </si>
  <si>
    <t>ул.Комсомольская, д.12</t>
  </si>
  <si>
    <t>ул.Советская, д.12</t>
  </si>
  <si>
    <t>ул.Ленинградская д.36</t>
  </si>
  <si>
    <t>ул.Ленинградская д.36а</t>
  </si>
  <si>
    <t>ул.Железнодорожная, д.26</t>
  </si>
  <si>
    <t>ул.Железнодорожная, д.27</t>
  </si>
  <si>
    <t>ул.Железнодорожная, д.28</t>
  </si>
  <si>
    <t>ул.Нефтяников, д.15</t>
  </si>
  <si>
    <t xml:space="preserve">ул. 25съезда, д.4 </t>
  </si>
  <si>
    <t>ул. 25съезда, д.10</t>
  </si>
  <si>
    <t>ул. 25съезда, д.12</t>
  </si>
  <si>
    <t>ул. 25съезда, д.14</t>
  </si>
  <si>
    <t xml:space="preserve">ул. Октябрьская, д.18 </t>
  </si>
  <si>
    <t xml:space="preserve">ул. Ленинградская, д.15 </t>
  </si>
  <si>
    <t>ул.Северная, д.2</t>
  </si>
  <si>
    <t>ул.Северная, д.4</t>
  </si>
  <si>
    <t>ул.Северная, д.6</t>
  </si>
  <si>
    <t xml:space="preserve">ул.Госпитальная, д.8 </t>
  </si>
  <si>
    <t xml:space="preserve"> ул.Заводская, д.5</t>
  </si>
  <si>
    <t xml:space="preserve">ул. Нефтяников, д.3 </t>
  </si>
  <si>
    <t>ул. Нефтяников, д. 8</t>
  </si>
  <si>
    <t>ул. Нефтяников, д. 9</t>
  </si>
  <si>
    <t xml:space="preserve">ул. Нефтяников, д.11 </t>
  </si>
  <si>
    <t>ул. Нефтяников, д.13</t>
  </si>
  <si>
    <t>ул.Комсомольская, д.6</t>
  </si>
  <si>
    <t>ул. Первомайская, д.28</t>
  </si>
  <si>
    <t>ул.Менделеева , д.17</t>
  </si>
  <si>
    <t>ул. Октябрьская, д.10а</t>
  </si>
  <si>
    <t>ул. Ленинградская, д.40</t>
  </si>
  <si>
    <t>ул. Ворошилова, д.17а</t>
  </si>
  <si>
    <t>ул.Менделеева , д. 2</t>
  </si>
  <si>
    <t>2012г.</t>
  </si>
  <si>
    <t>Муницип. площадь</t>
  </si>
  <si>
    <t>Приватизир. площадь</t>
  </si>
  <si>
    <t>% доли собствености</t>
  </si>
  <si>
    <t xml:space="preserve"> Проведение огнезащитной обработки деревянных конструкций чердачных помещений в многоквартирных домах г. Долгопрудного   на 2011-2012 г.г.</t>
  </si>
  <si>
    <t>ул. Якорная, д.4</t>
  </si>
  <si>
    <t>ул. Первомайская , д.13/3</t>
  </si>
  <si>
    <t>ул.Станционная, д.5</t>
  </si>
  <si>
    <t>ул.Станционная, д.6</t>
  </si>
  <si>
    <t>ул.Станционная, д.3</t>
  </si>
  <si>
    <t>ул.Станционная, д.4</t>
  </si>
  <si>
    <t>ул. Речная, д.6а</t>
  </si>
  <si>
    <t xml:space="preserve">стоимость работ </t>
  </si>
  <si>
    <t>Общая площадь дома, кв.м.</t>
  </si>
  <si>
    <t xml:space="preserve">площадь, кв.м. </t>
  </si>
  <si>
    <t>Общая стоимость работ по дому, тыс. руб.</t>
  </si>
  <si>
    <t>ул. Первомайская , д.37</t>
  </si>
  <si>
    <t xml:space="preserve">ул. Первомайская , д.58 </t>
  </si>
  <si>
    <t>(Список № 1 к Приложению № 1 к НРСД от 19.12.2088г. № 108-нр)</t>
  </si>
  <si>
    <t>Список жилых многоквартирных домов №1к Приложению № 1 к НРСД от 22.04. 2011г. №29-нр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</si>
</sst>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17" applyNumberFormat="1" applyFont="1" applyFill="1" applyBorder="1" applyAlignment="1" applyProtection="1">
      <alignment horizontal="left" vertical="top"/>
      <protection/>
    </xf>
    <xf numFmtId="0" fontId="1" fillId="0" borderId="1" xfId="17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17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168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Border="1" applyAlignment="1">
      <alignment/>
    </xf>
    <xf numFmtId="168" fontId="1" fillId="0" borderId="1" xfId="17" applyNumberFormat="1" applyFont="1" applyFill="1" applyBorder="1" applyAlignment="1" applyProtection="1">
      <alignment horizontal="center" vertical="top"/>
      <protection/>
    </xf>
    <xf numFmtId="168" fontId="0" fillId="0" borderId="1" xfId="0" applyNumberFormat="1" applyBorder="1" applyAlignment="1">
      <alignment horizontal="center" vertical="top"/>
    </xf>
    <xf numFmtId="0" fontId="0" fillId="0" borderId="0" xfId="0" applyAlignment="1">
      <alignment wrapText="1"/>
    </xf>
    <xf numFmtId="168" fontId="1" fillId="0" borderId="0" xfId="17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1" fillId="0" borderId="0" xfId="17" applyNumberFormat="1" applyFont="1" applyFill="1" applyBorder="1" applyAlignment="1" applyProtection="1">
      <alignment horizontal="center" vertical="top" wrapText="1"/>
      <protection/>
    </xf>
    <xf numFmtId="168" fontId="1" fillId="0" borderId="0" xfId="0" applyNumberFormat="1" applyFont="1" applyFill="1" applyBorder="1" applyAlignment="1" applyProtection="1">
      <alignment horizontal="center" vertical="top"/>
      <protection/>
    </xf>
    <xf numFmtId="168" fontId="0" fillId="0" borderId="2" xfId="0" applyNumberFormat="1" applyFill="1" applyBorder="1" applyAlignment="1">
      <alignment/>
    </xf>
    <xf numFmtId="168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0" fontId="9" fillId="0" borderId="1" xfId="17" applyNumberFormat="1" applyFont="1" applyFill="1" applyBorder="1" applyAlignment="1" applyProtection="1">
      <alignment horizontal="center" vertical="top" wrapText="1"/>
      <protection/>
    </xf>
    <xf numFmtId="0" fontId="8" fillId="0" borderId="3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17" applyNumberFormat="1" applyFont="1" applyFill="1" applyBorder="1" applyAlignment="1" applyProtection="1">
      <alignment horizontal="left" vertical="top"/>
      <protection/>
    </xf>
    <xf numFmtId="0" fontId="9" fillId="0" borderId="1" xfId="17" applyNumberFormat="1" applyFont="1" applyFill="1" applyBorder="1" applyAlignment="1" applyProtection="1">
      <alignment horizontal="center" vertical="top"/>
      <protection/>
    </xf>
    <xf numFmtId="168" fontId="9" fillId="0" borderId="1" xfId="17" applyNumberFormat="1" applyFont="1" applyFill="1" applyBorder="1" applyAlignment="1" applyProtection="1">
      <alignment horizontal="center" vertical="top"/>
      <protection/>
    </xf>
    <xf numFmtId="0" fontId="8" fillId="0" borderId="1" xfId="0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left" vertical="top"/>
      <protection/>
    </xf>
    <xf numFmtId="0" fontId="10" fillId="0" borderId="1" xfId="17" applyNumberFormat="1" applyFont="1" applyFill="1" applyBorder="1" applyAlignment="1" applyProtection="1">
      <alignment horizontal="center" vertical="top"/>
      <protection/>
    </xf>
    <xf numFmtId="168" fontId="10" fillId="0" borderId="1" xfId="17" applyNumberFormat="1" applyFont="1" applyFill="1" applyBorder="1" applyAlignment="1" applyProtection="1">
      <alignment horizontal="center" vertical="top"/>
      <protection/>
    </xf>
    <xf numFmtId="0" fontId="11" fillId="0" borderId="1" xfId="0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top"/>
      <protection/>
    </xf>
    <xf numFmtId="0" fontId="9" fillId="0" borderId="4" xfId="17" applyNumberFormat="1" applyFont="1" applyFill="1" applyBorder="1" applyAlignment="1" applyProtection="1">
      <alignment horizontal="center" vertical="top"/>
      <protection/>
    </xf>
    <xf numFmtId="168" fontId="9" fillId="0" borderId="4" xfId="17" applyNumberFormat="1" applyFont="1" applyFill="1" applyBorder="1" applyAlignment="1" applyProtection="1">
      <alignment horizontal="center" vertical="top"/>
      <protection/>
    </xf>
    <xf numFmtId="168" fontId="9" fillId="0" borderId="0" xfId="17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17" applyNumberFormat="1" applyFont="1" applyFill="1" applyBorder="1" applyAlignment="1" applyProtection="1">
      <alignment horizontal="center" vertical="top"/>
      <protection/>
    </xf>
    <xf numFmtId="0" fontId="8" fillId="0" borderId="1" xfId="0" applyFont="1" applyBorder="1" applyAlignment="1">
      <alignment/>
    </xf>
    <xf numFmtId="168" fontId="8" fillId="0" borderId="1" xfId="0" applyNumberFormat="1" applyFont="1" applyBorder="1" applyAlignment="1">
      <alignment/>
    </xf>
    <xf numFmtId="168" fontId="9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168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168" fontId="11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9" fillId="0" borderId="5" xfId="17" applyNumberFormat="1" applyFont="1" applyFill="1" applyBorder="1" applyAlignment="1" applyProtection="1">
      <alignment horizontal="center" vertical="center" wrapText="1"/>
      <protection/>
    </xf>
    <xf numFmtId="0" fontId="9" fillId="0" borderId="6" xfId="17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17" applyNumberFormat="1" applyFont="1" applyFill="1" applyBorder="1" applyAlignment="1" applyProtection="1">
      <alignment horizontal="center" vertical="top"/>
      <protection/>
    </xf>
    <xf numFmtId="0" fontId="8" fillId="0" borderId="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4"/>
  <sheetViews>
    <sheetView tabSelected="1" workbookViewId="0" topLeftCell="A1">
      <selection activeCell="J3" sqref="J3:M3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1.75390625" style="0" hidden="1" customWidth="1"/>
    <col min="4" max="4" width="12.125" style="1" hidden="1" customWidth="1"/>
    <col min="5" max="5" width="13.375" style="0" hidden="1" customWidth="1"/>
    <col min="6" max="6" width="9.375" style="0" customWidth="1"/>
    <col min="7" max="7" width="11.125" style="0" customWidth="1"/>
    <col min="8" max="8" width="9.375" style="0" bestFit="1" customWidth="1"/>
    <col min="9" max="9" width="9.625" style="0" customWidth="1"/>
    <col min="10" max="10" width="11.625" style="0" customWidth="1"/>
    <col min="11" max="11" width="10.375" style="0" customWidth="1"/>
    <col min="12" max="12" width="10.125" style="0" customWidth="1"/>
    <col min="13" max="13" width="12.875" style="0" customWidth="1"/>
  </cols>
  <sheetData>
    <row r="2" spans="5:13" ht="41.25" customHeight="1">
      <c r="E2" s="22"/>
      <c r="F2" s="23"/>
      <c r="G2" s="23"/>
      <c r="H2" s="23"/>
      <c r="I2" s="23"/>
      <c r="J2" s="72" t="s">
        <v>83</v>
      </c>
      <c r="K2" s="73"/>
      <c r="L2" s="73"/>
      <c r="M2" s="73"/>
    </row>
    <row r="3" spans="8:13" ht="33.75" customHeight="1">
      <c r="H3" s="14"/>
      <c r="I3" s="14"/>
      <c r="J3" s="59" t="s">
        <v>82</v>
      </c>
      <c r="K3" s="59"/>
      <c r="L3" s="59"/>
      <c r="M3" s="59"/>
    </row>
    <row r="4" spans="1:15" ht="49.5" customHeight="1">
      <c r="A4" s="63" t="s">
        <v>68</v>
      </c>
      <c r="B4" s="63"/>
      <c r="C4" s="63"/>
      <c r="D4" s="63"/>
      <c r="E4" s="63"/>
      <c r="F4" s="63"/>
      <c r="G4" s="63"/>
      <c r="H4" s="64"/>
      <c r="I4" s="64"/>
      <c r="J4" s="64"/>
      <c r="K4" s="64"/>
      <c r="L4" s="64"/>
      <c r="M4" s="64"/>
      <c r="O4" s="9"/>
    </row>
    <row r="5" spans="1:7" ht="11.25" customHeight="1" hidden="1">
      <c r="A5" s="8"/>
      <c r="B5" s="7"/>
      <c r="C5" s="8"/>
      <c r="D5" s="8"/>
      <c r="E5" s="8"/>
      <c r="F5" s="8"/>
      <c r="G5" s="8"/>
    </row>
    <row r="6" spans="1:7" ht="11.25" customHeight="1" hidden="1">
      <c r="A6" s="8"/>
      <c r="B6" s="7"/>
      <c r="C6" s="8"/>
      <c r="D6" s="8"/>
      <c r="E6" s="8"/>
      <c r="F6" s="8"/>
      <c r="G6" s="8"/>
    </row>
    <row r="7" spans="1:7" ht="12.75" hidden="1">
      <c r="A7" s="67" t="s">
        <v>16</v>
      </c>
      <c r="B7" s="67"/>
      <c r="C7" s="67"/>
      <c r="D7" s="67"/>
      <c r="E7" s="67"/>
      <c r="F7" s="16"/>
      <c r="G7" s="16"/>
    </row>
    <row r="8" spans="1:7" ht="45" customHeight="1" hidden="1">
      <c r="A8" s="3" t="s">
        <v>0</v>
      </c>
      <c r="B8" s="3" t="s">
        <v>1</v>
      </c>
      <c r="C8" s="6" t="s">
        <v>2</v>
      </c>
      <c r="D8" s="6" t="s">
        <v>19</v>
      </c>
      <c r="E8" s="6" t="s">
        <v>20</v>
      </c>
      <c r="F8" s="17"/>
      <c r="G8" s="17"/>
    </row>
    <row r="9" spans="1:7" ht="12.75" hidden="1">
      <c r="A9" s="4">
        <v>1</v>
      </c>
      <c r="B9" s="2" t="s">
        <v>58</v>
      </c>
      <c r="C9" s="4" t="s">
        <v>4</v>
      </c>
      <c r="D9" s="12">
        <f>233.9*1.135</f>
        <v>265.4765</v>
      </c>
      <c r="E9" s="12">
        <f>233.9*0.03</f>
        <v>7.017</v>
      </c>
      <c r="F9" s="15"/>
      <c r="G9" s="15"/>
    </row>
    <row r="10" spans="1:7" ht="12.75" hidden="1">
      <c r="A10" s="4">
        <v>2</v>
      </c>
      <c r="B10" s="5" t="s">
        <v>22</v>
      </c>
      <c r="C10" s="4" t="s">
        <v>13</v>
      </c>
      <c r="D10" s="10">
        <f>694.5*1.135</f>
        <v>788.2575</v>
      </c>
      <c r="E10" s="10">
        <f>694.5*0.03</f>
        <v>20.835</v>
      </c>
      <c r="F10" s="18"/>
      <c r="G10" s="18"/>
    </row>
    <row r="11" spans="1:7" ht="12.75" hidden="1">
      <c r="A11" s="4">
        <v>3</v>
      </c>
      <c r="B11" s="5" t="s">
        <v>23</v>
      </c>
      <c r="C11" s="4" t="s">
        <v>13</v>
      </c>
      <c r="D11" s="10">
        <f>2200*1.135</f>
        <v>2497</v>
      </c>
      <c r="E11" s="10">
        <f>2200*0.03</f>
        <v>66</v>
      </c>
      <c r="F11" s="18"/>
      <c r="G11" s="18"/>
    </row>
    <row r="12" spans="1:7" ht="12.75" hidden="1">
      <c r="A12" s="4">
        <v>4</v>
      </c>
      <c r="B12" s="5" t="s">
        <v>24</v>
      </c>
      <c r="C12" s="4" t="s">
        <v>13</v>
      </c>
      <c r="D12" s="10">
        <f>875*1.135</f>
        <v>993.125</v>
      </c>
      <c r="E12" s="10">
        <f>875*0.03</f>
        <v>26.25</v>
      </c>
      <c r="F12" s="18"/>
      <c r="G12" s="18"/>
    </row>
    <row r="13" spans="1:7" ht="12.75" hidden="1">
      <c r="A13" s="4">
        <v>5</v>
      </c>
      <c r="B13" s="5" t="s">
        <v>27</v>
      </c>
      <c r="C13" s="4" t="s">
        <v>13</v>
      </c>
      <c r="D13" s="10">
        <f>922.2*1.135</f>
        <v>1046.6970000000001</v>
      </c>
      <c r="E13" s="10">
        <f>922.2*0.03</f>
        <v>27.666</v>
      </c>
      <c r="F13" s="18"/>
      <c r="G13" s="18"/>
    </row>
    <row r="14" spans="1:7" ht="12.75" hidden="1">
      <c r="A14" s="4">
        <v>6</v>
      </c>
      <c r="B14" s="5" t="s">
        <v>25</v>
      </c>
      <c r="C14" s="4" t="s">
        <v>13</v>
      </c>
      <c r="D14" s="10">
        <f>914.2*1.135</f>
        <v>1037.617</v>
      </c>
      <c r="E14" s="10">
        <f>914.2*0.03</f>
        <v>27.426000000000002</v>
      </c>
      <c r="F14" s="18"/>
      <c r="G14" s="18"/>
    </row>
    <row r="15" spans="1:7" ht="12.75" hidden="1">
      <c r="A15" s="4">
        <v>7</v>
      </c>
      <c r="B15" s="5" t="s">
        <v>28</v>
      </c>
      <c r="C15" s="4" t="s">
        <v>13</v>
      </c>
      <c r="D15" s="10">
        <f>873.5*1.135</f>
        <v>991.4225</v>
      </c>
      <c r="E15" s="10">
        <f>685.2*0.03</f>
        <v>20.556</v>
      </c>
      <c r="F15" s="18"/>
      <c r="G15" s="18"/>
    </row>
    <row r="16" spans="1:7" ht="12.75" hidden="1">
      <c r="A16" s="4">
        <v>8</v>
      </c>
      <c r="B16" s="5" t="s">
        <v>29</v>
      </c>
      <c r="C16" s="4" t="s">
        <v>13</v>
      </c>
      <c r="D16" s="10">
        <f>873.5*1.135</f>
        <v>991.4225</v>
      </c>
      <c r="E16" s="10">
        <f>873.5*0.03</f>
        <v>26.205</v>
      </c>
      <c r="F16" s="18"/>
      <c r="G16" s="18"/>
    </row>
    <row r="17" spans="1:7" ht="12.75" hidden="1">
      <c r="A17" s="4">
        <v>9</v>
      </c>
      <c r="B17" s="2" t="s">
        <v>26</v>
      </c>
      <c r="C17" s="3" t="s">
        <v>4</v>
      </c>
      <c r="D17" s="12">
        <f>233.6*1.135</f>
        <v>265.13599999999997</v>
      </c>
      <c r="E17" s="12">
        <f>233.6*0.03</f>
        <v>7.008</v>
      </c>
      <c r="F17" s="15"/>
      <c r="G17" s="15"/>
    </row>
    <row r="18" spans="1:7" ht="12.75" hidden="1">
      <c r="A18" s="4">
        <v>10</v>
      </c>
      <c r="B18" s="5" t="s">
        <v>30</v>
      </c>
      <c r="C18" s="4" t="s">
        <v>13</v>
      </c>
      <c r="D18" s="10">
        <f>620*1.135</f>
        <v>703.7</v>
      </c>
      <c r="E18" s="10">
        <f>620*0.03</f>
        <v>18.599999999999998</v>
      </c>
      <c r="F18" s="18"/>
      <c r="G18" s="18"/>
    </row>
    <row r="19" spans="1:7" ht="12.75" hidden="1">
      <c r="A19" s="4">
        <v>11</v>
      </c>
      <c r="B19" s="2" t="s">
        <v>63</v>
      </c>
      <c r="C19" s="4" t="s">
        <v>4</v>
      </c>
      <c r="D19" s="12">
        <f>139.5*1.135</f>
        <v>158.3325</v>
      </c>
      <c r="E19" s="12">
        <f>139.5*0.03</f>
        <v>4.185</v>
      </c>
      <c r="F19" s="15"/>
      <c r="G19" s="15"/>
    </row>
    <row r="20" spans="1:7" ht="12.75" hidden="1">
      <c r="A20" s="4">
        <v>12</v>
      </c>
      <c r="B20" s="2" t="s">
        <v>59</v>
      </c>
      <c r="C20" s="3">
        <v>1969</v>
      </c>
      <c r="D20" s="12">
        <f>233.6*1.135</f>
        <v>265.13599999999997</v>
      </c>
      <c r="E20" s="12">
        <f>233.6*0.03</f>
        <v>7.008</v>
      </c>
      <c r="F20" s="15"/>
      <c r="G20" s="15"/>
    </row>
    <row r="21" spans="1:7" ht="12.75" hidden="1">
      <c r="A21" s="4">
        <v>13</v>
      </c>
      <c r="B21" s="2" t="s">
        <v>57</v>
      </c>
      <c r="C21" s="3" t="s">
        <v>4</v>
      </c>
      <c r="D21" s="12">
        <f>420.8*1.135</f>
        <v>477.608</v>
      </c>
      <c r="E21" s="12">
        <f>420.8*0.03</f>
        <v>12.624</v>
      </c>
      <c r="F21" s="15"/>
      <c r="G21" s="15"/>
    </row>
    <row r="22" spans="1:7" ht="12.75" hidden="1">
      <c r="A22" s="4">
        <v>14</v>
      </c>
      <c r="B22" s="5" t="s">
        <v>31</v>
      </c>
      <c r="C22" s="4" t="s">
        <v>11</v>
      </c>
      <c r="D22" s="10">
        <f>1317.2*1.135</f>
        <v>1495.0220000000002</v>
      </c>
      <c r="E22" s="10">
        <f>1317.2*0.03</f>
        <v>39.516</v>
      </c>
      <c r="F22" s="18"/>
      <c r="G22" s="18"/>
    </row>
    <row r="23" spans="1:7" ht="12.75" hidden="1">
      <c r="A23" s="4">
        <v>15</v>
      </c>
      <c r="B23" s="5" t="s">
        <v>32</v>
      </c>
      <c r="C23" s="4" t="s">
        <v>11</v>
      </c>
      <c r="D23" s="10">
        <f>870*1.135</f>
        <v>987.45</v>
      </c>
      <c r="E23" s="10">
        <f>870*0.03</f>
        <v>26.099999999999998</v>
      </c>
      <c r="F23" s="18"/>
      <c r="G23" s="18"/>
    </row>
    <row r="24" spans="1:7" ht="12.75" hidden="1">
      <c r="A24" s="4">
        <v>16</v>
      </c>
      <c r="B24" s="5" t="s">
        <v>33</v>
      </c>
      <c r="C24" s="4" t="s">
        <v>11</v>
      </c>
      <c r="D24" s="10">
        <f>427*1.135</f>
        <v>484.645</v>
      </c>
      <c r="E24" s="10">
        <f>427*0.03</f>
        <v>12.809999999999999</v>
      </c>
      <c r="F24" s="18"/>
      <c r="G24" s="18"/>
    </row>
    <row r="25" spans="1:7" ht="12.75" hidden="1">
      <c r="A25" s="4">
        <v>17</v>
      </c>
      <c r="B25" s="5" t="s">
        <v>34</v>
      </c>
      <c r="C25" s="4">
        <v>1964</v>
      </c>
      <c r="D25" s="10">
        <f>712.6*1.135</f>
        <v>808.801</v>
      </c>
      <c r="E25" s="10">
        <f>712.6*0.03</f>
        <v>21.378</v>
      </c>
      <c r="F25" s="18"/>
      <c r="G25" s="18"/>
    </row>
    <row r="26" spans="1:7" ht="12.75" hidden="1">
      <c r="A26" s="4">
        <v>18</v>
      </c>
      <c r="B26" s="5" t="s">
        <v>35</v>
      </c>
      <c r="C26" s="4" t="s">
        <v>11</v>
      </c>
      <c r="D26" s="10">
        <f>282.7*1.135</f>
        <v>320.86449999999996</v>
      </c>
      <c r="E26" s="10">
        <f>282.7*0.03</f>
        <v>8.481</v>
      </c>
      <c r="F26" s="18"/>
      <c r="G26" s="18"/>
    </row>
    <row r="27" spans="1:7" ht="12.75" hidden="1">
      <c r="A27" s="4">
        <v>19</v>
      </c>
      <c r="B27" s="5" t="s">
        <v>36</v>
      </c>
      <c r="C27" s="4" t="s">
        <v>11</v>
      </c>
      <c r="D27" s="10">
        <f>372.6*1.135</f>
        <v>422.901</v>
      </c>
      <c r="E27" s="10">
        <f>694.5*0.03</f>
        <v>20.835</v>
      </c>
      <c r="F27" s="18"/>
      <c r="G27" s="18"/>
    </row>
    <row r="28" spans="1:7" ht="12.75" hidden="1">
      <c r="A28" s="4">
        <v>20</v>
      </c>
      <c r="B28" s="5" t="s">
        <v>37</v>
      </c>
      <c r="C28" s="4" t="s">
        <v>11</v>
      </c>
      <c r="D28" s="10">
        <f>1185.8*1.135</f>
        <v>1345.883</v>
      </c>
      <c r="E28" s="10">
        <f>1185.8*0.03</f>
        <v>35.574</v>
      </c>
      <c r="F28" s="18"/>
      <c r="G28" s="18"/>
    </row>
    <row r="29" spans="1:7" ht="12.75" hidden="1">
      <c r="A29" s="4">
        <v>21</v>
      </c>
      <c r="B29" s="5" t="s">
        <v>38</v>
      </c>
      <c r="C29" s="4" t="s">
        <v>11</v>
      </c>
      <c r="D29" s="10">
        <f>684.9*1.135</f>
        <v>777.3615</v>
      </c>
      <c r="E29" s="10">
        <f>684.9*0.03</f>
        <v>20.546999999999997</v>
      </c>
      <c r="F29" s="18"/>
      <c r="G29" s="18"/>
    </row>
    <row r="30" spans="1:7" ht="12.75" hidden="1">
      <c r="A30" s="4">
        <v>22</v>
      </c>
      <c r="B30" s="5" t="s">
        <v>39</v>
      </c>
      <c r="C30" s="4" t="s">
        <v>10</v>
      </c>
      <c r="D30" s="10">
        <f>597*1.135</f>
        <v>677.595</v>
      </c>
      <c r="E30" s="10">
        <f>597*0.03</f>
        <v>17.91</v>
      </c>
      <c r="F30" s="18"/>
      <c r="G30" s="18"/>
    </row>
    <row r="31" spans="1:7" ht="12.75" hidden="1">
      <c r="A31" s="4">
        <v>23</v>
      </c>
      <c r="B31" s="5" t="s">
        <v>40</v>
      </c>
      <c r="C31" s="4" t="s">
        <v>10</v>
      </c>
      <c r="D31" s="10">
        <f>1450*1.135</f>
        <v>1645.75</v>
      </c>
      <c r="E31" s="10">
        <f>1450*0.03</f>
        <v>43.5</v>
      </c>
      <c r="F31" s="18"/>
      <c r="G31" s="18"/>
    </row>
    <row r="32" spans="1:7" ht="12.75" hidden="1">
      <c r="A32" s="4">
        <v>24</v>
      </c>
      <c r="B32" s="5" t="s">
        <v>41</v>
      </c>
      <c r="C32" s="4" t="s">
        <v>10</v>
      </c>
      <c r="D32" s="10">
        <f>1100*1.135</f>
        <v>1248.5</v>
      </c>
      <c r="E32" s="10">
        <f>1100*0.03</f>
        <v>33</v>
      </c>
      <c r="F32" s="18"/>
      <c r="G32" s="18"/>
    </row>
    <row r="33" spans="1:7" ht="12.75" hidden="1">
      <c r="A33" s="4">
        <v>25</v>
      </c>
      <c r="B33" s="5" t="s">
        <v>42</v>
      </c>
      <c r="C33" s="4" t="s">
        <v>10</v>
      </c>
      <c r="D33" s="10">
        <f>1100*1.135</f>
        <v>1248.5</v>
      </c>
      <c r="E33" s="10">
        <f>1100*0.03</f>
        <v>33</v>
      </c>
      <c r="F33" s="18"/>
      <c r="G33" s="18"/>
    </row>
    <row r="34" spans="1:7" ht="12.75" hidden="1">
      <c r="A34" s="4">
        <v>26</v>
      </c>
      <c r="B34" s="5" t="s">
        <v>43</v>
      </c>
      <c r="C34" s="4" t="s">
        <v>10</v>
      </c>
      <c r="D34" s="10">
        <f>800*1.135</f>
        <v>908</v>
      </c>
      <c r="E34" s="10">
        <f>800*0.03</f>
        <v>24</v>
      </c>
      <c r="F34" s="18"/>
      <c r="G34" s="18"/>
    </row>
    <row r="35" spans="1:7" ht="12.75" hidden="1">
      <c r="A35" s="4">
        <v>27</v>
      </c>
      <c r="B35" s="5" t="s">
        <v>44</v>
      </c>
      <c r="C35" s="4" t="s">
        <v>10</v>
      </c>
      <c r="D35" s="10">
        <f>800*1.135</f>
        <v>908</v>
      </c>
      <c r="E35" s="10">
        <f>800*0.03</f>
        <v>24</v>
      </c>
      <c r="F35" s="18"/>
      <c r="G35" s="18"/>
    </row>
    <row r="36" spans="1:7" ht="12.75" hidden="1">
      <c r="A36" s="4">
        <v>28</v>
      </c>
      <c r="B36" s="5" t="s">
        <v>45</v>
      </c>
      <c r="C36" s="4" t="s">
        <v>12</v>
      </c>
      <c r="D36" s="10">
        <f>888*1.135</f>
        <v>1007.88</v>
      </c>
      <c r="E36" s="10">
        <f>888*0.03</f>
        <v>26.64</v>
      </c>
      <c r="F36" s="18"/>
      <c r="G36" s="18"/>
    </row>
    <row r="37" spans="1:7" ht="12.75" hidden="1">
      <c r="A37" s="4">
        <v>29</v>
      </c>
      <c r="B37" s="11" t="s">
        <v>50</v>
      </c>
      <c r="C37" s="4" t="s">
        <v>12</v>
      </c>
      <c r="D37" s="10">
        <f>824.2*1.135</f>
        <v>935.4670000000001</v>
      </c>
      <c r="E37" s="10">
        <f>824.2*0.03</f>
        <v>24.726</v>
      </c>
      <c r="F37" s="18"/>
      <c r="G37" s="18"/>
    </row>
    <row r="38" spans="1:7" ht="12.75" hidden="1">
      <c r="A38" s="4">
        <v>30</v>
      </c>
      <c r="B38" s="5" t="s">
        <v>46</v>
      </c>
      <c r="C38" s="4" t="s">
        <v>12</v>
      </c>
      <c r="D38" s="10">
        <f>360.4*1.135</f>
        <v>409.054</v>
      </c>
      <c r="E38" s="10">
        <f>360.4*0.03</f>
        <v>10.812</v>
      </c>
      <c r="F38" s="18"/>
      <c r="G38" s="18"/>
    </row>
    <row r="39" spans="1:7" ht="12.75" hidden="1">
      <c r="A39" s="4">
        <v>31</v>
      </c>
      <c r="B39" s="5" t="s">
        <v>47</v>
      </c>
      <c r="C39" s="4" t="s">
        <v>12</v>
      </c>
      <c r="D39" s="10">
        <f>490*1.135</f>
        <v>556.15</v>
      </c>
      <c r="E39" s="10">
        <f>490*0.03</f>
        <v>14.7</v>
      </c>
      <c r="F39" s="18"/>
      <c r="G39" s="18"/>
    </row>
    <row r="40" spans="1:7" ht="12.75" hidden="1">
      <c r="A40" s="4">
        <v>32</v>
      </c>
      <c r="B40" s="5" t="s">
        <v>48</v>
      </c>
      <c r="C40" s="4" t="s">
        <v>12</v>
      </c>
      <c r="D40" s="10">
        <f>490*1.135</f>
        <v>556.15</v>
      </c>
      <c r="E40" s="10">
        <f>490*0.03</f>
        <v>14.7</v>
      </c>
      <c r="F40" s="18"/>
      <c r="G40" s="18"/>
    </row>
    <row r="41" spans="1:7" ht="12.75" hidden="1">
      <c r="A41" s="4">
        <v>33</v>
      </c>
      <c r="B41" s="5" t="s">
        <v>49</v>
      </c>
      <c r="C41" s="4" t="s">
        <v>12</v>
      </c>
      <c r="D41" s="10">
        <f>490*1.135</f>
        <v>556.15</v>
      </c>
      <c r="E41" s="10">
        <f>490*0.03</f>
        <v>14.7</v>
      </c>
      <c r="F41" s="18"/>
      <c r="G41" s="18"/>
    </row>
    <row r="42" spans="1:7" ht="12.75" hidden="1">
      <c r="A42" s="4">
        <v>34</v>
      </c>
      <c r="B42" s="2" t="s">
        <v>14</v>
      </c>
      <c r="C42" s="3" t="s">
        <v>3</v>
      </c>
      <c r="D42" s="12">
        <f>614.4*1.135</f>
        <v>697.3439999999999</v>
      </c>
      <c r="E42" s="12">
        <f>614.4*0.03</f>
        <v>18.432</v>
      </c>
      <c r="F42" s="15"/>
      <c r="G42" s="15"/>
    </row>
    <row r="43" spans="1:7" ht="12.75" hidden="1">
      <c r="A43" s="4">
        <v>35</v>
      </c>
      <c r="B43" s="2" t="s">
        <v>51</v>
      </c>
      <c r="C43" s="4" t="s">
        <v>3</v>
      </c>
      <c r="D43" s="12">
        <f>983.4*1.135</f>
        <v>1116.1589999999999</v>
      </c>
      <c r="E43" s="12">
        <f>983.4*0.03</f>
        <v>29.502</v>
      </c>
      <c r="F43" s="15"/>
      <c r="G43" s="15"/>
    </row>
    <row r="44" spans="1:7" ht="20.25" customHeight="1" hidden="1">
      <c r="A44" s="4"/>
      <c r="B44" s="5" t="s">
        <v>15</v>
      </c>
      <c r="C44" s="3"/>
      <c r="D44" s="13">
        <f>SUM(D9:D44)</f>
        <v>28742.28600000001</v>
      </c>
      <c r="E44" s="12">
        <f>SUM(E9:E44)</f>
        <v>763.7160000000003</v>
      </c>
      <c r="F44" s="15"/>
      <c r="G44" s="15"/>
    </row>
    <row r="45" spans="1:13" ht="15" customHeight="1">
      <c r="A45" s="68" t="s">
        <v>17</v>
      </c>
      <c r="B45" s="69"/>
      <c r="C45" s="69"/>
      <c r="D45" s="69"/>
      <c r="E45" s="69"/>
      <c r="F45" s="69"/>
      <c r="G45" s="69"/>
      <c r="H45" s="70"/>
      <c r="I45" s="70"/>
      <c r="J45" s="70"/>
      <c r="K45" s="70"/>
      <c r="L45" s="70"/>
      <c r="M45" s="71"/>
    </row>
    <row r="46" spans="1:13" ht="15" customHeight="1">
      <c r="A46" s="55" t="s">
        <v>0</v>
      </c>
      <c r="B46" s="55" t="s">
        <v>1</v>
      </c>
      <c r="C46" s="24"/>
      <c r="D46" s="55" t="s">
        <v>19</v>
      </c>
      <c r="E46" s="55" t="s">
        <v>20</v>
      </c>
      <c r="F46" s="57" t="s">
        <v>77</v>
      </c>
      <c r="G46" s="57" t="s">
        <v>79</v>
      </c>
      <c r="H46" s="60" t="s">
        <v>65</v>
      </c>
      <c r="I46" s="61"/>
      <c r="J46" s="62"/>
      <c r="K46" s="60" t="s">
        <v>66</v>
      </c>
      <c r="L46" s="61"/>
      <c r="M46" s="62"/>
    </row>
    <row r="47" spans="1:23" ht="93.75" customHeight="1">
      <c r="A47" s="56"/>
      <c r="B47" s="56"/>
      <c r="C47" s="25" t="s">
        <v>2</v>
      </c>
      <c r="D47" s="56"/>
      <c r="E47" s="56"/>
      <c r="F47" s="58"/>
      <c r="G47" s="58"/>
      <c r="H47" s="26" t="s">
        <v>78</v>
      </c>
      <c r="I47" s="26" t="s">
        <v>67</v>
      </c>
      <c r="J47" s="26" t="s">
        <v>76</v>
      </c>
      <c r="K47" s="26" t="s">
        <v>78</v>
      </c>
      <c r="L47" s="26" t="s">
        <v>67</v>
      </c>
      <c r="M47" s="26" t="s">
        <v>76</v>
      </c>
      <c r="O47" s="22"/>
      <c r="P47" s="23"/>
      <c r="Q47" s="23"/>
      <c r="R47" s="23"/>
      <c r="S47" s="23"/>
      <c r="T47" s="23"/>
      <c r="U47" s="23"/>
      <c r="V47" s="23"/>
      <c r="W47" s="23"/>
    </row>
    <row r="48" spans="1:15" ht="12.75" customHeight="1">
      <c r="A48" s="27">
        <v>1</v>
      </c>
      <c r="B48" s="28" t="s">
        <v>52</v>
      </c>
      <c r="C48" s="29">
        <v>1968</v>
      </c>
      <c r="D48" s="30">
        <f>810*1.135</f>
        <v>919.35</v>
      </c>
      <c r="E48" s="30">
        <f>810*0.03</f>
        <v>24.3</v>
      </c>
      <c r="F48" s="30">
        <f>H48+K48</f>
        <v>384.1</v>
      </c>
      <c r="G48" s="30">
        <v>19.3</v>
      </c>
      <c r="H48" s="31">
        <v>294</v>
      </c>
      <c r="I48" s="32">
        <f>H48/F48*100</f>
        <v>76.54256703983337</v>
      </c>
      <c r="J48" s="32">
        <f>G48*I48/100</f>
        <v>14.772715438687841</v>
      </c>
      <c r="K48" s="31">
        <v>90.1</v>
      </c>
      <c r="L48" s="32">
        <f>K48/F48*100</f>
        <v>23.45743296016662</v>
      </c>
      <c r="M48" s="32">
        <f>G48*L48/100</f>
        <v>4.527284561312158</v>
      </c>
      <c r="N48" s="19"/>
      <c r="O48" s="21"/>
    </row>
    <row r="49" spans="1:15" ht="13.5" customHeight="1">
      <c r="A49" s="27">
        <v>2</v>
      </c>
      <c r="B49" s="28" t="s">
        <v>53</v>
      </c>
      <c r="C49" s="29">
        <v>1968</v>
      </c>
      <c r="D49" s="30">
        <f>614.4*1.135</f>
        <v>697.3439999999999</v>
      </c>
      <c r="E49" s="30">
        <f>614.4*0.03</f>
        <v>18.432</v>
      </c>
      <c r="F49" s="30">
        <f aca="true" t="shared" si="0" ref="F49:F57">H49+K49</f>
        <v>717.7</v>
      </c>
      <c r="G49" s="30">
        <v>36.2</v>
      </c>
      <c r="H49" s="31">
        <v>279.7</v>
      </c>
      <c r="I49" s="32">
        <f aca="true" t="shared" si="1" ref="I49:I58">H49/F49*100</f>
        <v>38.9717152013376</v>
      </c>
      <c r="J49" s="32">
        <f aca="true" t="shared" si="2" ref="J49:J57">G49*I49/100</f>
        <v>14.107760902884213</v>
      </c>
      <c r="K49" s="31">
        <v>438</v>
      </c>
      <c r="L49" s="32">
        <f aca="true" t="shared" si="3" ref="L49:L58">K49/F49*100</f>
        <v>61.02828479866239</v>
      </c>
      <c r="M49" s="32">
        <f aca="true" t="shared" si="4" ref="M49:M57">G49*L49/100</f>
        <v>22.09223909711579</v>
      </c>
      <c r="N49" s="19"/>
      <c r="O49" s="21"/>
    </row>
    <row r="50" spans="1:15" ht="13.5" customHeight="1">
      <c r="A50" s="27">
        <v>3</v>
      </c>
      <c r="B50" s="28" t="s">
        <v>54</v>
      </c>
      <c r="C50" s="29">
        <v>1968</v>
      </c>
      <c r="D50" s="30">
        <f>614.4*1.135</f>
        <v>697.3439999999999</v>
      </c>
      <c r="E50" s="30">
        <f>614.4*0.03</f>
        <v>18.432</v>
      </c>
      <c r="F50" s="30">
        <f t="shared" si="0"/>
        <v>691</v>
      </c>
      <c r="G50" s="30">
        <v>34.9</v>
      </c>
      <c r="H50" s="31">
        <v>400.1</v>
      </c>
      <c r="I50" s="32">
        <f t="shared" si="1"/>
        <v>57.901591895803186</v>
      </c>
      <c r="J50" s="32">
        <f t="shared" si="2"/>
        <v>20.20765557163531</v>
      </c>
      <c r="K50" s="31">
        <v>290.9</v>
      </c>
      <c r="L50" s="32">
        <f t="shared" si="3"/>
        <v>42.098408104196814</v>
      </c>
      <c r="M50" s="32">
        <f t="shared" si="4"/>
        <v>14.692344428364688</v>
      </c>
      <c r="N50" s="19"/>
      <c r="O50" s="21"/>
    </row>
    <row r="51" spans="1:15" ht="15" customHeight="1">
      <c r="A51" s="27">
        <v>4</v>
      </c>
      <c r="B51" s="28" t="s">
        <v>55</v>
      </c>
      <c r="C51" s="29">
        <v>1968</v>
      </c>
      <c r="D51" s="30">
        <f>614.4*1.135</f>
        <v>697.3439999999999</v>
      </c>
      <c r="E51" s="30">
        <f>614.4*0.03</f>
        <v>18.432</v>
      </c>
      <c r="F51" s="30">
        <f t="shared" si="0"/>
        <v>702.3</v>
      </c>
      <c r="G51" s="30">
        <v>35.4</v>
      </c>
      <c r="H51" s="31">
        <v>349.7</v>
      </c>
      <c r="I51" s="32">
        <f t="shared" si="1"/>
        <v>49.79353552612844</v>
      </c>
      <c r="J51" s="32">
        <f t="shared" si="2"/>
        <v>17.626911576249466</v>
      </c>
      <c r="K51" s="31">
        <v>352.6</v>
      </c>
      <c r="L51" s="32">
        <f t="shared" si="3"/>
        <v>50.20646447387157</v>
      </c>
      <c r="M51" s="32">
        <f t="shared" si="4"/>
        <v>17.773088423750536</v>
      </c>
      <c r="N51" s="19"/>
      <c r="O51" s="21"/>
    </row>
    <row r="52" spans="1:14" ht="14.25" customHeight="1">
      <c r="A52" s="27">
        <v>5</v>
      </c>
      <c r="B52" s="28" t="s">
        <v>56</v>
      </c>
      <c r="C52" s="29">
        <v>1968</v>
      </c>
      <c r="D52" s="30">
        <f>810*1.135</f>
        <v>919.35</v>
      </c>
      <c r="E52" s="30">
        <f>810*0.03</f>
        <v>24.3</v>
      </c>
      <c r="F52" s="30">
        <f t="shared" si="0"/>
        <v>392.1</v>
      </c>
      <c r="G52" s="30">
        <v>19.8</v>
      </c>
      <c r="H52" s="31">
        <v>300.8</v>
      </c>
      <c r="I52" s="32">
        <f t="shared" si="1"/>
        <v>76.71512369293548</v>
      </c>
      <c r="J52" s="32">
        <f t="shared" si="2"/>
        <v>15.189594491201227</v>
      </c>
      <c r="K52" s="31">
        <v>91.3</v>
      </c>
      <c r="L52" s="32">
        <f t="shared" si="3"/>
        <v>23.284876307064522</v>
      </c>
      <c r="M52" s="32">
        <f t="shared" si="4"/>
        <v>4.610405508798776</v>
      </c>
      <c r="N52" s="19"/>
    </row>
    <row r="53" spans="1:14" ht="13.5" customHeight="1">
      <c r="A53" s="27">
        <v>6</v>
      </c>
      <c r="B53" s="28" t="s">
        <v>80</v>
      </c>
      <c r="C53" s="29">
        <v>1968</v>
      </c>
      <c r="D53" s="30">
        <f>570*1.135</f>
        <v>646.95</v>
      </c>
      <c r="E53" s="30">
        <f>570*0.03</f>
        <v>17.099999999999998</v>
      </c>
      <c r="F53" s="30">
        <f t="shared" si="0"/>
        <v>1575.5</v>
      </c>
      <c r="G53" s="30">
        <v>60.2</v>
      </c>
      <c r="H53" s="31">
        <v>314.7</v>
      </c>
      <c r="I53" s="32">
        <f t="shared" si="1"/>
        <v>19.97461123452872</v>
      </c>
      <c r="J53" s="32">
        <f t="shared" si="2"/>
        <v>12.02471596318629</v>
      </c>
      <c r="K53" s="31">
        <v>1260.8</v>
      </c>
      <c r="L53" s="32">
        <f t="shared" si="3"/>
        <v>80.02538876547128</v>
      </c>
      <c r="M53" s="32">
        <f t="shared" si="4"/>
        <v>48.17528403681371</v>
      </c>
      <c r="N53" s="19"/>
    </row>
    <row r="54" spans="1:14" ht="15" customHeight="1">
      <c r="A54" s="27">
        <v>7</v>
      </c>
      <c r="B54" s="28" t="s">
        <v>81</v>
      </c>
      <c r="C54" s="29" t="s">
        <v>4</v>
      </c>
      <c r="D54" s="30">
        <f>570*1.135</f>
        <v>646.95</v>
      </c>
      <c r="E54" s="30">
        <f>570*0.03</f>
        <v>17.099999999999998</v>
      </c>
      <c r="F54" s="30">
        <f t="shared" si="0"/>
        <v>3168.6</v>
      </c>
      <c r="G54" s="30">
        <v>135</v>
      </c>
      <c r="H54" s="31">
        <v>879.9</v>
      </c>
      <c r="I54" s="32">
        <f t="shared" si="1"/>
        <v>27.76936186328347</v>
      </c>
      <c r="J54" s="32">
        <f t="shared" si="2"/>
        <v>37.48863851543268</v>
      </c>
      <c r="K54" s="31">
        <v>2288.7</v>
      </c>
      <c r="L54" s="32">
        <f t="shared" si="3"/>
        <v>72.23063813671654</v>
      </c>
      <c r="M54" s="32">
        <f t="shared" si="4"/>
        <v>97.51136148456732</v>
      </c>
      <c r="N54" s="19"/>
    </row>
    <row r="55" spans="1:14" ht="14.25" customHeight="1">
      <c r="A55" s="27">
        <v>8</v>
      </c>
      <c r="B55" s="33" t="s">
        <v>60</v>
      </c>
      <c r="C55" s="27" t="s">
        <v>6</v>
      </c>
      <c r="D55" s="30">
        <f>426.6*1.135</f>
        <v>484.19100000000003</v>
      </c>
      <c r="E55" s="30">
        <f>426.6*0.03</f>
        <v>12.798</v>
      </c>
      <c r="F55" s="30">
        <f t="shared" si="0"/>
        <v>893.1</v>
      </c>
      <c r="G55" s="30">
        <v>45.1</v>
      </c>
      <c r="H55" s="31">
        <v>334.5</v>
      </c>
      <c r="I55" s="32">
        <f t="shared" si="1"/>
        <v>37.45381256298287</v>
      </c>
      <c r="J55" s="32">
        <f t="shared" si="2"/>
        <v>16.891669465905274</v>
      </c>
      <c r="K55" s="31">
        <v>558.6</v>
      </c>
      <c r="L55" s="32">
        <f t="shared" si="3"/>
        <v>62.54618743701713</v>
      </c>
      <c r="M55" s="32">
        <f t="shared" si="4"/>
        <v>28.208330534094724</v>
      </c>
      <c r="N55" s="19"/>
    </row>
    <row r="56" spans="1:14" ht="15" customHeight="1">
      <c r="A56" s="27">
        <v>9</v>
      </c>
      <c r="B56" s="33" t="s">
        <v>70</v>
      </c>
      <c r="C56" s="29" t="s">
        <v>8</v>
      </c>
      <c r="D56" s="29">
        <v>2019.2</v>
      </c>
      <c r="E56" s="29">
        <v>52.43</v>
      </c>
      <c r="F56" s="30">
        <f t="shared" si="0"/>
        <v>4068.3999999999996</v>
      </c>
      <c r="G56" s="30">
        <v>205.4</v>
      </c>
      <c r="H56" s="31">
        <v>1373.61</v>
      </c>
      <c r="I56" s="32">
        <f t="shared" si="1"/>
        <v>33.762904335856845</v>
      </c>
      <c r="J56" s="32">
        <f t="shared" si="2"/>
        <v>69.34900550584996</v>
      </c>
      <c r="K56" s="31">
        <v>2694.79</v>
      </c>
      <c r="L56" s="32">
        <f t="shared" si="3"/>
        <v>66.23709566414315</v>
      </c>
      <c r="M56" s="32">
        <f t="shared" si="4"/>
        <v>136.05099449415005</v>
      </c>
      <c r="N56" s="19"/>
    </row>
    <row r="57" spans="1:14" ht="15" customHeight="1">
      <c r="A57" s="27">
        <v>10</v>
      </c>
      <c r="B57" s="33" t="s">
        <v>61</v>
      </c>
      <c r="C57" s="27" t="s">
        <v>7</v>
      </c>
      <c r="D57" s="30">
        <f>614.7*1.135</f>
        <v>697.6845000000001</v>
      </c>
      <c r="E57" s="30">
        <f>614.7*0.03</f>
        <v>18.441</v>
      </c>
      <c r="F57" s="30">
        <f t="shared" si="0"/>
        <v>648</v>
      </c>
      <c r="G57" s="30">
        <v>32.7</v>
      </c>
      <c r="H57" s="31">
        <v>231</v>
      </c>
      <c r="I57" s="32">
        <f t="shared" si="1"/>
        <v>35.648148148148145</v>
      </c>
      <c r="J57" s="32">
        <f t="shared" si="2"/>
        <v>11.656944444444443</v>
      </c>
      <c r="K57" s="31">
        <v>417</v>
      </c>
      <c r="L57" s="32">
        <f t="shared" si="3"/>
        <v>64.35185185185185</v>
      </c>
      <c r="M57" s="32">
        <f t="shared" si="4"/>
        <v>21.043055555555558</v>
      </c>
      <c r="N57" s="19"/>
    </row>
    <row r="58" spans="1:15" ht="15" customHeight="1">
      <c r="A58" s="27"/>
      <c r="B58" s="34" t="s">
        <v>15</v>
      </c>
      <c r="C58" s="34"/>
      <c r="D58" s="35">
        <f>SUM(D48:D57)</f>
        <v>8425.707499999999</v>
      </c>
      <c r="E58" s="35">
        <f>SUM(E48:E57)</f>
        <v>221.76500000000001</v>
      </c>
      <c r="F58" s="35">
        <f>SUM(F48:F57)</f>
        <v>13240.800000000001</v>
      </c>
      <c r="G58" s="35">
        <f>SUM(G48:G57)</f>
        <v>624.0000000000001</v>
      </c>
      <c r="H58" s="36">
        <f>SUM(H48:H57)</f>
        <v>4758.01</v>
      </c>
      <c r="I58" s="37">
        <f t="shared" si="1"/>
        <v>35.93446015346505</v>
      </c>
      <c r="J58" s="37">
        <f>SUM(J48:J57)</f>
        <v>229.31561187547672</v>
      </c>
      <c r="K58" s="36">
        <f>SUM(K48:K57)</f>
        <v>8482.79</v>
      </c>
      <c r="L58" s="37">
        <f t="shared" si="3"/>
        <v>64.06553984653496</v>
      </c>
      <c r="M58" s="37">
        <f>SUM(M48:M57)</f>
        <v>394.6843881245233</v>
      </c>
      <c r="O58" s="20"/>
    </row>
    <row r="59" spans="1:13" ht="15" customHeight="1">
      <c r="A59" s="38"/>
      <c r="B59" s="39"/>
      <c r="C59" s="39"/>
      <c r="D59" s="40"/>
      <c r="E59" s="40"/>
      <c r="F59" s="41"/>
      <c r="G59" s="41"/>
      <c r="H59" s="42"/>
      <c r="I59" s="42"/>
      <c r="J59" s="42"/>
      <c r="K59" s="42"/>
      <c r="L59" s="42"/>
      <c r="M59" s="42"/>
    </row>
    <row r="60" spans="1:13" ht="15" customHeight="1">
      <c r="A60" s="43"/>
      <c r="B60" s="44"/>
      <c r="C60" s="44"/>
      <c r="D60" s="41"/>
      <c r="E60" s="41"/>
      <c r="F60" s="41"/>
      <c r="G60" s="41"/>
      <c r="H60" s="42"/>
      <c r="I60" s="42"/>
      <c r="J60" s="42"/>
      <c r="K60" s="42"/>
      <c r="L60" s="42"/>
      <c r="M60" s="42"/>
    </row>
    <row r="61" spans="1:13" ht="15" customHeight="1">
      <c r="A61" s="65" t="s">
        <v>64</v>
      </c>
      <c r="B61" s="65"/>
      <c r="C61" s="65"/>
      <c r="D61" s="65"/>
      <c r="E61" s="65"/>
      <c r="F61" s="65"/>
      <c r="G61" s="65"/>
      <c r="H61" s="66"/>
      <c r="I61" s="66"/>
      <c r="J61" s="66"/>
      <c r="K61" s="66"/>
      <c r="L61" s="66"/>
      <c r="M61" s="66"/>
    </row>
    <row r="62" spans="1:13" ht="15" customHeight="1">
      <c r="A62" s="75" t="s">
        <v>0</v>
      </c>
      <c r="B62" s="55" t="s">
        <v>1</v>
      </c>
      <c r="C62" s="24"/>
      <c r="D62" s="55" t="s">
        <v>19</v>
      </c>
      <c r="E62" s="55" t="s">
        <v>20</v>
      </c>
      <c r="F62" s="57" t="s">
        <v>77</v>
      </c>
      <c r="G62" s="57" t="s">
        <v>79</v>
      </c>
      <c r="H62" s="60" t="s">
        <v>65</v>
      </c>
      <c r="I62" s="61"/>
      <c r="J62" s="62"/>
      <c r="K62" s="60" t="s">
        <v>66</v>
      </c>
      <c r="L62" s="61"/>
      <c r="M62" s="62"/>
    </row>
    <row r="63" spans="1:13" ht="70.5" customHeight="1">
      <c r="A63" s="76"/>
      <c r="B63" s="56"/>
      <c r="C63" s="25" t="s">
        <v>2</v>
      </c>
      <c r="D63" s="56"/>
      <c r="E63" s="56"/>
      <c r="F63" s="58"/>
      <c r="G63" s="58"/>
      <c r="H63" s="26" t="s">
        <v>78</v>
      </c>
      <c r="I63" s="26" t="s">
        <v>67</v>
      </c>
      <c r="J63" s="26" t="s">
        <v>76</v>
      </c>
      <c r="K63" s="26" t="s">
        <v>78</v>
      </c>
      <c r="L63" s="26" t="s">
        <v>67</v>
      </c>
      <c r="M63" s="26" t="s">
        <v>76</v>
      </c>
    </row>
    <row r="64" spans="1:13" ht="16.5" customHeight="1">
      <c r="A64" s="29">
        <v>1</v>
      </c>
      <c r="B64" s="33" t="s">
        <v>62</v>
      </c>
      <c r="C64" s="27" t="s">
        <v>7</v>
      </c>
      <c r="D64" s="30">
        <f>755*1.135</f>
        <v>856.925</v>
      </c>
      <c r="E64" s="30">
        <f>755*0.03</f>
        <v>22.65</v>
      </c>
      <c r="F64" s="30">
        <f>H64+K64</f>
        <v>460.9</v>
      </c>
      <c r="G64" s="30">
        <v>18.7</v>
      </c>
      <c r="H64" s="45">
        <v>297.2</v>
      </c>
      <c r="I64" s="46">
        <f>H64/F64*100</f>
        <v>64.48253417227164</v>
      </c>
      <c r="J64" s="46">
        <f>G64*I64/100</f>
        <v>12.058233890214797</v>
      </c>
      <c r="K64" s="45">
        <v>163.7</v>
      </c>
      <c r="L64" s="46">
        <f>K64/F64*100</f>
        <v>35.51746582772836</v>
      </c>
      <c r="M64" s="46">
        <f>G64*L64/100</f>
        <v>6.641766109785204</v>
      </c>
    </row>
    <row r="65" spans="1:13" ht="17.25" customHeight="1">
      <c r="A65" s="29">
        <v>2</v>
      </c>
      <c r="B65" s="33" t="s">
        <v>18</v>
      </c>
      <c r="C65" s="27" t="s">
        <v>7</v>
      </c>
      <c r="D65" s="27">
        <v>953.81</v>
      </c>
      <c r="E65" s="27">
        <v>17.55</v>
      </c>
      <c r="F65" s="30">
        <f aca="true" t="shared" si="5" ref="F65:F72">H65+K65</f>
        <v>2540.8</v>
      </c>
      <c r="G65" s="30">
        <v>103.1</v>
      </c>
      <c r="H65" s="45">
        <v>364.5</v>
      </c>
      <c r="I65" s="46">
        <f aca="true" t="shared" si="6" ref="I65:I73">H65/F65*100</f>
        <v>14.345875314861459</v>
      </c>
      <c r="J65" s="46">
        <f aca="true" t="shared" si="7" ref="J65:J72">G65*I65/100</f>
        <v>14.790597449622163</v>
      </c>
      <c r="K65" s="45">
        <v>2176.3</v>
      </c>
      <c r="L65" s="46">
        <f aca="true" t="shared" si="8" ref="L65:L73">K65/F65*100</f>
        <v>85.65412468513854</v>
      </c>
      <c r="M65" s="46">
        <f aca="true" t="shared" si="9" ref="M65:M72">G65*L65/100</f>
        <v>88.30940255037784</v>
      </c>
    </row>
    <row r="66" spans="1:13" ht="12.75" customHeight="1">
      <c r="A66" s="29">
        <v>3</v>
      </c>
      <c r="B66" s="33" t="s">
        <v>69</v>
      </c>
      <c r="C66" s="27"/>
      <c r="D66" s="27">
        <v>315.4</v>
      </c>
      <c r="E66" s="27">
        <v>26.11</v>
      </c>
      <c r="F66" s="30">
        <f t="shared" si="5"/>
        <v>869.5</v>
      </c>
      <c r="G66" s="30">
        <v>35.3</v>
      </c>
      <c r="H66" s="45">
        <v>468.55</v>
      </c>
      <c r="I66" s="46">
        <f t="shared" si="6"/>
        <v>53.88729154686601</v>
      </c>
      <c r="J66" s="46">
        <f t="shared" si="7"/>
        <v>19.0222139160437</v>
      </c>
      <c r="K66" s="45">
        <v>400.95</v>
      </c>
      <c r="L66" s="46">
        <f t="shared" si="8"/>
        <v>46.11270845313398</v>
      </c>
      <c r="M66" s="46">
        <f t="shared" si="9"/>
        <v>16.277786083956297</v>
      </c>
    </row>
    <row r="67" spans="1:13" ht="14.25" customHeight="1">
      <c r="A67" s="27">
        <v>4</v>
      </c>
      <c r="B67" s="33" t="s">
        <v>21</v>
      </c>
      <c r="C67" s="27" t="s">
        <v>8</v>
      </c>
      <c r="D67" s="47">
        <v>963.81</v>
      </c>
      <c r="E67" s="27">
        <v>17.55</v>
      </c>
      <c r="F67" s="30">
        <f t="shared" si="5"/>
        <v>3456.9300000000003</v>
      </c>
      <c r="G67" s="30">
        <v>140.2</v>
      </c>
      <c r="H67" s="45">
        <v>1398.11</v>
      </c>
      <c r="I67" s="46">
        <f t="shared" si="6"/>
        <v>40.4436884750342</v>
      </c>
      <c r="J67" s="46">
        <f t="shared" si="7"/>
        <v>56.70205124199794</v>
      </c>
      <c r="K67" s="45">
        <v>2058.82</v>
      </c>
      <c r="L67" s="46">
        <f t="shared" si="8"/>
        <v>59.556311524965786</v>
      </c>
      <c r="M67" s="46">
        <f t="shared" si="9"/>
        <v>83.49794875800202</v>
      </c>
    </row>
    <row r="68" spans="1:13" ht="14.25" customHeight="1">
      <c r="A68" s="27">
        <v>5</v>
      </c>
      <c r="B68" s="33" t="s">
        <v>71</v>
      </c>
      <c r="C68" s="27" t="s">
        <v>9</v>
      </c>
      <c r="D68" s="47">
        <v>511.36</v>
      </c>
      <c r="E68" s="27">
        <v>20.23</v>
      </c>
      <c r="F68" s="30">
        <f t="shared" si="5"/>
        <v>889</v>
      </c>
      <c r="G68" s="30">
        <v>36.1</v>
      </c>
      <c r="H68" s="45">
        <v>183</v>
      </c>
      <c r="I68" s="46">
        <f t="shared" si="6"/>
        <v>20.58492688413948</v>
      </c>
      <c r="J68" s="46">
        <f t="shared" si="7"/>
        <v>7.431158605174353</v>
      </c>
      <c r="K68" s="45">
        <v>706</v>
      </c>
      <c r="L68" s="46">
        <f t="shared" si="8"/>
        <v>79.41507311586051</v>
      </c>
      <c r="M68" s="46">
        <f t="shared" si="9"/>
        <v>28.668841394825645</v>
      </c>
    </row>
    <row r="69" spans="1:13" ht="14.25">
      <c r="A69" s="27">
        <v>6</v>
      </c>
      <c r="B69" s="33" t="s">
        <v>72</v>
      </c>
      <c r="C69" s="27" t="s">
        <v>9</v>
      </c>
      <c r="D69" s="47">
        <v>1004.14</v>
      </c>
      <c r="E69" s="27">
        <v>25.4</v>
      </c>
      <c r="F69" s="30">
        <f t="shared" si="5"/>
        <v>966.8</v>
      </c>
      <c r="G69" s="30">
        <v>39.2</v>
      </c>
      <c r="H69" s="45">
        <v>235.3</v>
      </c>
      <c r="I69" s="46">
        <f t="shared" si="6"/>
        <v>24.33802234174597</v>
      </c>
      <c r="J69" s="46">
        <f t="shared" si="7"/>
        <v>9.54050475796442</v>
      </c>
      <c r="K69" s="45">
        <v>731.5</v>
      </c>
      <c r="L69" s="46">
        <f t="shared" si="8"/>
        <v>75.66197765825405</v>
      </c>
      <c r="M69" s="46">
        <f t="shared" si="9"/>
        <v>29.659495242035586</v>
      </c>
    </row>
    <row r="70" spans="1:13" ht="14.25">
      <c r="A70" s="27">
        <v>7</v>
      </c>
      <c r="B70" s="33" t="s">
        <v>73</v>
      </c>
      <c r="C70" s="29" t="s">
        <v>5</v>
      </c>
      <c r="D70" s="30">
        <v>892.31</v>
      </c>
      <c r="E70" s="29">
        <v>17.68</v>
      </c>
      <c r="F70" s="30">
        <f t="shared" si="5"/>
        <v>877.2</v>
      </c>
      <c r="G70" s="30">
        <v>35.6</v>
      </c>
      <c r="H70" s="45">
        <v>360.1</v>
      </c>
      <c r="I70" s="46">
        <f t="shared" si="6"/>
        <v>41.05107159142727</v>
      </c>
      <c r="J70" s="46">
        <f t="shared" si="7"/>
        <v>14.614181486548107</v>
      </c>
      <c r="K70" s="45">
        <v>517.1</v>
      </c>
      <c r="L70" s="46">
        <f t="shared" si="8"/>
        <v>58.94892840857273</v>
      </c>
      <c r="M70" s="46">
        <f t="shared" si="9"/>
        <v>20.985818513451896</v>
      </c>
    </row>
    <row r="71" spans="1:13" ht="14.25">
      <c r="A71" s="27">
        <v>8</v>
      </c>
      <c r="B71" s="33" t="s">
        <v>74</v>
      </c>
      <c r="C71" s="27" t="s">
        <v>5</v>
      </c>
      <c r="D71" s="47">
        <v>1529.1</v>
      </c>
      <c r="E71" s="27">
        <v>57.43</v>
      </c>
      <c r="F71" s="30">
        <f t="shared" si="5"/>
        <v>1398.8</v>
      </c>
      <c r="G71" s="30">
        <v>56.8</v>
      </c>
      <c r="H71" s="45">
        <v>199.5</v>
      </c>
      <c r="I71" s="46">
        <f t="shared" si="6"/>
        <v>14.2622247640835</v>
      </c>
      <c r="J71" s="46">
        <f t="shared" si="7"/>
        <v>8.100943665999427</v>
      </c>
      <c r="K71" s="45">
        <v>1199.3</v>
      </c>
      <c r="L71" s="46">
        <f t="shared" si="8"/>
        <v>85.7377752359165</v>
      </c>
      <c r="M71" s="46">
        <f t="shared" si="9"/>
        <v>48.69905633400057</v>
      </c>
    </row>
    <row r="72" spans="1:13" ht="14.25">
      <c r="A72" s="27">
        <v>9</v>
      </c>
      <c r="B72" s="33" t="s">
        <v>75</v>
      </c>
      <c r="C72" s="27" t="s">
        <v>5</v>
      </c>
      <c r="D72" s="47">
        <v>453.04</v>
      </c>
      <c r="E72" s="27">
        <v>12.56</v>
      </c>
      <c r="F72" s="30">
        <f t="shared" si="5"/>
        <v>1477</v>
      </c>
      <c r="G72" s="30">
        <v>60</v>
      </c>
      <c r="H72" s="45">
        <v>467.8</v>
      </c>
      <c r="I72" s="46">
        <f t="shared" si="6"/>
        <v>31.672308733920108</v>
      </c>
      <c r="J72" s="46">
        <f t="shared" si="7"/>
        <v>19.003385240352067</v>
      </c>
      <c r="K72" s="45">
        <v>1009.2</v>
      </c>
      <c r="L72" s="46">
        <f t="shared" si="8"/>
        <v>68.3276912660799</v>
      </c>
      <c r="M72" s="46">
        <f t="shared" si="9"/>
        <v>40.99661475964794</v>
      </c>
    </row>
    <row r="73" spans="1:15" ht="15">
      <c r="A73" s="48"/>
      <c r="B73" s="24" t="s">
        <v>15</v>
      </c>
      <c r="C73" s="49"/>
      <c r="D73" s="37">
        <f>SUM(D64:D72)</f>
        <v>7479.8949999999995</v>
      </c>
      <c r="E73" s="50">
        <f>SUM(E64:E72)</f>
        <v>217.16000000000003</v>
      </c>
      <c r="F73" s="50">
        <f>SUM(F64:F72)</f>
        <v>12936.93</v>
      </c>
      <c r="G73" s="50">
        <f>SUM(G64:G72)</f>
        <v>525</v>
      </c>
      <c r="H73" s="51">
        <f>SUM(H64:H72)</f>
        <v>3974.06</v>
      </c>
      <c r="I73" s="52">
        <f t="shared" si="6"/>
        <v>30.718725385388957</v>
      </c>
      <c r="J73" s="52">
        <f>SUM(J64:J72)</f>
        <v>161.26327025391697</v>
      </c>
      <c r="K73" s="51">
        <f>SUM(K64:K72)</f>
        <v>8962.87</v>
      </c>
      <c r="L73" s="52">
        <f t="shared" si="8"/>
        <v>69.28127461461105</v>
      </c>
      <c r="M73" s="52">
        <f>SUM(M64:M72)</f>
        <v>363.73672974608303</v>
      </c>
      <c r="O73" s="20"/>
    </row>
    <row r="74" spans="1:13" ht="14.25">
      <c r="A74" s="74"/>
      <c r="B74" s="74"/>
      <c r="C74" s="53"/>
      <c r="D74" s="54"/>
      <c r="E74" s="44"/>
      <c r="F74" s="44"/>
      <c r="G74" s="44"/>
      <c r="H74" s="42"/>
      <c r="I74" s="42"/>
      <c r="J74" s="42"/>
      <c r="K74" s="42"/>
      <c r="L74" s="42"/>
      <c r="M74" s="42"/>
    </row>
  </sheetData>
  <mergeCells count="23">
    <mergeCell ref="J2:M2"/>
    <mergeCell ref="A74:B74"/>
    <mergeCell ref="A62:A63"/>
    <mergeCell ref="B62:B63"/>
    <mergeCell ref="D62:D63"/>
    <mergeCell ref="E46:E47"/>
    <mergeCell ref="H46:J46"/>
    <mergeCell ref="E62:E63"/>
    <mergeCell ref="H62:J62"/>
    <mergeCell ref="G46:G47"/>
    <mergeCell ref="G62:G63"/>
    <mergeCell ref="J3:M3"/>
    <mergeCell ref="K46:M46"/>
    <mergeCell ref="K62:M62"/>
    <mergeCell ref="A4:M4"/>
    <mergeCell ref="A61:M61"/>
    <mergeCell ref="A7:E7"/>
    <mergeCell ref="A45:M45"/>
    <mergeCell ref="B46:B47"/>
    <mergeCell ref="A46:A47"/>
    <mergeCell ref="D46:D47"/>
    <mergeCell ref="F46:F47"/>
    <mergeCell ref="F62:F63"/>
  </mergeCells>
  <printOptions/>
  <pageMargins left="1.1811023622047245" right="0.3937007874015748" top="0.4724409448818898" bottom="0.984251968503937" header="0.5118110236220472" footer="0.5118110236220472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smta</dc:creator>
  <cp:keywords/>
  <dc:description/>
  <cp:lastModifiedBy>Администрация</cp:lastModifiedBy>
  <cp:lastPrinted>2011-03-30T12:24:40Z</cp:lastPrinted>
  <dcterms:created xsi:type="dcterms:W3CDTF">2007-07-31T07:03:19Z</dcterms:created>
  <dcterms:modified xsi:type="dcterms:W3CDTF">2011-04-26T11:58:50Z</dcterms:modified>
  <cp:category/>
  <cp:version/>
  <cp:contentType/>
  <cp:contentStatus/>
</cp:coreProperties>
</file>