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65506" windowWidth="19320" windowHeight="12330" activeTab="1"/>
  </bookViews>
  <sheets>
    <sheet name="Прилож №3" sheetId="1" r:id="rId1"/>
    <sheet name="Прилож №5" sheetId="2" r:id="rId2"/>
  </sheets>
  <definedNames>
    <definedName name="_xlnm.Print_Area" localSheetId="1">'Прилож №5'!$A$1:$I$367</definedName>
  </definedNames>
  <calcPr fullCalcOnLoad="1"/>
</workbook>
</file>

<file path=xl/sharedStrings.xml><?xml version="1.0" encoding="utf-8"?>
<sst xmlns="http://schemas.openxmlformats.org/spreadsheetml/2006/main" count="2976" uniqueCount="306">
  <si>
    <t>Наименование</t>
  </si>
  <si>
    <t>027</t>
  </si>
  <si>
    <t>029</t>
  </si>
  <si>
    <t>Социальная политика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</si>
  <si>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</si>
  <si>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</si>
  <si>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</si>
  <si>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</si>
  <si>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262</t>
  </si>
  <si>
    <t>Музеи и постоянные выставки</t>
  </si>
  <si>
    <t>Библиотеки</t>
  </si>
  <si>
    <t>327</t>
  </si>
  <si>
    <t>Резервные фонды</t>
  </si>
  <si>
    <t>Общегосударственные  вопросы</t>
  </si>
  <si>
    <t>Руководство и управление в сфере установленных  функций</t>
  </si>
  <si>
    <t>070 00 00</t>
  </si>
  <si>
    <t>Жилищно-коммунальное хозяйство</t>
  </si>
  <si>
    <t>420 00 00</t>
  </si>
  <si>
    <t>Обеспечение деятельности подведомственных учреждений</t>
  </si>
  <si>
    <t>421 00 00</t>
  </si>
  <si>
    <t>Молодежная политика и оздоровление детей</t>
  </si>
  <si>
    <t>Учреждения по внешкольной работе с детьми</t>
  </si>
  <si>
    <t>423 00 00</t>
  </si>
  <si>
    <t>Другие вопросы в области образования</t>
  </si>
  <si>
    <t>Культура</t>
  </si>
  <si>
    <t>440 00 00</t>
  </si>
  <si>
    <t>441 00 00</t>
  </si>
  <si>
    <t>442 00 00</t>
  </si>
  <si>
    <t>443 00 00</t>
  </si>
  <si>
    <t>452 00 00</t>
  </si>
  <si>
    <t>470 00 00</t>
  </si>
  <si>
    <t>Охрана окружающей среды</t>
  </si>
  <si>
    <t>Другие вопросы в области охраны окружающей среды</t>
  </si>
  <si>
    <t>Пенсионное обеспечение</t>
  </si>
  <si>
    <t>000 00 00</t>
  </si>
  <si>
    <t>0000</t>
  </si>
  <si>
    <t>000</t>
  </si>
  <si>
    <t>Центральный аппарат</t>
  </si>
  <si>
    <t>005</t>
  </si>
  <si>
    <t>КОД</t>
  </si>
  <si>
    <t>Раздел</t>
  </si>
  <si>
    <t>Всего</t>
  </si>
  <si>
    <t>Национальная экономика</t>
  </si>
  <si>
    <t>Другие вопросы в области национальной экономики</t>
  </si>
  <si>
    <t>003</t>
  </si>
  <si>
    <t>Жилищное хозяйство</t>
  </si>
  <si>
    <t>ИТОГО РАСХОДОВ</t>
  </si>
  <si>
    <t>ВСЕГО РАСХОДОВ</t>
  </si>
  <si>
    <t>340 00 00</t>
  </si>
  <si>
    <t>Выполнение других обязательств государства</t>
  </si>
  <si>
    <t>Центры спортивной подготовки (сборные команды)</t>
  </si>
  <si>
    <t>482 00 00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</si>
  <si>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</si>
  <si>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</si>
  <si>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</si>
  <si>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209 00 00</t>
  </si>
  <si>
    <t>001</t>
  </si>
  <si>
    <t>006</t>
  </si>
  <si>
    <t>505 00 00</t>
  </si>
  <si>
    <t>483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</si>
  <si>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</si>
  <si>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</si>
  <si>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</si>
  <si>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520 00 00</t>
  </si>
  <si>
    <t>Социальное обеспечение населения</t>
  </si>
  <si>
    <t>Транспорт</t>
  </si>
  <si>
    <t>Дорожное хозяйство</t>
  </si>
  <si>
    <t>Функционирование  высшего должностного лица субъекта РФ и органа местного самоуправления</t>
  </si>
  <si>
    <t>Функционирование Правительства РФ, высших органов исполнительной власти субъектов РФ, местных администраций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</si>
  <si>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</si>
  <si>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</si>
  <si>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</si>
  <si>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 в области национальной экономики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</si>
  <si>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</si>
  <si>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Театры, цирки, концертные и другие организации исполнительских искусств</t>
  </si>
  <si>
    <t>Доплаты к пенсиям государственных служащих субъектов РФ и муниципальных служащих</t>
  </si>
  <si>
    <t>Национальная безопасность и правоохранительная деятельность</t>
  </si>
  <si>
    <t>Дворцы и  дома культуры, другие учреждения культуры и средств массовой информации</t>
  </si>
  <si>
    <t>Управление администрации города по работе в микрорайонах Шереметьевский,Хлебниково,Павельцево</t>
  </si>
  <si>
    <t xml:space="preserve">                                     Наименование</t>
  </si>
  <si>
    <t>Иные безвозмездные и безвозвратные перечисления</t>
  </si>
  <si>
    <t>00</t>
  </si>
  <si>
    <t>013</t>
  </si>
  <si>
    <t>Другие вопросы в области социальной политики</t>
  </si>
  <si>
    <t>Целевые программы муниципальных образований</t>
  </si>
  <si>
    <t>795 00 00</t>
  </si>
  <si>
    <t>482</t>
  </si>
  <si>
    <t>Благоустройство</t>
  </si>
  <si>
    <t>092 00 00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</si>
  <si>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</si>
  <si>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</si>
  <si>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</si>
  <si>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260</t>
  </si>
  <si>
    <t>366</t>
  </si>
  <si>
    <t>Предоставление гражданам субсидий на оплату жилого помещения и коммунальных услуг</t>
  </si>
  <si>
    <t>Выполнение функций органами местного самоуправления</t>
  </si>
  <si>
    <t xml:space="preserve">Руководство и управление в сфере установленных  функций </t>
  </si>
  <si>
    <t>Прочие расходы</t>
  </si>
  <si>
    <t>Резервные фонды исполнительных органов местного самоуправления</t>
  </si>
  <si>
    <t>070 05 00</t>
  </si>
  <si>
    <t>209 01 00</t>
  </si>
  <si>
    <t>Социальные выплаты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</si>
  <si>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</si>
  <si>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</si>
  <si>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Выполнение функций бюджетными учреждениями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</si>
  <si>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</si>
  <si>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</si>
  <si>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</si>
  <si>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</si>
  <si>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Расходы на организацию транспортного обслуживания населения автомобильным транспортом(пригородное и межмуниципальное сообщение)</t>
  </si>
  <si>
    <t>303 02 01</t>
  </si>
  <si>
    <t>Рз</t>
  </si>
  <si>
    <t>ПР</t>
  </si>
  <si>
    <t>ЦСР</t>
  </si>
  <si>
    <t>ВР</t>
  </si>
  <si>
    <t>01</t>
  </si>
  <si>
    <t>02</t>
  </si>
  <si>
    <t>04</t>
  </si>
  <si>
    <t>12</t>
  </si>
  <si>
    <t>14</t>
  </si>
  <si>
    <t>03</t>
  </si>
  <si>
    <t>09</t>
  </si>
  <si>
    <t>10</t>
  </si>
  <si>
    <t>07</t>
  </si>
  <si>
    <t>08</t>
  </si>
  <si>
    <t>315 00 00</t>
  </si>
  <si>
    <t>Поддержка дорожного хозяйства</t>
  </si>
  <si>
    <t>315  02 00</t>
  </si>
  <si>
    <t>315 02 00</t>
  </si>
  <si>
    <t>05</t>
  </si>
  <si>
    <t>092 03 00</t>
  </si>
  <si>
    <t>Реализация государственных функций , связанных с общегосударственным управлением</t>
  </si>
  <si>
    <t>06</t>
  </si>
  <si>
    <t>Бюджетные инвестиции</t>
  </si>
  <si>
    <t>420 99 00</t>
  </si>
  <si>
    <t>421 99 00</t>
  </si>
  <si>
    <t>423 99 00</t>
  </si>
  <si>
    <t>452 99 00</t>
  </si>
  <si>
    <t>795 01 00</t>
  </si>
  <si>
    <t>440 99 00</t>
  </si>
  <si>
    <t>441 99 00</t>
  </si>
  <si>
    <t>442 99 00</t>
  </si>
  <si>
    <t>443 99 00</t>
  </si>
  <si>
    <t>Стационарная медицинская помощь</t>
  </si>
  <si>
    <t>470 99 00</t>
  </si>
  <si>
    <t>Физическая культура и спорт</t>
  </si>
  <si>
    <t>482 99 00</t>
  </si>
  <si>
    <t>Доплаты к пенсиям, дополнительное пенсионное обеспечение</t>
  </si>
  <si>
    <t>491 00 00</t>
  </si>
  <si>
    <t>491 01 00</t>
  </si>
  <si>
    <t>Социальная помощь</t>
  </si>
  <si>
    <t>Оказание других видов социальной помощи</t>
  </si>
  <si>
    <t>505 48 00</t>
  </si>
  <si>
    <t>795 03 00</t>
  </si>
  <si>
    <t>795 06 00</t>
  </si>
  <si>
    <t>Выполнение функций  органами местного самоуправления</t>
  </si>
  <si>
    <t>795 07 00</t>
  </si>
  <si>
    <t xml:space="preserve">к решению Совета депутатов </t>
  </si>
  <si>
    <t>(тыс. руб.)</t>
  </si>
  <si>
    <t>Субсидии некоммерческим организациям</t>
  </si>
  <si>
    <t>019</t>
  </si>
  <si>
    <t>002 00 00</t>
  </si>
  <si>
    <t>500</t>
  </si>
  <si>
    <t>002 04 00</t>
  </si>
  <si>
    <t>520 18 00</t>
  </si>
  <si>
    <t>520 10 00</t>
  </si>
  <si>
    <t xml:space="preserve">Компенсация части родительской платы за содержание ребенка в государственных и муниципальных образовательных учреждениях , реализующих основную общеобразовательную программу дошкольного образования 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</si>
  <si>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самоуправления</t>
  </si>
  <si>
    <t>Глава муниципального  образования</t>
  </si>
  <si>
    <t>002 03 00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</si>
  <si>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</si>
  <si>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Председатель  представительного органа муниципального образования</t>
  </si>
  <si>
    <t>002 11 00</t>
  </si>
  <si>
    <t>Содержание автомобильных дорог  общего пользования</t>
  </si>
  <si>
    <t>315 02 03</t>
  </si>
  <si>
    <t>Охрана семьи и детства</t>
  </si>
  <si>
    <t>Родильные дома</t>
  </si>
  <si>
    <t>476 00 00</t>
  </si>
  <si>
    <t>476 99 00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</si>
  <si>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</si>
  <si>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</si>
  <si>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</si>
  <si>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</si>
  <si>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</si>
  <si>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</si>
  <si>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</si>
  <si>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</si>
  <si>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</si>
  <si>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</si>
  <si>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Мероприятия по землеустройству и землепользованию</t>
  </si>
  <si>
    <t>340 03 00</t>
  </si>
  <si>
    <t>Обеспечение деятельности финансовых, налоговых и таможенных органов и органов финансового(финансово-бюджетного) надзора</t>
  </si>
  <si>
    <t>Финансовое управление администрации                         г. Долгопрудного</t>
  </si>
  <si>
    <t>431 99 00</t>
  </si>
  <si>
    <t>505 86 00</t>
  </si>
  <si>
    <t>Расходы на организацию транспортного обслуживания населения автомобильным транспортом (пригородное и межмуниципальное сообщение)</t>
  </si>
  <si>
    <t>Ежемесячное денежное вознаграждение за классное руководство</t>
  </si>
  <si>
    <t>520 09 00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</si>
  <si>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самоуправлении</t>
  </si>
  <si>
    <t>Школы-детские сады, школы начальные, неполные средние и средние</t>
  </si>
  <si>
    <t>Больницы, клиники, госпитали, медико-санитарные части</t>
  </si>
  <si>
    <t>Подраздел</t>
  </si>
  <si>
    <t>Целевая статья</t>
  </si>
  <si>
    <t xml:space="preserve">Вид </t>
  </si>
  <si>
    <t>в том числе за счет межбюджетных трансфертов</t>
  </si>
  <si>
    <t>13</t>
  </si>
  <si>
    <t>11</t>
  </si>
  <si>
    <t xml:space="preserve">Физическая культура </t>
  </si>
  <si>
    <t>Другие вопросы в области здравоохранения</t>
  </si>
  <si>
    <t>Здравоохранение</t>
  </si>
  <si>
    <t xml:space="preserve">Здравоохранение </t>
  </si>
  <si>
    <t>Физическая культура</t>
  </si>
  <si>
    <t>901</t>
  </si>
  <si>
    <t>902</t>
  </si>
  <si>
    <t>903</t>
  </si>
  <si>
    <t>905</t>
  </si>
  <si>
    <t>906</t>
  </si>
  <si>
    <t>907</t>
  </si>
  <si>
    <t>795 04 00</t>
  </si>
  <si>
    <t>Долгосрочная городская  целевая программа "Развитие муниципальной службы в городе Долгопрудном на период 2011-2013 гг"</t>
  </si>
  <si>
    <t>Долгосрочная городская целевая программа "Развитие и поддержка территориального общественного самоуправления, взаимодействия органов местного самоуправления с общественными объединениями социальной направленности, предприятиями, организациями, учреждениями города Долгопрудного на 2010-2012 годы"</t>
  </si>
  <si>
    <t>795 02 00</t>
  </si>
  <si>
    <t>Долгосрочная городская целевая программа "Развитие субъектов малого и среднего предпринимательства в городе Долгопрудном Московской области на период 2010-2012 годы"</t>
  </si>
  <si>
    <t>Муниципальная долгосрочная целевая программа по замене аварийного внутридомового газового оборудования в многоквартирных жилых домах г.Долгопрудного на 2009-2015 гг.</t>
  </si>
  <si>
    <t>795 10 00</t>
  </si>
  <si>
    <t>Долгосрочная целевая программа "Развитие сферы культуры на 2011-2015 годы"</t>
  </si>
  <si>
    <t>795 09 00</t>
  </si>
  <si>
    <t xml:space="preserve">Долгосрочная целевая  программа "Молодое поколение Долгопрудного на2011-2015 годы" </t>
  </si>
  <si>
    <t>795 05 00</t>
  </si>
  <si>
    <t>Долгосрочная городская  целевая программа "Развитие муниципальной службы в городе Долгопрудном на период 2011-2013 годов"</t>
  </si>
  <si>
    <t xml:space="preserve"> и видам расходов  бюджета</t>
  </si>
  <si>
    <t xml:space="preserve"> Комитет по управлению имуществом                  г. Долгопрудный</t>
  </si>
  <si>
    <t>092 99 00</t>
  </si>
  <si>
    <t>Комплектование книжных фондов библиотек муниципальных образований</t>
  </si>
  <si>
    <t>Совет депутатов города Долгопрудного Московской области</t>
  </si>
  <si>
    <t>Администрация города Долгопрудного</t>
  </si>
  <si>
    <t xml:space="preserve">           Управление образования Администрации г.Долгопрудного</t>
  </si>
  <si>
    <t>440 02 00</t>
  </si>
  <si>
    <t>Комплектование книжных фондов библиотек городских округов</t>
  </si>
  <si>
    <t>440 02 01</t>
  </si>
  <si>
    <t>Культура и кинематография</t>
  </si>
  <si>
    <t>421 50 00</t>
  </si>
  <si>
    <t>Субсидии негосударственным школам-детским садам, школам начальным, неполным средним и средним</t>
  </si>
  <si>
    <t>Коммунальное хозяйство</t>
  </si>
  <si>
    <t>Приложение № 3</t>
  </si>
  <si>
    <t>Другие вопросы в области культуры</t>
  </si>
  <si>
    <t>522 09 14</t>
  </si>
  <si>
    <t>522 00 00</t>
  </si>
  <si>
    <t>Региональные целевые программы</t>
  </si>
  <si>
    <t xml:space="preserve">Руководство и управление в сфере установленных функций </t>
  </si>
  <si>
    <t>001 00 00</t>
  </si>
  <si>
    <t>Долгосрочная городская  целевая программа "Развитие муниципальной службы в городе Долгопрудном на период 2011-2013 гг."</t>
  </si>
  <si>
    <t>Учреждения культуры и мероприятия в сфере культуры и кинематографии</t>
  </si>
  <si>
    <t xml:space="preserve">522 09 00 </t>
  </si>
  <si>
    <t>Долгосрочная целевая программа Московской области "Предупреждение и борьба  с заболеваниями социального характера в Московской области на 2009-2012 годы"</t>
  </si>
  <si>
    <t>Подпрограмма "Модернизация здравоохранения Московской области на 2011-2012 годы</t>
  </si>
  <si>
    <t>Расходы бюджета городского округа Долгопрудный  на 2012  г. по разделам, подразделам, целевым статьям</t>
  </si>
  <si>
    <t>Ведомственная структура расходов  бюджета городского округа Долгопрудный  на   2012 год</t>
  </si>
  <si>
    <t>001 36 00</t>
  </si>
  <si>
    <t>Осуществление первичного воинского учета на территориях, где отсутствуют военные комиссариаты</t>
  </si>
  <si>
    <t>470 95 00</t>
  </si>
  <si>
    <t>Уплата налога на имущество организаций и земельного налога</t>
  </si>
  <si>
    <t>476 95 00</t>
  </si>
  <si>
    <t>471 95 00</t>
  </si>
  <si>
    <t>477 95 00</t>
  </si>
  <si>
    <t>002 95 00</t>
  </si>
  <si>
    <t>420 95 00</t>
  </si>
  <si>
    <t>421 95 00</t>
  </si>
  <si>
    <t>423 95 00</t>
  </si>
  <si>
    <t>452 95 00</t>
  </si>
  <si>
    <t>482 95 00</t>
  </si>
  <si>
    <t>442 95 00</t>
  </si>
  <si>
    <t>440 95 00</t>
  </si>
  <si>
    <t>441 95 00</t>
  </si>
  <si>
    <t>443 95 00</t>
  </si>
  <si>
    <t>431 95 00</t>
  </si>
  <si>
    <t>Долгосрочная целевая программа г.Долгопрудного "Дополнительные меры социальной поддержки отдельных категорий граждан г.Долгопрудного на 2012-2015 г.г."</t>
  </si>
  <si>
    <r>
      <t xml:space="preserve"> Долгосрочная целевая программа "Муниципальная программа " Развитие физической культуры и спорта в г.Долгопрудном на 2012-2015 годы"" </t>
    </r>
    <r>
      <rPr>
        <b/>
        <sz val="11"/>
        <rFont val="Arial"/>
        <family val="2"/>
      </rPr>
      <t>"Спортивный комплекс стадиона "Салют" (реконструкция под многофункциональный спортивный комплекс со строительством здания физкультурно-оздоровительного комплекса), расположенный по адресу: Московская область, г.Долгопрудный, пересечение ул.Летная и ул.Дирижабельная"</t>
    </r>
  </si>
  <si>
    <t xml:space="preserve"> Долгосрочная целевая программа "Муниципальная программа " Развитие физической культуры и спорта в г.Долгопрудном на 2012-2015 годы"" </t>
  </si>
  <si>
    <t>Долгосрочная целевая программа Муниципальная целевая программа "Экологическая программа города Долгопрудного на 2012-2016 годы"</t>
  </si>
  <si>
    <t>Долгосрочная целевая программа "Защита населения и территории города Долгопрудный от чрезвычайных ситуаций на 2012-2015 годы"</t>
  </si>
  <si>
    <t>Муниципальная комплексная программа "Дети Долгопрудного " на 2011-2012 годы" (Строительство детского сада в микрорайоне №6 (ПИР и СМР)</t>
  </si>
  <si>
    <t>Программа комплексного развития систем коммунальной инфраструктуры городского округа Долгопрудный на 2010-2015 годы</t>
  </si>
  <si>
    <t xml:space="preserve">Бюджетные инвестиции </t>
  </si>
  <si>
    <t>Управление культуры, физической культуры, спорта, туризма и молодежной политики</t>
  </si>
  <si>
    <t>904</t>
  </si>
  <si>
    <t>Долгосрочная целевая программа "Муниципальная целевая программа по выполнению работ по капитальному ремонту многоквартирных жилых домов г.Долгопрудного в части замены лифтов на 2012-2016 гг"</t>
  </si>
  <si>
    <t>Муниципальная долгосрочная целевая программа по проведению капитального ремонта в многоквартирных жилых домах города Долгопрудного на 2012-2016 годы</t>
  </si>
  <si>
    <t>795 08 00</t>
  </si>
  <si>
    <t>Долгосрочная целевая программа "Благоустройство территорий города Долгопрудного на период 2012-2014 годы"</t>
  </si>
  <si>
    <t>Долгосрочная целевая программа "Обеспечение жильем молодых семей в г.Долгопрудный на 2009-2012 годы"</t>
  </si>
  <si>
    <t>Долгосрочная целевая Программа "Профилактика преступлений и иных правонарушений на территории городского округа Долгопрудный на 2012-2014 годы"</t>
  </si>
  <si>
    <t>795 11 00</t>
  </si>
  <si>
    <t>795 12 00</t>
  </si>
  <si>
    <t>795 13 00</t>
  </si>
  <si>
    <t>795 14 00</t>
  </si>
  <si>
    <t>795 15 00</t>
  </si>
  <si>
    <t>795 16 00</t>
  </si>
  <si>
    <t>795 17 00</t>
  </si>
  <si>
    <t>Долгосрочная целевая программа   "Дети Долгопрудного " на 2012-2015 годы"</t>
  </si>
  <si>
    <t>Субсидии юридическим лицам</t>
  </si>
  <si>
    <t>Приложение № 5</t>
  </si>
  <si>
    <t xml:space="preserve">Муниципальная программа размещения дополнительных гостевых парковок на дворовых и сопряженных с ними территориях в г.Долгопрудном на период  2011-2014 годы </t>
  </si>
  <si>
    <t>795 18 00</t>
  </si>
  <si>
    <r>
      <t>Бюджетные инвестиции</t>
    </r>
    <r>
      <rPr>
        <sz val="11"/>
        <rFont val="Arial"/>
        <family val="2"/>
      </rPr>
      <t xml:space="preserve"> (Реконструкция канализационного коллектора от КНС "Хлебниково" до КНС "Котово" г.Долгопрудный, Переходы через Клязьменское водохранилище и ул.Московская (ПИР и СМР)</t>
    </r>
  </si>
  <si>
    <t>от 23.12.2011г. №157-нр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</si>
</sst>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  <numFmt numFmtId="173" formatCode="_-* #,##0.000_р_._-;\-* #,##0.000_р_._-;_-* &quot;-&quot;??_р_._-;_-@_-"/>
    <numFmt numFmtId="174" formatCode="_-* #,##0.0_р_._-;\-* #,##0.0_р_._-;_-* &quot;-&quot;??_р_._-;_-@_-"/>
    <numFmt numFmtId="175" formatCode="_-* #,##0.0_р_._-;\-* #,##0.0_р_._-;_-* &quot;-&quot;?_р_._-;_-@_-"/>
  </numFmts>
  <fonts count="37">
    <font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8"/>
      <name val="Times New Roman Cyr"/>
      <family val="1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sz val="8"/>
      <name val="Times New Roman Cyr"/>
      <family val="1"/>
    </font>
    <font>
      <sz val="12"/>
      <name val="Arial"/>
      <family val="2"/>
    </font>
    <font>
      <sz val="10"/>
      <name val="Arial"/>
      <family val="2"/>
    </font>
    <font>
      <sz val="12"/>
      <color indexed="10"/>
      <name val="Times New Roman Cyr"/>
      <family val="1"/>
    </font>
    <font>
      <sz val="11"/>
      <name val="Times New Roman CYR"/>
      <family val="1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Times New Roman Cyr"/>
      <family val="0"/>
    </font>
    <font>
      <sz val="11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wrapText="1"/>
    </xf>
    <xf numFmtId="0" fontId="11" fillId="0" borderId="0" xfId="0" applyFont="1" applyAlignment="1">
      <alignment/>
    </xf>
    <xf numFmtId="164" fontId="0" fillId="0" borderId="0" xfId="0" applyNumberFormat="1" applyFont="1" applyAlignment="1">
      <alignment horizontal="left"/>
    </xf>
    <xf numFmtId="0" fontId="13" fillId="0" borderId="11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49" fontId="13" fillId="0" borderId="12" xfId="0" applyNumberFormat="1" applyFont="1" applyBorder="1" applyAlignment="1">
      <alignment/>
    </xf>
    <xf numFmtId="49" fontId="17" fillId="0" borderId="13" xfId="0" applyNumberFormat="1" applyFont="1" applyBorder="1" applyAlignment="1">
      <alignment/>
    </xf>
    <xf numFmtId="49" fontId="13" fillId="0" borderId="14" xfId="0" applyNumberFormat="1" applyFont="1" applyBorder="1" applyAlignment="1">
      <alignment/>
    </xf>
    <xf numFmtId="164" fontId="13" fillId="0" borderId="14" xfId="0" applyNumberFormat="1" applyFont="1" applyBorder="1" applyAlignment="1">
      <alignment/>
    </xf>
    <xf numFmtId="0" fontId="13" fillId="0" borderId="15" xfId="0" applyFont="1" applyBorder="1" applyAlignment="1">
      <alignment wrapText="1"/>
    </xf>
    <xf numFmtId="49" fontId="13" fillId="0" borderId="16" xfId="0" applyNumberFormat="1" applyFont="1" applyBorder="1" applyAlignment="1">
      <alignment/>
    </xf>
    <xf numFmtId="49" fontId="13" fillId="0" borderId="17" xfId="0" applyNumberFormat="1" applyFont="1" applyBorder="1" applyAlignment="1">
      <alignment/>
    </xf>
    <xf numFmtId="164" fontId="13" fillId="0" borderId="17" xfId="0" applyNumberFormat="1" applyFont="1" applyBorder="1" applyAlignment="1">
      <alignment/>
    </xf>
    <xf numFmtId="49" fontId="17" fillId="0" borderId="18" xfId="0" applyNumberFormat="1" applyFont="1" applyBorder="1" applyAlignment="1">
      <alignment/>
    </xf>
    <xf numFmtId="49" fontId="17" fillId="0" borderId="19" xfId="0" applyNumberFormat="1" applyFont="1" applyBorder="1" applyAlignment="1">
      <alignment/>
    </xf>
    <xf numFmtId="164" fontId="17" fillId="0" borderId="19" xfId="0" applyNumberFormat="1" applyFont="1" applyBorder="1" applyAlignment="1">
      <alignment/>
    </xf>
    <xf numFmtId="0" fontId="13" fillId="0" borderId="19" xfId="0" applyFont="1" applyBorder="1" applyAlignment="1">
      <alignment wrapText="1"/>
    </xf>
    <xf numFmtId="49" fontId="13" fillId="0" borderId="18" xfId="0" applyNumberFormat="1" applyFont="1" applyBorder="1" applyAlignment="1">
      <alignment/>
    </xf>
    <xf numFmtId="49" fontId="13" fillId="0" borderId="19" xfId="0" applyNumberFormat="1" applyFont="1" applyBorder="1" applyAlignment="1">
      <alignment/>
    </xf>
    <xf numFmtId="164" fontId="13" fillId="0" borderId="19" xfId="0" applyNumberFormat="1" applyFont="1" applyBorder="1" applyAlignment="1">
      <alignment/>
    </xf>
    <xf numFmtId="0" fontId="13" fillId="0" borderId="19" xfId="0" applyFont="1" applyBorder="1" applyAlignment="1">
      <alignment/>
    </xf>
    <xf numFmtId="49" fontId="13" fillId="0" borderId="20" xfId="0" applyNumberFormat="1" applyFont="1" applyBorder="1" applyAlignment="1">
      <alignment/>
    </xf>
    <xf numFmtId="49" fontId="17" fillId="0" borderId="21" xfId="0" applyNumberFormat="1" applyFont="1" applyBorder="1" applyAlignment="1">
      <alignment/>
    </xf>
    <xf numFmtId="49" fontId="17" fillId="0" borderId="22" xfId="0" applyNumberFormat="1" applyFont="1" applyBorder="1" applyAlignment="1">
      <alignment/>
    </xf>
    <xf numFmtId="164" fontId="17" fillId="0" borderId="22" xfId="0" applyNumberFormat="1" applyFont="1" applyBorder="1" applyAlignment="1">
      <alignment/>
    </xf>
    <xf numFmtId="49" fontId="17" fillId="0" borderId="23" xfId="0" applyNumberFormat="1" applyFont="1" applyBorder="1" applyAlignment="1">
      <alignment/>
    </xf>
    <xf numFmtId="49" fontId="17" fillId="0" borderId="24" xfId="0" applyNumberFormat="1" applyFont="1" applyBorder="1" applyAlignment="1">
      <alignment/>
    </xf>
    <xf numFmtId="164" fontId="17" fillId="0" borderId="24" xfId="0" applyNumberFormat="1" applyFont="1" applyBorder="1" applyAlignment="1">
      <alignment/>
    </xf>
    <xf numFmtId="0" fontId="13" fillId="0" borderId="17" xfId="0" applyFont="1" applyBorder="1" applyAlignment="1">
      <alignment/>
    </xf>
    <xf numFmtId="49" fontId="17" fillId="0" borderId="0" xfId="0" applyNumberFormat="1" applyFont="1" applyBorder="1" applyAlignment="1">
      <alignment/>
    </xf>
    <xf numFmtId="49" fontId="13" fillId="0" borderId="14" xfId="0" applyNumberFormat="1" applyFont="1" applyBorder="1" applyAlignment="1">
      <alignment wrapText="1"/>
    </xf>
    <xf numFmtId="49" fontId="17" fillId="0" borderId="12" xfId="0" applyNumberFormat="1" applyFont="1" applyBorder="1" applyAlignment="1">
      <alignment wrapText="1"/>
    </xf>
    <xf numFmtId="164" fontId="13" fillId="0" borderId="14" xfId="0" applyNumberFormat="1" applyFont="1" applyBorder="1" applyAlignment="1">
      <alignment wrapText="1"/>
    </xf>
    <xf numFmtId="0" fontId="17" fillId="0" borderId="19" xfId="0" applyFont="1" applyBorder="1" applyAlignment="1">
      <alignment/>
    </xf>
    <xf numFmtId="49" fontId="17" fillId="0" borderId="20" xfId="0" applyNumberFormat="1" applyFont="1" applyBorder="1" applyAlignment="1">
      <alignment/>
    </xf>
    <xf numFmtId="49" fontId="17" fillId="0" borderId="15" xfId="0" applyNumberFormat="1" applyFont="1" applyBorder="1" applyAlignment="1">
      <alignment/>
    </xf>
    <xf numFmtId="164" fontId="17" fillId="0" borderId="15" xfId="0" applyNumberFormat="1" applyFont="1" applyBorder="1" applyAlignment="1">
      <alignment/>
    </xf>
    <xf numFmtId="0" fontId="13" fillId="0" borderId="25" xfId="0" applyFont="1" applyBorder="1" applyAlignment="1">
      <alignment/>
    </xf>
    <xf numFmtId="49" fontId="17" fillId="0" borderId="12" xfId="0" applyNumberFormat="1" applyFont="1" applyBorder="1" applyAlignment="1">
      <alignment/>
    </xf>
    <xf numFmtId="0" fontId="13" fillId="0" borderId="26" xfId="0" applyFont="1" applyBorder="1" applyAlignment="1">
      <alignment/>
    </xf>
    <xf numFmtId="49" fontId="17" fillId="0" borderId="27" xfId="0" applyNumberFormat="1" applyFont="1" applyBorder="1" applyAlignment="1">
      <alignment/>
    </xf>
    <xf numFmtId="0" fontId="13" fillId="0" borderId="28" xfId="0" applyFont="1" applyBorder="1" applyAlignment="1">
      <alignment/>
    </xf>
    <xf numFmtId="49" fontId="17" fillId="0" borderId="18" xfId="0" applyNumberFormat="1" applyFont="1" applyBorder="1" applyAlignment="1">
      <alignment horizontal="left"/>
    </xf>
    <xf numFmtId="49" fontId="17" fillId="0" borderId="20" xfId="0" applyNumberFormat="1" applyFont="1" applyBorder="1" applyAlignment="1">
      <alignment horizontal="left"/>
    </xf>
    <xf numFmtId="49" fontId="17" fillId="0" borderId="19" xfId="0" applyNumberFormat="1" applyFont="1" applyBorder="1" applyAlignment="1">
      <alignment horizontal="left"/>
    </xf>
    <xf numFmtId="49" fontId="13" fillId="0" borderId="15" xfId="0" applyNumberFormat="1" applyFont="1" applyBorder="1" applyAlignment="1">
      <alignment/>
    </xf>
    <xf numFmtId="0" fontId="13" fillId="0" borderId="20" xfId="0" applyFont="1" applyBorder="1" applyAlignment="1">
      <alignment/>
    </xf>
    <xf numFmtId="164" fontId="13" fillId="0" borderId="15" xfId="0" applyNumberFormat="1" applyFont="1" applyBorder="1" applyAlignment="1">
      <alignment/>
    </xf>
    <xf numFmtId="0" fontId="17" fillId="0" borderId="20" xfId="0" applyFont="1" applyBorder="1" applyAlignment="1">
      <alignment/>
    </xf>
    <xf numFmtId="49" fontId="17" fillId="0" borderId="29" xfId="0" applyNumberFormat="1" applyFont="1" applyBorder="1" applyAlignment="1">
      <alignment/>
    </xf>
    <xf numFmtId="49" fontId="13" fillId="0" borderId="22" xfId="0" applyNumberFormat="1" applyFont="1" applyBorder="1" applyAlignment="1">
      <alignment/>
    </xf>
    <xf numFmtId="49" fontId="13" fillId="0" borderId="21" xfId="0" applyNumberFormat="1" applyFont="1" applyBorder="1" applyAlignment="1">
      <alignment/>
    </xf>
    <xf numFmtId="164" fontId="17" fillId="24" borderId="19" xfId="0" applyNumberFormat="1" applyFont="1" applyFill="1" applyBorder="1" applyAlignment="1">
      <alignment/>
    </xf>
    <xf numFmtId="49" fontId="17" fillId="0" borderId="30" xfId="0" applyNumberFormat="1" applyFont="1" applyBorder="1" applyAlignment="1">
      <alignment/>
    </xf>
    <xf numFmtId="164" fontId="17" fillId="0" borderId="29" xfId="0" applyNumberFormat="1" applyFont="1" applyBorder="1" applyAlignment="1">
      <alignment/>
    </xf>
    <xf numFmtId="49" fontId="17" fillId="0" borderId="26" xfId="0" applyNumberFormat="1" applyFont="1" applyBorder="1" applyAlignment="1">
      <alignment horizontal="left"/>
    </xf>
    <xf numFmtId="0" fontId="13" fillId="0" borderId="14" xfId="0" applyFont="1" applyBorder="1" applyAlignment="1">
      <alignment/>
    </xf>
    <xf numFmtId="0" fontId="13" fillId="0" borderId="26" xfId="0" applyFont="1" applyBorder="1" applyAlignment="1">
      <alignment wrapText="1"/>
    </xf>
    <xf numFmtId="49" fontId="13" fillId="0" borderId="0" xfId="0" applyNumberFormat="1" applyFont="1" applyBorder="1" applyAlignment="1">
      <alignment/>
    </xf>
    <xf numFmtId="49" fontId="13" fillId="0" borderId="29" xfId="0" applyNumberFormat="1" applyFont="1" applyBorder="1" applyAlignment="1">
      <alignment/>
    </xf>
    <xf numFmtId="0" fontId="17" fillId="0" borderId="18" xfId="0" applyFont="1" applyBorder="1" applyAlignment="1">
      <alignment/>
    </xf>
    <xf numFmtId="49" fontId="17" fillId="0" borderId="31" xfId="0" applyNumberFormat="1" applyFont="1" applyBorder="1" applyAlignment="1">
      <alignment/>
    </xf>
    <xf numFmtId="49" fontId="17" fillId="0" borderId="32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49" fontId="14" fillId="0" borderId="13" xfId="0" applyNumberFormat="1" applyFont="1" applyBorder="1" applyAlignment="1">
      <alignment/>
    </xf>
    <xf numFmtId="49" fontId="13" fillId="0" borderId="25" xfId="0" applyNumberFormat="1" applyFont="1" applyBorder="1" applyAlignment="1">
      <alignment/>
    </xf>
    <xf numFmtId="49" fontId="13" fillId="0" borderId="33" xfId="0" applyNumberFormat="1" applyFont="1" applyBorder="1" applyAlignment="1">
      <alignment horizontal="left"/>
    </xf>
    <xf numFmtId="49" fontId="13" fillId="0" borderId="11" xfId="0" applyNumberFormat="1" applyFont="1" applyBorder="1" applyAlignment="1">
      <alignment/>
    </xf>
    <xf numFmtId="49" fontId="13" fillId="0" borderId="30" xfId="0" applyNumberFormat="1" applyFont="1" applyBorder="1" applyAlignment="1">
      <alignment/>
    </xf>
    <xf numFmtId="164" fontId="13" fillId="0" borderId="29" xfId="0" applyNumberFormat="1" applyFont="1" applyBorder="1" applyAlignment="1">
      <alignment/>
    </xf>
    <xf numFmtId="49" fontId="17" fillId="0" borderId="26" xfId="0" applyNumberFormat="1" applyFont="1" applyBorder="1" applyAlignment="1">
      <alignment/>
    </xf>
    <xf numFmtId="49" fontId="13" fillId="0" borderId="26" xfId="0" applyNumberFormat="1" applyFont="1" applyBorder="1" applyAlignment="1">
      <alignment/>
    </xf>
    <xf numFmtId="49" fontId="13" fillId="0" borderId="26" xfId="0" applyNumberFormat="1" applyFont="1" applyBorder="1" applyAlignment="1">
      <alignment horizontal="left"/>
    </xf>
    <xf numFmtId="49" fontId="17" fillId="0" borderId="30" xfId="0" applyNumberFormat="1" applyFont="1" applyBorder="1" applyAlignment="1">
      <alignment horizontal="left"/>
    </xf>
    <xf numFmtId="49" fontId="17" fillId="0" borderId="32" xfId="0" applyNumberFormat="1" applyFont="1" applyBorder="1" applyAlignment="1">
      <alignment horizontal="left"/>
    </xf>
    <xf numFmtId="49" fontId="17" fillId="0" borderId="34" xfId="0" applyNumberFormat="1" applyFont="1" applyBorder="1" applyAlignment="1">
      <alignment/>
    </xf>
    <xf numFmtId="49" fontId="17" fillId="0" borderId="35" xfId="0" applyNumberFormat="1" applyFont="1" applyBorder="1" applyAlignment="1">
      <alignment/>
    </xf>
    <xf numFmtId="49" fontId="17" fillId="0" borderId="11" xfId="0" applyNumberFormat="1" applyFont="1" applyBorder="1" applyAlignment="1">
      <alignment/>
    </xf>
    <xf numFmtId="49" fontId="17" fillId="0" borderId="11" xfId="0" applyNumberFormat="1" applyFont="1" applyBorder="1" applyAlignment="1">
      <alignment horizontal="left"/>
    </xf>
    <xf numFmtId="49" fontId="13" fillId="0" borderId="11" xfId="0" applyNumberFormat="1" applyFont="1" applyBorder="1" applyAlignment="1">
      <alignment horizontal="left"/>
    </xf>
    <xf numFmtId="49" fontId="13" fillId="0" borderId="34" xfId="0" applyNumberFormat="1" applyFont="1" applyBorder="1" applyAlignment="1">
      <alignment horizontal="left"/>
    </xf>
    <xf numFmtId="49" fontId="13" fillId="0" borderId="36" xfId="0" applyNumberFormat="1" applyFont="1" applyBorder="1" applyAlignment="1">
      <alignment/>
    </xf>
    <xf numFmtId="49" fontId="13" fillId="0" borderId="34" xfId="0" applyNumberFormat="1" applyFont="1" applyBorder="1" applyAlignment="1">
      <alignment/>
    </xf>
    <xf numFmtId="49" fontId="17" fillId="0" borderId="37" xfId="0" applyNumberFormat="1" applyFont="1" applyBorder="1" applyAlignment="1">
      <alignment/>
    </xf>
    <xf numFmtId="49" fontId="13" fillId="0" borderId="14" xfId="0" applyNumberFormat="1" applyFont="1" applyBorder="1" applyAlignment="1">
      <alignment horizontal="left"/>
    </xf>
    <xf numFmtId="49" fontId="13" fillId="0" borderId="19" xfId="0" applyNumberFormat="1" applyFont="1" applyBorder="1" applyAlignment="1">
      <alignment horizontal="left"/>
    </xf>
    <xf numFmtId="49" fontId="17" fillId="0" borderId="22" xfId="0" applyNumberFormat="1" applyFont="1" applyBorder="1" applyAlignment="1">
      <alignment horizontal="left"/>
    </xf>
    <xf numFmtId="49" fontId="13" fillId="0" borderId="36" xfId="0" applyNumberFormat="1" applyFont="1" applyBorder="1" applyAlignment="1">
      <alignment horizontal="left"/>
    </xf>
    <xf numFmtId="49" fontId="17" fillId="0" borderId="34" xfId="0" applyNumberFormat="1" applyFont="1" applyBorder="1" applyAlignment="1">
      <alignment horizontal="left"/>
    </xf>
    <xf numFmtId="0" fontId="13" fillId="0" borderId="34" xfId="0" applyFont="1" applyBorder="1" applyAlignment="1">
      <alignment/>
    </xf>
    <xf numFmtId="0" fontId="13" fillId="0" borderId="25" xfId="0" applyFont="1" applyBorder="1" applyAlignment="1">
      <alignment wrapText="1"/>
    </xf>
    <xf numFmtId="49" fontId="17" fillId="0" borderId="29" xfId="0" applyNumberFormat="1" applyFont="1" applyBorder="1" applyAlignment="1">
      <alignment horizontal="left"/>
    </xf>
    <xf numFmtId="49" fontId="13" fillId="0" borderId="17" xfId="0" applyNumberFormat="1" applyFont="1" applyBorder="1" applyAlignment="1">
      <alignment horizontal="left"/>
    </xf>
    <xf numFmtId="49" fontId="13" fillId="0" borderId="38" xfId="0" applyNumberFormat="1" applyFont="1" applyBorder="1" applyAlignment="1">
      <alignment/>
    </xf>
    <xf numFmtId="164" fontId="0" fillId="0" borderId="0" xfId="0" applyNumberFormat="1" applyAlignment="1">
      <alignment/>
    </xf>
    <xf numFmtId="0" fontId="17" fillId="0" borderId="26" xfId="0" applyFont="1" applyBorder="1" applyAlignment="1">
      <alignment/>
    </xf>
    <xf numFmtId="0" fontId="17" fillId="0" borderId="34" xfId="0" applyFont="1" applyBorder="1" applyAlignment="1">
      <alignment/>
    </xf>
    <xf numFmtId="0" fontId="17" fillId="0" borderId="26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17" fillId="0" borderId="11" xfId="0" applyFont="1" applyBorder="1" applyAlignment="1">
      <alignment/>
    </xf>
    <xf numFmtId="0" fontId="17" fillId="0" borderId="34" xfId="0" applyFont="1" applyBorder="1" applyAlignment="1">
      <alignment wrapText="1"/>
    </xf>
    <xf numFmtId="0" fontId="17" fillId="0" borderId="30" xfId="0" applyFont="1" applyBorder="1" applyAlignment="1">
      <alignment/>
    </xf>
    <xf numFmtId="0" fontId="17" fillId="0" borderId="19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0" fontId="17" fillId="0" borderId="15" xfId="0" applyFont="1" applyBorder="1" applyAlignment="1">
      <alignment/>
    </xf>
    <xf numFmtId="0" fontId="17" fillId="0" borderId="22" xfId="0" applyFont="1" applyBorder="1" applyAlignment="1">
      <alignment/>
    </xf>
    <xf numFmtId="164" fontId="13" fillId="0" borderId="25" xfId="0" applyNumberFormat="1" applyFont="1" applyBorder="1" applyAlignment="1">
      <alignment/>
    </xf>
    <xf numFmtId="164" fontId="17" fillId="0" borderId="11" xfId="0" applyNumberFormat="1" applyFont="1" applyBorder="1" applyAlignment="1">
      <alignment/>
    </xf>
    <xf numFmtId="164" fontId="17" fillId="0" borderId="26" xfId="0" applyNumberFormat="1" applyFont="1" applyBorder="1" applyAlignment="1">
      <alignment/>
    </xf>
    <xf numFmtId="0" fontId="18" fillId="0" borderId="0" xfId="0" applyFont="1" applyAlignment="1">
      <alignment/>
    </xf>
    <xf numFmtId="49" fontId="13" fillId="0" borderId="39" xfId="0" applyNumberFormat="1" applyFont="1" applyBorder="1" applyAlignment="1">
      <alignment horizontal="left"/>
    </xf>
    <xf numFmtId="49" fontId="13" fillId="0" borderId="21" xfId="0" applyNumberFormat="1" applyFont="1" applyBorder="1" applyAlignment="1">
      <alignment horizontal="left"/>
    </xf>
    <xf numFmtId="49" fontId="13" fillId="0" borderId="40" xfId="0" applyNumberFormat="1" applyFont="1" applyBorder="1" applyAlignment="1">
      <alignment horizontal="left"/>
    </xf>
    <xf numFmtId="0" fontId="17" fillId="0" borderId="29" xfId="0" applyFont="1" applyBorder="1" applyAlignment="1">
      <alignment/>
    </xf>
    <xf numFmtId="0" fontId="17" fillId="24" borderId="19" xfId="0" applyFont="1" applyFill="1" applyBorder="1" applyAlignment="1">
      <alignment wrapText="1"/>
    </xf>
    <xf numFmtId="49" fontId="14" fillId="0" borderId="10" xfId="0" applyNumberFormat="1" applyFont="1" applyBorder="1" applyAlignment="1">
      <alignment/>
    </xf>
    <xf numFmtId="49" fontId="13" fillId="0" borderId="12" xfId="0" applyNumberFormat="1" applyFont="1" applyBorder="1" applyAlignment="1">
      <alignment horizontal="left"/>
    </xf>
    <xf numFmtId="49" fontId="13" fillId="0" borderId="18" xfId="0" applyNumberFormat="1" applyFont="1" applyBorder="1" applyAlignment="1">
      <alignment horizontal="left"/>
    </xf>
    <xf numFmtId="49" fontId="17" fillId="0" borderId="41" xfId="0" applyNumberFormat="1" applyFont="1" applyBorder="1" applyAlignment="1">
      <alignment/>
    </xf>
    <xf numFmtId="49" fontId="17" fillId="0" borderId="15" xfId="0" applyNumberFormat="1" applyFont="1" applyBorder="1" applyAlignment="1">
      <alignment horizontal="left"/>
    </xf>
    <xf numFmtId="0" fontId="17" fillId="24" borderId="22" xfId="0" applyFont="1" applyFill="1" applyBorder="1" applyAlignment="1">
      <alignment/>
    </xf>
    <xf numFmtId="49" fontId="17" fillId="24" borderId="34" xfId="0" applyNumberFormat="1" applyFont="1" applyFill="1" applyBorder="1" applyAlignment="1">
      <alignment/>
    </xf>
    <xf numFmtId="49" fontId="17" fillId="24" borderId="22" xfId="0" applyNumberFormat="1" applyFont="1" applyFill="1" applyBorder="1" applyAlignment="1">
      <alignment/>
    </xf>
    <xf numFmtId="49" fontId="17" fillId="24" borderId="21" xfId="0" applyNumberFormat="1" applyFont="1" applyFill="1" applyBorder="1" applyAlignment="1">
      <alignment/>
    </xf>
    <xf numFmtId="49" fontId="17" fillId="24" borderId="19" xfId="0" applyNumberFormat="1" applyFont="1" applyFill="1" applyBorder="1" applyAlignment="1">
      <alignment/>
    </xf>
    <xf numFmtId="49" fontId="17" fillId="24" borderId="18" xfId="0" applyNumberFormat="1" applyFont="1" applyFill="1" applyBorder="1" applyAlignment="1">
      <alignment/>
    </xf>
    <xf numFmtId="49" fontId="17" fillId="24" borderId="11" xfId="0" applyNumberFormat="1" applyFont="1" applyFill="1" applyBorder="1" applyAlignment="1">
      <alignment horizontal="left"/>
    </xf>
    <xf numFmtId="0" fontId="17" fillId="24" borderId="19" xfId="0" applyFont="1" applyFill="1" applyBorder="1" applyAlignment="1">
      <alignment/>
    </xf>
    <xf numFmtId="49" fontId="17" fillId="24" borderId="26" xfId="0" applyNumberFormat="1" applyFont="1" applyFill="1" applyBorder="1" applyAlignment="1">
      <alignment/>
    </xf>
    <xf numFmtId="49" fontId="17" fillId="24" borderId="26" xfId="0" applyNumberFormat="1" applyFont="1" applyFill="1" applyBorder="1" applyAlignment="1">
      <alignment horizontal="left"/>
    </xf>
    <xf numFmtId="49" fontId="17" fillId="24" borderId="0" xfId="0" applyNumberFormat="1" applyFont="1" applyFill="1" applyBorder="1" applyAlignment="1">
      <alignment/>
    </xf>
    <xf numFmtId="164" fontId="17" fillId="24" borderId="22" xfId="0" applyNumberFormat="1" applyFont="1" applyFill="1" applyBorder="1" applyAlignment="1">
      <alignment/>
    </xf>
    <xf numFmtId="49" fontId="17" fillId="24" borderId="19" xfId="0" applyNumberFormat="1" applyFont="1" applyFill="1" applyBorder="1" applyAlignment="1">
      <alignment horizontal="left"/>
    </xf>
    <xf numFmtId="0" fontId="17" fillId="24" borderId="30" xfId="0" applyFont="1" applyFill="1" applyBorder="1" applyAlignment="1">
      <alignment/>
    </xf>
    <xf numFmtId="49" fontId="17" fillId="24" borderId="29" xfId="0" applyNumberFormat="1" applyFont="1" applyFill="1" applyBorder="1" applyAlignment="1">
      <alignment/>
    </xf>
    <xf numFmtId="164" fontId="17" fillId="24" borderId="29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49" fontId="9" fillId="0" borderId="18" xfId="0" applyNumberFormat="1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49" fontId="17" fillId="0" borderId="42" xfId="0" applyNumberFormat="1" applyFont="1" applyBorder="1" applyAlignment="1">
      <alignment horizontal="left"/>
    </xf>
    <xf numFmtId="49" fontId="17" fillId="0" borderId="41" xfId="0" applyNumberFormat="1" applyFont="1" applyBorder="1" applyAlignment="1">
      <alignment horizontal="left"/>
    </xf>
    <xf numFmtId="49" fontId="17" fillId="0" borderId="43" xfId="0" applyNumberFormat="1" applyFont="1" applyBorder="1" applyAlignment="1">
      <alignment horizontal="left"/>
    </xf>
    <xf numFmtId="49" fontId="17" fillId="0" borderId="44" xfId="0" applyNumberFormat="1" applyFont="1" applyBorder="1" applyAlignment="1">
      <alignment/>
    </xf>
    <xf numFmtId="49" fontId="13" fillId="0" borderId="41" xfId="0" applyNumberFormat="1" applyFont="1" applyBorder="1" applyAlignment="1">
      <alignment/>
    </xf>
    <xf numFmtId="49" fontId="13" fillId="0" borderId="44" xfId="0" applyNumberFormat="1" applyFont="1" applyBorder="1" applyAlignment="1">
      <alignment/>
    </xf>
    <xf numFmtId="49" fontId="17" fillId="0" borderId="42" xfId="0" applyNumberFormat="1" applyFont="1" applyBorder="1" applyAlignment="1">
      <alignment/>
    </xf>
    <xf numFmtId="49" fontId="17" fillId="0" borderId="21" xfId="0" applyNumberFormat="1" applyFont="1" applyBorder="1" applyAlignment="1">
      <alignment horizontal="left"/>
    </xf>
    <xf numFmtId="49" fontId="17" fillId="0" borderId="0" xfId="0" applyNumberFormat="1" applyFont="1" applyBorder="1" applyAlignment="1">
      <alignment horizontal="left"/>
    </xf>
    <xf numFmtId="0" fontId="17" fillId="24" borderId="26" xfId="0" applyFont="1" applyFill="1" applyBorder="1" applyAlignment="1">
      <alignment horizontal="left" wrapText="1"/>
    </xf>
    <xf numFmtId="174" fontId="13" fillId="0" borderId="45" xfId="60" applyNumberFormat="1" applyFont="1" applyBorder="1" applyAlignment="1">
      <alignment/>
    </xf>
    <xf numFmtId="174" fontId="13" fillId="0" borderId="46" xfId="60" applyNumberFormat="1" applyFont="1" applyBorder="1" applyAlignment="1">
      <alignment/>
    </xf>
    <xf numFmtId="174" fontId="13" fillId="0" borderId="10" xfId="60" applyNumberFormat="1" applyFont="1" applyBorder="1" applyAlignment="1">
      <alignment/>
    </xf>
    <xf numFmtId="174" fontId="13" fillId="0" borderId="46" xfId="60" applyNumberFormat="1" applyFont="1" applyBorder="1" applyAlignment="1">
      <alignment horizontal="left"/>
    </xf>
    <xf numFmtId="174" fontId="13" fillId="0" borderId="14" xfId="60" applyNumberFormat="1" applyFont="1" applyBorder="1" applyAlignment="1">
      <alignment/>
    </xf>
    <xf numFmtId="0" fontId="19" fillId="24" borderId="47" xfId="0" applyFont="1" applyFill="1" applyBorder="1" applyAlignment="1">
      <alignment wrapText="1"/>
    </xf>
    <xf numFmtId="49" fontId="17" fillId="0" borderId="38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164" fontId="13" fillId="0" borderId="26" xfId="0" applyNumberFormat="1" applyFont="1" applyBorder="1" applyAlignment="1">
      <alignment/>
    </xf>
    <xf numFmtId="164" fontId="17" fillId="0" borderId="17" xfId="0" applyNumberFormat="1" applyFont="1" applyBorder="1" applyAlignment="1">
      <alignment/>
    </xf>
    <xf numFmtId="164" fontId="17" fillId="0" borderId="34" xfId="0" applyNumberFormat="1" applyFont="1" applyBorder="1" applyAlignment="1">
      <alignment/>
    </xf>
    <xf numFmtId="0" fontId="17" fillId="0" borderId="19" xfId="0" applyFont="1" applyBorder="1" applyAlignment="1">
      <alignment horizontal="left" wrapText="1"/>
    </xf>
    <xf numFmtId="0" fontId="17" fillId="24" borderId="19" xfId="0" applyFont="1" applyFill="1" applyBorder="1" applyAlignment="1">
      <alignment horizontal="left" wrapText="1"/>
    </xf>
    <xf numFmtId="0" fontId="17" fillId="24" borderId="26" xfId="0" applyFont="1" applyFill="1" applyBorder="1" applyAlignment="1">
      <alignment wrapText="1"/>
    </xf>
    <xf numFmtId="49" fontId="17" fillId="0" borderId="24" xfId="0" applyNumberFormat="1" applyFont="1" applyBorder="1" applyAlignment="1">
      <alignment horizontal="left"/>
    </xf>
    <xf numFmtId="164" fontId="13" fillId="0" borderId="18" xfId="0" applyNumberFormat="1" applyFont="1" applyBorder="1" applyAlignment="1">
      <alignment/>
    </xf>
    <xf numFmtId="164" fontId="17" fillId="0" borderId="20" xfId="0" applyNumberFormat="1" applyFont="1" applyBorder="1" applyAlignment="1">
      <alignment/>
    </xf>
    <xf numFmtId="164" fontId="17" fillId="0" borderId="18" xfId="0" applyNumberFormat="1" applyFont="1" applyBorder="1" applyAlignment="1">
      <alignment/>
    </xf>
    <xf numFmtId="164" fontId="17" fillId="24" borderId="18" xfId="0" applyNumberFormat="1" applyFont="1" applyFill="1" applyBorder="1" applyAlignment="1">
      <alignment/>
    </xf>
    <xf numFmtId="164" fontId="13" fillId="0" borderId="20" xfId="0" applyNumberFormat="1" applyFont="1" applyBorder="1" applyAlignment="1">
      <alignment/>
    </xf>
    <xf numFmtId="164" fontId="17" fillId="0" borderId="21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175" fontId="12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49" fontId="13" fillId="0" borderId="29" xfId="0" applyNumberFormat="1" applyFont="1" applyBorder="1" applyAlignment="1">
      <alignment horizontal="left"/>
    </xf>
    <xf numFmtId="0" fontId="19" fillId="24" borderId="48" xfId="0" applyFont="1" applyFill="1" applyBorder="1" applyAlignment="1">
      <alignment wrapText="1"/>
    </xf>
    <xf numFmtId="0" fontId="19" fillId="24" borderId="11" xfId="0" applyFont="1" applyFill="1" applyBorder="1" applyAlignment="1">
      <alignment wrapText="1"/>
    </xf>
    <xf numFmtId="49" fontId="13" fillId="0" borderId="15" xfId="0" applyNumberFormat="1" applyFont="1" applyBorder="1" applyAlignment="1">
      <alignment horizontal="left"/>
    </xf>
    <xf numFmtId="49" fontId="17" fillId="24" borderId="30" xfId="0" applyNumberFormat="1" applyFont="1" applyFill="1" applyBorder="1" applyAlignment="1">
      <alignment/>
    </xf>
    <xf numFmtId="164" fontId="17" fillId="24" borderId="30" xfId="0" applyNumberFormat="1" applyFont="1" applyFill="1" applyBorder="1" applyAlignment="1">
      <alignment/>
    </xf>
    <xf numFmtId="0" fontId="19" fillId="24" borderId="26" xfId="0" applyFont="1" applyFill="1" applyBorder="1" applyAlignment="1">
      <alignment wrapText="1"/>
    </xf>
    <xf numFmtId="0" fontId="17" fillId="24" borderId="26" xfId="0" applyFont="1" applyFill="1" applyBorder="1" applyAlignment="1">
      <alignment/>
    </xf>
    <xf numFmtId="0" fontId="17" fillId="24" borderId="11" xfId="0" applyFont="1" applyFill="1" applyBorder="1" applyAlignment="1">
      <alignment/>
    </xf>
    <xf numFmtId="0" fontId="17" fillId="0" borderId="26" xfId="0" applyFont="1" applyBorder="1" applyAlignment="1">
      <alignment horizontal="left" vertical="top" wrapText="1"/>
    </xf>
    <xf numFmtId="49" fontId="17" fillId="0" borderId="49" xfId="0" applyNumberFormat="1" applyFont="1" applyBorder="1" applyAlignment="1">
      <alignment/>
    </xf>
    <xf numFmtId="49" fontId="17" fillId="24" borderId="31" xfId="0" applyNumberFormat="1" applyFont="1" applyFill="1" applyBorder="1" applyAlignment="1">
      <alignment/>
    </xf>
    <xf numFmtId="164" fontId="13" fillId="0" borderId="36" xfId="0" applyNumberFormat="1" applyFont="1" applyBorder="1" applyAlignment="1">
      <alignment/>
    </xf>
    <xf numFmtId="164" fontId="17" fillId="24" borderId="26" xfId="0" applyNumberFormat="1" applyFont="1" applyFill="1" applyBorder="1" applyAlignment="1">
      <alignment/>
    </xf>
    <xf numFmtId="164" fontId="17" fillId="24" borderId="32" xfId="0" applyNumberFormat="1" applyFont="1" applyFill="1" applyBorder="1" applyAlignment="1">
      <alignment/>
    </xf>
    <xf numFmtId="164" fontId="17" fillId="0" borderId="50" xfId="0" applyNumberFormat="1" applyFont="1" applyBorder="1" applyAlignment="1">
      <alignment/>
    </xf>
    <xf numFmtId="164" fontId="17" fillId="0" borderId="41" xfId="0" applyNumberFormat="1" applyFont="1" applyBorder="1" applyAlignment="1">
      <alignment/>
    </xf>
    <xf numFmtId="49" fontId="17" fillId="0" borderId="46" xfId="0" applyNumberFormat="1" applyFont="1" applyBorder="1" applyAlignment="1">
      <alignment/>
    </xf>
    <xf numFmtId="49" fontId="13" fillId="0" borderId="50" xfId="0" applyNumberFormat="1" applyFont="1" applyBorder="1" applyAlignment="1">
      <alignment/>
    </xf>
    <xf numFmtId="164" fontId="17" fillId="0" borderId="42" xfId="0" applyNumberFormat="1" applyFont="1" applyBorder="1" applyAlignment="1">
      <alignment/>
    </xf>
    <xf numFmtId="164" fontId="13" fillId="0" borderId="51" xfId="0" applyNumberFormat="1" applyFont="1" applyBorder="1" applyAlignment="1">
      <alignment/>
    </xf>
    <xf numFmtId="164" fontId="17" fillId="0" borderId="52" xfId="0" applyNumberFormat="1" applyFont="1" applyBorder="1" applyAlignment="1">
      <alignment/>
    </xf>
    <xf numFmtId="164" fontId="17" fillId="0" borderId="44" xfId="0" applyNumberFormat="1" applyFont="1" applyBorder="1" applyAlignment="1">
      <alignment/>
    </xf>
    <xf numFmtId="164" fontId="13" fillId="0" borderId="41" xfId="0" applyNumberFormat="1" applyFont="1" applyBorder="1" applyAlignment="1">
      <alignment/>
    </xf>
    <xf numFmtId="164" fontId="17" fillId="0" borderId="43" xfId="0" applyNumberFormat="1" applyFont="1" applyBorder="1" applyAlignment="1">
      <alignment/>
    </xf>
    <xf numFmtId="164" fontId="17" fillId="0" borderId="46" xfId="0" applyNumberFormat="1" applyFont="1" applyBorder="1" applyAlignment="1">
      <alignment/>
    </xf>
    <xf numFmtId="0" fontId="17" fillId="24" borderId="34" xfId="0" applyFont="1" applyFill="1" applyBorder="1" applyAlignment="1">
      <alignment wrapText="1"/>
    </xf>
    <xf numFmtId="164" fontId="17" fillId="24" borderId="19" xfId="0" applyNumberFormat="1" applyFont="1" applyFill="1" applyBorder="1" applyAlignment="1">
      <alignment/>
    </xf>
    <xf numFmtId="49" fontId="13" fillId="0" borderId="46" xfId="0" applyNumberFormat="1" applyFont="1" applyBorder="1" applyAlignment="1">
      <alignment/>
    </xf>
    <xf numFmtId="164" fontId="13" fillId="0" borderId="46" xfId="0" applyNumberFormat="1" applyFont="1" applyBorder="1" applyAlignment="1">
      <alignment/>
    </xf>
    <xf numFmtId="49" fontId="17" fillId="0" borderId="45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17" fillId="0" borderId="46" xfId="0" applyNumberFormat="1" applyFont="1" applyBorder="1" applyAlignment="1">
      <alignment horizontal="left"/>
    </xf>
    <xf numFmtId="0" fontId="17" fillId="0" borderId="46" xfId="0" applyFont="1" applyBorder="1" applyAlignment="1">
      <alignment/>
    </xf>
    <xf numFmtId="0" fontId="17" fillId="0" borderId="19" xfId="0" applyFont="1" applyBorder="1" applyAlignment="1">
      <alignment horizontal="left" vertical="center" wrapText="1"/>
    </xf>
    <xf numFmtId="0" fontId="17" fillId="0" borderId="11" xfId="0" applyFont="1" applyBorder="1" applyAlignment="1">
      <alignment vertical="center" wrapText="1"/>
    </xf>
    <xf numFmtId="164" fontId="13" fillId="0" borderId="0" xfId="0" applyNumberFormat="1" applyFont="1" applyBorder="1" applyAlignment="1">
      <alignment/>
    </xf>
    <xf numFmtId="164" fontId="13" fillId="0" borderId="21" xfId="0" applyNumberFormat="1" applyFont="1" applyBorder="1" applyAlignment="1">
      <alignment/>
    </xf>
    <xf numFmtId="164" fontId="13" fillId="0" borderId="22" xfId="0" applyNumberFormat="1" applyFont="1" applyBorder="1" applyAlignment="1">
      <alignment/>
    </xf>
    <xf numFmtId="164" fontId="13" fillId="0" borderId="11" xfId="0" applyNumberFormat="1" applyFont="1" applyBorder="1" applyAlignment="1">
      <alignment/>
    </xf>
    <xf numFmtId="0" fontId="13" fillId="24" borderId="46" xfId="0" applyFont="1" applyFill="1" applyBorder="1" applyAlignment="1">
      <alignment horizontal="left" wrapText="1"/>
    </xf>
    <xf numFmtId="0" fontId="17" fillId="24" borderId="19" xfId="0" applyFont="1" applyFill="1" applyBorder="1" applyAlignment="1">
      <alignment vertical="center" wrapText="1"/>
    </xf>
    <xf numFmtId="0" fontId="13" fillId="0" borderId="45" xfId="0" applyFont="1" applyBorder="1" applyAlignment="1">
      <alignment/>
    </xf>
    <xf numFmtId="0" fontId="17" fillId="0" borderId="37" xfId="0" applyFont="1" applyBorder="1" applyAlignment="1">
      <alignment/>
    </xf>
    <xf numFmtId="0" fontId="13" fillId="0" borderId="26" xfId="0" applyFont="1" applyBorder="1" applyAlignment="1">
      <alignment/>
    </xf>
    <xf numFmtId="49" fontId="13" fillId="0" borderId="19" xfId="0" applyNumberFormat="1" applyFont="1" applyBorder="1" applyAlignment="1">
      <alignment/>
    </xf>
    <xf numFmtId="49" fontId="13" fillId="0" borderId="18" xfId="0" applyNumberFormat="1" applyFont="1" applyBorder="1" applyAlignment="1">
      <alignment/>
    </xf>
    <xf numFmtId="164" fontId="13" fillId="0" borderId="19" xfId="0" applyNumberFormat="1" applyFont="1" applyBorder="1" applyAlignment="1">
      <alignment/>
    </xf>
    <xf numFmtId="49" fontId="17" fillId="0" borderId="19" xfId="0" applyNumberFormat="1" applyFont="1" applyBorder="1" applyAlignment="1">
      <alignment/>
    </xf>
    <xf numFmtId="49" fontId="17" fillId="0" borderId="18" xfId="0" applyNumberFormat="1" applyFont="1" applyBorder="1" applyAlignment="1">
      <alignment/>
    </xf>
    <xf numFmtId="49" fontId="17" fillId="0" borderId="18" xfId="0" applyNumberFormat="1" applyFont="1" applyBorder="1" applyAlignment="1">
      <alignment horizontal="left"/>
    </xf>
    <xf numFmtId="164" fontId="17" fillId="0" borderId="26" xfId="0" applyNumberFormat="1" applyFont="1" applyBorder="1" applyAlignment="1">
      <alignment/>
    </xf>
    <xf numFmtId="164" fontId="17" fillId="0" borderId="19" xfId="0" applyNumberFormat="1" applyFont="1" applyBorder="1" applyAlignment="1">
      <alignment/>
    </xf>
    <xf numFmtId="49" fontId="17" fillId="0" borderId="26" xfId="0" applyNumberFormat="1" applyFont="1" applyBorder="1" applyAlignment="1">
      <alignment/>
    </xf>
    <xf numFmtId="49" fontId="13" fillId="0" borderId="51" xfId="0" applyNumberFormat="1" applyFont="1" applyBorder="1" applyAlignment="1">
      <alignment/>
    </xf>
    <xf numFmtId="49" fontId="13" fillId="0" borderId="52" xfId="0" applyNumberFormat="1" applyFont="1" applyBorder="1" applyAlignment="1">
      <alignment/>
    </xf>
    <xf numFmtId="49" fontId="17" fillId="0" borderId="50" xfId="0" applyNumberFormat="1" applyFont="1" applyBorder="1" applyAlignment="1">
      <alignment/>
    </xf>
    <xf numFmtId="49" fontId="13" fillId="0" borderId="41" xfId="0" applyNumberFormat="1" applyFont="1" applyBorder="1" applyAlignment="1">
      <alignment/>
    </xf>
    <xf numFmtId="49" fontId="17" fillId="0" borderId="43" xfId="0" applyNumberFormat="1" applyFont="1" applyBorder="1" applyAlignment="1">
      <alignment/>
    </xf>
    <xf numFmtId="49" fontId="17" fillId="24" borderId="41" xfId="0" applyNumberFormat="1" applyFont="1" applyFill="1" applyBorder="1" applyAlignment="1">
      <alignment/>
    </xf>
    <xf numFmtId="49" fontId="17" fillId="0" borderId="42" xfId="0" applyNumberFormat="1" applyFont="1" applyBorder="1" applyAlignment="1">
      <alignment/>
    </xf>
    <xf numFmtId="49" fontId="17" fillId="0" borderId="41" xfId="0" applyNumberFormat="1" applyFont="1" applyBorder="1" applyAlignment="1">
      <alignment/>
    </xf>
    <xf numFmtId="49" fontId="17" fillId="24" borderId="43" xfId="0" applyNumberFormat="1" applyFont="1" applyFill="1" applyBorder="1" applyAlignment="1">
      <alignment/>
    </xf>
    <xf numFmtId="49" fontId="13" fillId="0" borderId="46" xfId="0" applyNumberFormat="1" applyFont="1" applyBorder="1" applyAlignment="1">
      <alignment horizontal="center"/>
    </xf>
    <xf numFmtId="0" fontId="17" fillId="0" borderId="47" xfId="0" applyNumberFormat="1" applyFont="1" applyFill="1" applyBorder="1" applyAlignment="1">
      <alignment horizontal="left" vertical="top" wrapText="1"/>
    </xf>
    <xf numFmtId="164" fontId="17" fillId="0" borderId="49" xfId="0" applyNumberFormat="1" applyFont="1" applyBorder="1" applyAlignment="1">
      <alignment/>
    </xf>
    <xf numFmtId="0" fontId="17" fillId="24" borderId="47" xfId="0" applyFont="1" applyFill="1" applyBorder="1" applyAlignment="1">
      <alignment wrapText="1"/>
    </xf>
    <xf numFmtId="0" fontId="17" fillId="0" borderId="26" xfId="0" applyFont="1" applyBorder="1" applyAlignment="1">
      <alignment wrapText="1" shrinkToFit="1"/>
    </xf>
    <xf numFmtId="0" fontId="16" fillId="0" borderId="25" xfId="0" applyFont="1" applyBorder="1" applyAlignment="1">
      <alignment horizontal="center"/>
    </xf>
    <xf numFmtId="0" fontId="13" fillId="0" borderId="30" xfId="0" applyFont="1" applyBorder="1" applyAlignment="1">
      <alignment/>
    </xf>
    <xf numFmtId="0" fontId="17" fillId="0" borderId="26" xfId="0" applyNumberFormat="1" applyFont="1" applyFill="1" applyBorder="1" applyAlignment="1">
      <alignment horizontal="left" vertical="center" wrapText="1"/>
    </xf>
    <xf numFmtId="0" fontId="13" fillId="0" borderId="11" xfId="0" applyFont="1" applyBorder="1" applyAlignment="1">
      <alignment wrapText="1"/>
    </xf>
    <xf numFmtId="0" fontId="17" fillId="0" borderId="26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wrapText="1"/>
    </xf>
    <xf numFmtId="0" fontId="16" fillId="0" borderId="25" xfId="0" applyFont="1" applyBorder="1" applyAlignment="1">
      <alignment horizontal="center" wrapText="1"/>
    </xf>
    <xf numFmtId="0" fontId="16" fillId="24" borderId="25" xfId="0" applyFont="1" applyFill="1" applyBorder="1" applyAlignment="1">
      <alignment horizontal="center" wrapText="1"/>
    </xf>
    <xf numFmtId="0" fontId="13" fillId="0" borderId="36" xfId="0" applyFont="1" applyBorder="1" applyAlignment="1">
      <alignment/>
    </xf>
    <xf numFmtId="0" fontId="19" fillId="24" borderId="30" xfId="0" applyFont="1" applyFill="1" applyBorder="1" applyAlignment="1">
      <alignment wrapText="1"/>
    </xf>
    <xf numFmtId="174" fontId="15" fillId="0" borderId="45" xfId="60" applyNumberFormat="1" applyFont="1" applyBorder="1" applyAlignment="1">
      <alignment horizontal="center"/>
    </xf>
    <xf numFmtId="49" fontId="8" fillId="24" borderId="0" xfId="0" applyNumberFormat="1" applyFont="1" applyFill="1" applyAlignment="1">
      <alignment/>
    </xf>
    <xf numFmtId="0" fontId="17" fillId="24" borderId="11" xfId="0" applyFont="1" applyFill="1" applyBorder="1" applyAlignment="1">
      <alignment wrapText="1"/>
    </xf>
    <xf numFmtId="164" fontId="17" fillId="24" borderId="15" xfId="0" applyNumberFormat="1" applyFont="1" applyFill="1" applyBorder="1" applyAlignment="1">
      <alignment/>
    </xf>
    <xf numFmtId="0" fontId="13" fillId="24" borderId="34" xfId="0" applyFont="1" applyFill="1" applyBorder="1" applyAlignment="1">
      <alignment wrapText="1"/>
    </xf>
    <xf numFmtId="49" fontId="17" fillId="24" borderId="11" xfId="0" applyNumberFormat="1" applyFont="1" applyFill="1" applyBorder="1" applyAlignment="1">
      <alignment/>
    </xf>
    <xf numFmtId="0" fontId="13" fillId="0" borderId="36" xfId="0" applyFont="1" applyBorder="1" applyAlignment="1">
      <alignment wrapText="1"/>
    </xf>
    <xf numFmtId="49" fontId="13" fillId="0" borderId="53" xfId="0" applyNumberFormat="1" applyFont="1" applyBorder="1" applyAlignment="1">
      <alignment horizontal="left"/>
    </xf>
    <xf numFmtId="164" fontId="13" fillId="0" borderId="16" xfId="0" applyNumberFormat="1" applyFont="1" applyBorder="1" applyAlignment="1">
      <alignment/>
    </xf>
    <xf numFmtId="164" fontId="13" fillId="0" borderId="44" xfId="0" applyNumberFormat="1" applyFont="1" applyBorder="1" applyAlignment="1">
      <alignment/>
    </xf>
    <xf numFmtId="49" fontId="17" fillId="24" borderId="20" xfId="0" applyNumberFormat="1" applyFont="1" applyFill="1" applyBorder="1" applyAlignment="1">
      <alignment/>
    </xf>
    <xf numFmtId="49" fontId="13" fillId="24" borderId="11" xfId="0" applyNumberFormat="1" applyFont="1" applyFill="1" applyBorder="1" applyAlignment="1">
      <alignment/>
    </xf>
    <xf numFmtId="49" fontId="13" fillId="24" borderId="15" xfId="0" applyNumberFormat="1" applyFont="1" applyFill="1" applyBorder="1" applyAlignment="1">
      <alignment/>
    </xf>
    <xf numFmtId="49" fontId="13" fillId="24" borderId="20" xfId="0" applyNumberFormat="1" applyFont="1" applyFill="1" applyBorder="1" applyAlignment="1">
      <alignment/>
    </xf>
    <xf numFmtId="49" fontId="13" fillId="24" borderId="15" xfId="0" applyNumberFormat="1" applyFont="1" applyFill="1" applyBorder="1" applyAlignment="1">
      <alignment horizontal="left"/>
    </xf>
    <xf numFmtId="0" fontId="13" fillId="0" borderId="15" xfId="0" applyFont="1" applyBorder="1" applyAlignment="1">
      <alignment/>
    </xf>
    <xf numFmtId="49" fontId="17" fillId="24" borderId="29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3" fillId="0" borderId="38" xfId="0" applyNumberFormat="1" applyFont="1" applyFill="1" applyBorder="1" applyAlignment="1">
      <alignment wrapText="1"/>
    </xf>
    <xf numFmtId="0" fontId="17" fillId="0" borderId="46" xfId="0" applyFont="1" applyBorder="1" applyAlignment="1">
      <alignment wrapText="1"/>
    </xf>
    <xf numFmtId="0" fontId="15" fillId="0" borderId="38" xfId="0" applyFont="1" applyBorder="1" applyAlignment="1">
      <alignment/>
    </xf>
    <xf numFmtId="0" fontId="8" fillId="0" borderId="46" xfId="0" applyFont="1" applyBorder="1" applyAlignment="1">
      <alignment/>
    </xf>
    <xf numFmtId="49" fontId="13" fillId="0" borderId="38" xfId="0" applyNumberFormat="1" applyFont="1" applyBorder="1" applyAlignment="1">
      <alignment/>
    </xf>
    <xf numFmtId="49" fontId="13" fillId="0" borderId="54" xfId="0" applyNumberFormat="1" applyFont="1" applyBorder="1" applyAlignment="1">
      <alignment/>
    </xf>
    <xf numFmtId="0" fontId="8" fillId="0" borderId="50" xfId="0" applyFont="1" applyBorder="1" applyAlignment="1">
      <alignment/>
    </xf>
    <xf numFmtId="0" fontId="13" fillId="0" borderId="38" xfId="0" applyFont="1" applyBorder="1" applyAlignment="1">
      <alignment/>
    </xf>
    <xf numFmtId="0" fontId="15" fillId="0" borderId="0" xfId="0" applyFont="1" applyAlignment="1">
      <alignment horizontal="center"/>
    </xf>
    <xf numFmtId="0" fontId="14" fillId="0" borderId="38" xfId="0" applyFont="1" applyBorder="1" applyAlignment="1">
      <alignment/>
    </xf>
    <xf numFmtId="49" fontId="14" fillId="0" borderId="38" xfId="0" applyNumberFormat="1" applyFont="1" applyFill="1" applyBorder="1" applyAlignment="1">
      <alignment wrapText="1"/>
    </xf>
    <xf numFmtId="0" fontId="8" fillId="0" borderId="46" xfId="0" applyFont="1" applyBorder="1" applyAlignment="1">
      <alignment wrapText="1"/>
    </xf>
    <xf numFmtId="0" fontId="15" fillId="0" borderId="28" xfId="0" applyFont="1" applyBorder="1" applyAlignment="1">
      <alignment horizontal="center"/>
    </xf>
    <xf numFmtId="0" fontId="8" fillId="0" borderId="45" xfId="0" applyFont="1" applyBorder="1" applyAlignment="1">
      <alignment/>
    </xf>
    <xf numFmtId="0" fontId="15" fillId="0" borderId="38" xfId="0" applyFont="1" applyBorder="1" applyAlignment="1">
      <alignment horizontal="left"/>
    </xf>
    <xf numFmtId="0" fontId="8" fillId="0" borderId="46" xfId="0" applyFont="1" applyBorder="1" applyAlignment="1">
      <alignment/>
    </xf>
    <xf numFmtId="49" fontId="14" fillId="0" borderId="38" xfId="0" applyNumberFormat="1" applyFont="1" applyBorder="1" applyAlignment="1">
      <alignment/>
    </xf>
    <xf numFmtId="49" fontId="14" fillId="0" borderId="38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5"/>
  <sheetViews>
    <sheetView zoomScale="75" zoomScaleNormal="75" zoomScalePageLayoutView="0" workbookViewId="0" topLeftCell="A1">
      <selection activeCell="H4" sqref="H4"/>
    </sheetView>
  </sheetViews>
  <sheetFormatPr defaultColWidth="8.796875" defaultRowHeight="15"/>
  <cols>
    <col min="1" max="1" width="56.69921875" style="18" customWidth="1"/>
    <col min="2" max="2" width="3.59765625" style="19" customWidth="1"/>
    <col min="3" max="3" width="3.5" style="19" customWidth="1"/>
    <col min="4" max="4" width="10.59765625" style="19" customWidth="1"/>
    <col min="5" max="5" width="4.09765625" style="19" customWidth="1"/>
    <col min="6" max="6" width="0.1015625" style="19" hidden="1" customWidth="1"/>
    <col min="7" max="7" width="15.59765625" style="21" customWidth="1"/>
    <col min="8" max="8" width="13.8984375" style="18" customWidth="1"/>
    <col min="9" max="9" width="8.69921875" style="6" customWidth="1"/>
  </cols>
  <sheetData>
    <row r="1" spans="3:9" ht="15.75">
      <c r="C1" s="18"/>
      <c r="D1" s="287"/>
      <c r="E1" s="286"/>
      <c r="F1" s="286"/>
      <c r="G1" s="285"/>
      <c r="H1" s="289" t="s">
        <v>244</v>
      </c>
      <c r="I1" s="5"/>
    </row>
    <row r="2" spans="3:9" ht="15.75">
      <c r="C2" s="18"/>
      <c r="D2" s="288"/>
      <c r="E2" s="286"/>
      <c r="F2" s="286"/>
      <c r="G2" s="285"/>
      <c r="H2" s="7" t="s">
        <v>157</v>
      </c>
      <c r="I2" s="5"/>
    </row>
    <row r="3" spans="3:9" ht="15.75">
      <c r="C3" s="18"/>
      <c r="D3" s="288"/>
      <c r="E3" s="285"/>
      <c r="F3" s="285"/>
      <c r="G3" s="285"/>
      <c r="H3" s="7" t="s">
        <v>305</v>
      </c>
      <c r="I3" s="5"/>
    </row>
    <row r="4" ht="15.75">
      <c r="H4" s="7"/>
    </row>
    <row r="5" spans="1:9" s="126" customFormat="1" ht="15">
      <c r="A5" s="290" t="s">
        <v>256</v>
      </c>
      <c r="B5" s="290"/>
      <c r="C5" s="290"/>
      <c r="D5" s="290"/>
      <c r="E5" s="290"/>
      <c r="F5" s="290"/>
      <c r="G5" s="290"/>
      <c r="H5" s="290"/>
      <c r="I5" s="15"/>
    </row>
    <row r="6" spans="1:9" s="126" customFormat="1" ht="18.75" customHeight="1">
      <c r="A6" s="291" t="s">
        <v>230</v>
      </c>
      <c r="B6" s="291"/>
      <c r="C6" s="291"/>
      <c r="D6" s="291"/>
      <c r="E6" s="291"/>
      <c r="F6" s="291"/>
      <c r="G6" s="291"/>
      <c r="H6" s="291"/>
      <c r="I6" s="15"/>
    </row>
    <row r="7" spans="1:8" ht="18.75" customHeight="1" thickBot="1">
      <c r="A7" s="11"/>
      <c r="B7" s="11"/>
      <c r="C7" s="11"/>
      <c r="D7" s="11"/>
      <c r="E7" s="11"/>
      <c r="F7" s="11"/>
      <c r="G7" s="11"/>
      <c r="H7" s="12" t="s">
        <v>158</v>
      </c>
    </row>
    <row r="8" spans="1:9" s="4" customFormat="1" ht="16.5" thickBot="1">
      <c r="A8" s="294" t="s">
        <v>79</v>
      </c>
      <c r="B8" s="296" t="s">
        <v>111</v>
      </c>
      <c r="C8" s="296" t="s">
        <v>112</v>
      </c>
      <c r="D8" s="296" t="s">
        <v>113</v>
      </c>
      <c r="E8" s="297" t="s">
        <v>114</v>
      </c>
      <c r="F8" s="22"/>
      <c r="G8" s="299" t="s">
        <v>41</v>
      </c>
      <c r="H8" s="292" t="s">
        <v>204</v>
      </c>
      <c r="I8" s="6"/>
    </row>
    <row r="9" spans="1:9" s="4" customFormat="1" ht="74.25" customHeight="1" thickBot="1">
      <c r="A9" s="295"/>
      <c r="B9" s="295"/>
      <c r="C9" s="295"/>
      <c r="D9" s="295"/>
      <c r="E9" s="298"/>
      <c r="F9" s="23"/>
      <c r="G9" s="295"/>
      <c r="H9" s="293"/>
      <c r="I9" s="6"/>
    </row>
    <row r="10" spans="1:9" s="4" customFormat="1" ht="16.5" thickBot="1">
      <c r="A10" s="73" t="s">
        <v>13</v>
      </c>
      <c r="B10" s="22" t="s">
        <v>115</v>
      </c>
      <c r="C10" s="24"/>
      <c r="D10" s="24"/>
      <c r="E10" s="244"/>
      <c r="F10" s="22"/>
      <c r="G10" s="25">
        <f>G11+G36+G40+G23+G15+G31</f>
        <v>184472.9</v>
      </c>
      <c r="H10" s="25">
        <f>H11+H36+H40+H23+H15+H31</f>
        <v>13186</v>
      </c>
      <c r="I10" s="6"/>
    </row>
    <row r="11" spans="1:9" s="4" customFormat="1" ht="30">
      <c r="A11" s="26" t="s">
        <v>67</v>
      </c>
      <c r="B11" s="27" t="s">
        <v>115</v>
      </c>
      <c r="C11" s="28" t="s">
        <v>116</v>
      </c>
      <c r="D11" s="28"/>
      <c r="E11" s="245"/>
      <c r="F11" s="27"/>
      <c r="G11" s="29">
        <f aca="true" t="shared" si="0" ref="G11:H13">G12</f>
        <v>2244.2999999999997</v>
      </c>
      <c r="H11" s="29">
        <f t="shared" si="0"/>
        <v>0</v>
      </c>
      <c r="I11" s="6"/>
    </row>
    <row r="12" spans="1:9" s="4" customFormat="1" ht="42.75" customHeight="1">
      <c r="A12" s="119" t="s">
        <v>198</v>
      </c>
      <c r="B12" s="30" t="s">
        <v>115</v>
      </c>
      <c r="C12" s="31" t="s">
        <v>116</v>
      </c>
      <c r="D12" s="31" t="s">
        <v>161</v>
      </c>
      <c r="E12" s="135"/>
      <c r="F12" s="30"/>
      <c r="G12" s="32">
        <f t="shared" si="0"/>
        <v>2244.2999999999997</v>
      </c>
      <c r="H12" s="32">
        <f t="shared" si="0"/>
        <v>0</v>
      </c>
      <c r="I12" s="6"/>
    </row>
    <row r="13" spans="1:9" s="4" customFormat="1" ht="15.75">
      <c r="A13" s="120" t="s">
        <v>168</v>
      </c>
      <c r="B13" s="30" t="s">
        <v>115</v>
      </c>
      <c r="C13" s="31" t="s">
        <v>116</v>
      </c>
      <c r="D13" s="31" t="s">
        <v>169</v>
      </c>
      <c r="E13" s="135"/>
      <c r="F13" s="30"/>
      <c r="G13" s="32">
        <f t="shared" si="0"/>
        <v>2244.2999999999997</v>
      </c>
      <c r="H13" s="32">
        <f t="shared" si="0"/>
        <v>0</v>
      </c>
      <c r="I13" s="6"/>
    </row>
    <row r="14" spans="1:9" s="4" customFormat="1" ht="15.75">
      <c r="A14" s="121" t="s">
        <v>95</v>
      </c>
      <c r="B14" s="30" t="s">
        <v>115</v>
      </c>
      <c r="C14" s="31" t="s">
        <v>116</v>
      </c>
      <c r="D14" s="31" t="s">
        <v>169</v>
      </c>
      <c r="E14" s="135" t="s">
        <v>162</v>
      </c>
      <c r="F14" s="30"/>
      <c r="G14" s="32">
        <f>'Прилож №5'!H14</f>
        <v>2244.2999999999997</v>
      </c>
      <c r="H14" s="32">
        <f>'Прилож №5'!I14</f>
        <v>0</v>
      </c>
      <c r="I14" s="6"/>
    </row>
    <row r="15" spans="1:8" s="15" customFormat="1" ht="45">
      <c r="A15" s="26" t="s">
        <v>170</v>
      </c>
      <c r="B15" s="34" t="s">
        <v>115</v>
      </c>
      <c r="C15" s="35" t="s">
        <v>120</v>
      </c>
      <c r="D15" s="35"/>
      <c r="E15" s="160"/>
      <c r="F15" s="34"/>
      <c r="G15" s="36">
        <f>G16</f>
        <v>4246.799999999999</v>
      </c>
      <c r="H15" s="36">
        <f>H16</f>
        <v>0</v>
      </c>
    </row>
    <row r="16" spans="1:9" s="4" customFormat="1" ht="43.5">
      <c r="A16" s="119" t="s">
        <v>167</v>
      </c>
      <c r="B16" s="30" t="s">
        <v>115</v>
      </c>
      <c r="C16" s="31" t="s">
        <v>120</v>
      </c>
      <c r="D16" s="31" t="s">
        <v>161</v>
      </c>
      <c r="E16" s="135"/>
      <c r="F16" s="30"/>
      <c r="G16" s="32">
        <f>G17+G19+G21</f>
        <v>4246.799999999999</v>
      </c>
      <c r="H16" s="32">
        <f>H17+H19</f>
        <v>0</v>
      </c>
      <c r="I16" s="6"/>
    </row>
    <row r="17" spans="1:9" s="4" customFormat="1" ht="15.75">
      <c r="A17" s="121" t="s">
        <v>37</v>
      </c>
      <c r="B17" s="30" t="s">
        <v>115</v>
      </c>
      <c r="C17" s="31" t="s">
        <v>120</v>
      </c>
      <c r="D17" s="31" t="s">
        <v>163</v>
      </c>
      <c r="E17" s="135"/>
      <c r="F17" s="30"/>
      <c r="G17" s="32">
        <f>G18</f>
        <v>2444.7</v>
      </c>
      <c r="H17" s="32">
        <f>H18</f>
        <v>0</v>
      </c>
      <c r="I17" s="6"/>
    </row>
    <row r="18" spans="1:9" s="4" customFormat="1" ht="15.75">
      <c r="A18" s="121" t="s">
        <v>95</v>
      </c>
      <c r="B18" s="30" t="s">
        <v>115</v>
      </c>
      <c r="C18" s="31" t="s">
        <v>120</v>
      </c>
      <c r="D18" s="31" t="s">
        <v>163</v>
      </c>
      <c r="E18" s="135" t="s">
        <v>162</v>
      </c>
      <c r="F18" s="30"/>
      <c r="G18" s="32">
        <f>'Прилож №5'!H300</f>
        <v>2444.7</v>
      </c>
      <c r="H18" s="32">
        <f>'Прилож №5'!I300</f>
        <v>0</v>
      </c>
      <c r="I18" s="6"/>
    </row>
    <row r="19" spans="1:9" s="4" customFormat="1" ht="31.5" customHeight="1">
      <c r="A19" s="171" t="s">
        <v>261</v>
      </c>
      <c r="B19" s="30" t="s">
        <v>115</v>
      </c>
      <c r="C19" s="31" t="s">
        <v>120</v>
      </c>
      <c r="D19" s="31" t="s">
        <v>265</v>
      </c>
      <c r="E19" s="135"/>
      <c r="F19" s="30"/>
      <c r="G19" s="32">
        <f>G20</f>
        <v>3</v>
      </c>
      <c r="H19" s="32"/>
      <c r="I19" s="6"/>
    </row>
    <row r="20" spans="1:9" s="4" customFormat="1" ht="15.75">
      <c r="A20" s="121" t="s">
        <v>95</v>
      </c>
      <c r="B20" s="30" t="s">
        <v>115</v>
      </c>
      <c r="C20" s="31" t="s">
        <v>120</v>
      </c>
      <c r="D20" s="31" t="s">
        <v>265</v>
      </c>
      <c r="E20" s="135" t="s">
        <v>162</v>
      </c>
      <c r="F20" s="30"/>
      <c r="G20" s="32">
        <f>'Прилож №5'!H304</f>
        <v>3</v>
      </c>
      <c r="H20" s="32"/>
      <c r="I20" s="6"/>
    </row>
    <row r="21" spans="1:9" s="4" customFormat="1" ht="29.25">
      <c r="A21" s="120" t="s">
        <v>171</v>
      </c>
      <c r="B21" s="30" t="s">
        <v>115</v>
      </c>
      <c r="C21" s="31" t="s">
        <v>120</v>
      </c>
      <c r="D21" s="31" t="s">
        <v>172</v>
      </c>
      <c r="E21" s="135"/>
      <c r="F21" s="30"/>
      <c r="G21" s="32">
        <f>G22</f>
        <v>1799.1</v>
      </c>
      <c r="H21" s="32">
        <f>H22</f>
        <v>0</v>
      </c>
      <c r="I21" s="6"/>
    </row>
    <row r="22" spans="1:9" s="4" customFormat="1" ht="15.75">
      <c r="A22" s="121" t="s">
        <v>95</v>
      </c>
      <c r="B22" s="30" t="s">
        <v>115</v>
      </c>
      <c r="C22" s="31" t="s">
        <v>120</v>
      </c>
      <c r="D22" s="31" t="s">
        <v>172</v>
      </c>
      <c r="E22" s="135" t="s">
        <v>162</v>
      </c>
      <c r="F22" s="30"/>
      <c r="G22" s="32">
        <f>'Прилож №5'!H302</f>
        <v>1799.1</v>
      </c>
      <c r="H22" s="32">
        <f>'Прилож №5'!I302</f>
        <v>0</v>
      </c>
      <c r="I22" s="6"/>
    </row>
    <row r="23" spans="1:9" s="4" customFormat="1" ht="42" customHeight="1">
      <c r="A23" s="33" t="s">
        <v>68</v>
      </c>
      <c r="B23" s="34" t="s">
        <v>115</v>
      </c>
      <c r="C23" s="35" t="s">
        <v>117</v>
      </c>
      <c r="D23" s="35"/>
      <c r="E23" s="160"/>
      <c r="F23" s="34"/>
      <c r="G23" s="36">
        <f>G26+G24</f>
        <v>71636.3</v>
      </c>
      <c r="H23" s="36">
        <f>H26+H24</f>
        <v>13186</v>
      </c>
      <c r="I23" s="6"/>
    </row>
    <row r="24" spans="1:9" s="4" customFormat="1" ht="20.25" customHeight="1">
      <c r="A24" s="119" t="s">
        <v>249</v>
      </c>
      <c r="B24" s="30" t="s">
        <v>115</v>
      </c>
      <c r="C24" s="31" t="s">
        <v>117</v>
      </c>
      <c r="D24" s="31" t="s">
        <v>250</v>
      </c>
      <c r="E24" s="160"/>
      <c r="F24" s="34"/>
      <c r="G24" s="32">
        <f>G25</f>
        <v>4096</v>
      </c>
      <c r="H24" s="32">
        <f>H25</f>
        <v>4096</v>
      </c>
      <c r="I24" s="6"/>
    </row>
    <row r="25" spans="1:9" s="4" customFormat="1" ht="35.25" customHeight="1">
      <c r="A25" s="119" t="s">
        <v>259</v>
      </c>
      <c r="B25" s="30" t="s">
        <v>115</v>
      </c>
      <c r="C25" s="31" t="s">
        <v>117</v>
      </c>
      <c r="D25" s="31" t="s">
        <v>258</v>
      </c>
      <c r="E25" s="135" t="s">
        <v>162</v>
      </c>
      <c r="F25" s="34"/>
      <c r="G25" s="32">
        <f>'Прилож №5'!H18</f>
        <v>4096</v>
      </c>
      <c r="H25" s="32">
        <f>'Прилож №5'!I18</f>
        <v>4096</v>
      </c>
      <c r="I25" s="6"/>
    </row>
    <row r="26" spans="1:9" s="4" customFormat="1" ht="18.75" customHeight="1">
      <c r="A26" s="119" t="s">
        <v>96</v>
      </c>
      <c r="B26" s="30" t="s">
        <v>115</v>
      </c>
      <c r="C26" s="31" t="s">
        <v>117</v>
      </c>
      <c r="D26" s="31" t="s">
        <v>161</v>
      </c>
      <c r="E26" s="135"/>
      <c r="F26" s="30"/>
      <c r="G26" s="32">
        <f>G27+G29</f>
        <v>67540.3</v>
      </c>
      <c r="H26" s="32">
        <f>H27</f>
        <v>9090</v>
      </c>
      <c r="I26" s="6"/>
    </row>
    <row r="27" spans="1:9" s="4" customFormat="1" ht="15.75">
      <c r="A27" s="121" t="s">
        <v>37</v>
      </c>
      <c r="B27" s="30" t="s">
        <v>115</v>
      </c>
      <c r="C27" s="31" t="s">
        <v>117</v>
      </c>
      <c r="D27" s="31" t="s">
        <v>163</v>
      </c>
      <c r="E27" s="135"/>
      <c r="F27" s="30"/>
      <c r="G27" s="32">
        <f>G28</f>
        <v>67340.3</v>
      </c>
      <c r="H27" s="32">
        <f>H28</f>
        <v>9090</v>
      </c>
      <c r="I27" s="6"/>
    </row>
    <row r="28" spans="1:9" s="4" customFormat="1" ht="15.75">
      <c r="A28" s="121" t="s">
        <v>95</v>
      </c>
      <c r="B28" s="30" t="s">
        <v>115</v>
      </c>
      <c r="C28" s="31" t="s">
        <v>117</v>
      </c>
      <c r="D28" s="31" t="s">
        <v>163</v>
      </c>
      <c r="E28" s="135" t="s">
        <v>162</v>
      </c>
      <c r="F28" s="30"/>
      <c r="G28" s="32">
        <f>'Прилож №5'!H21</f>
        <v>67340.3</v>
      </c>
      <c r="H28" s="32">
        <f>'Прилож №5'!I21</f>
        <v>9090</v>
      </c>
      <c r="I28" s="6"/>
    </row>
    <row r="29" spans="1:9" s="4" customFormat="1" ht="31.5" customHeight="1">
      <c r="A29" s="171" t="s">
        <v>261</v>
      </c>
      <c r="B29" s="30" t="s">
        <v>115</v>
      </c>
      <c r="C29" s="31" t="s">
        <v>117</v>
      </c>
      <c r="D29" s="31" t="s">
        <v>265</v>
      </c>
      <c r="E29" s="135"/>
      <c r="F29" s="30"/>
      <c r="G29" s="32">
        <f>G30</f>
        <v>200</v>
      </c>
      <c r="H29" s="32"/>
      <c r="I29" s="6"/>
    </row>
    <row r="30" spans="1:9" s="4" customFormat="1" ht="15.75">
      <c r="A30" s="121" t="s">
        <v>95</v>
      </c>
      <c r="B30" s="30" t="s">
        <v>115</v>
      </c>
      <c r="C30" s="31" t="s">
        <v>117</v>
      </c>
      <c r="D30" s="31" t="s">
        <v>265</v>
      </c>
      <c r="E30" s="135" t="s">
        <v>162</v>
      </c>
      <c r="F30" s="30"/>
      <c r="G30" s="32">
        <f>'Прилож №5'!H23</f>
        <v>200</v>
      </c>
      <c r="H30" s="32"/>
      <c r="I30" s="6"/>
    </row>
    <row r="31" spans="1:9" s="4" customFormat="1" ht="45">
      <c r="A31" s="26" t="s">
        <v>191</v>
      </c>
      <c r="B31" s="34" t="s">
        <v>115</v>
      </c>
      <c r="C31" s="35" t="s">
        <v>132</v>
      </c>
      <c r="D31" s="35"/>
      <c r="E31" s="160"/>
      <c r="F31" s="34"/>
      <c r="G31" s="36">
        <f>G32+G34</f>
        <v>10705.9</v>
      </c>
      <c r="H31" s="36">
        <f>H32</f>
        <v>0</v>
      </c>
      <c r="I31" s="6"/>
    </row>
    <row r="32" spans="1:9" s="4" customFormat="1" ht="15.75">
      <c r="A32" s="121" t="s">
        <v>37</v>
      </c>
      <c r="B32" s="30" t="s">
        <v>115</v>
      </c>
      <c r="C32" s="31" t="s">
        <v>132</v>
      </c>
      <c r="D32" s="31" t="s">
        <v>163</v>
      </c>
      <c r="E32" s="135"/>
      <c r="F32" s="30"/>
      <c r="G32" s="32">
        <f>G33</f>
        <v>10655.9</v>
      </c>
      <c r="H32" s="32">
        <f>H33</f>
        <v>0</v>
      </c>
      <c r="I32" s="6"/>
    </row>
    <row r="33" spans="1:9" s="4" customFormat="1" ht="15.75">
      <c r="A33" s="121" t="s">
        <v>95</v>
      </c>
      <c r="B33" s="30" t="s">
        <v>115</v>
      </c>
      <c r="C33" s="31" t="s">
        <v>132</v>
      </c>
      <c r="D33" s="31" t="s">
        <v>163</v>
      </c>
      <c r="E33" s="135" t="s">
        <v>162</v>
      </c>
      <c r="F33" s="30"/>
      <c r="G33" s="32">
        <f>'Прилож №5'!H336</f>
        <v>10655.9</v>
      </c>
      <c r="H33" s="32"/>
      <c r="I33" s="6"/>
    </row>
    <row r="34" spans="1:9" s="4" customFormat="1" ht="33.75" customHeight="1">
      <c r="A34" s="191" t="s">
        <v>261</v>
      </c>
      <c r="B34" s="30" t="s">
        <v>115</v>
      </c>
      <c r="C34" s="31" t="s">
        <v>132</v>
      </c>
      <c r="D34" s="52" t="s">
        <v>265</v>
      </c>
      <c r="E34" s="135"/>
      <c r="F34" s="30"/>
      <c r="G34" s="32">
        <f>G35</f>
        <v>50</v>
      </c>
      <c r="H34" s="32"/>
      <c r="I34" s="6"/>
    </row>
    <row r="35" spans="1:9" s="4" customFormat="1" ht="15.75">
      <c r="A35" s="50" t="s">
        <v>95</v>
      </c>
      <c r="B35" s="30" t="s">
        <v>115</v>
      </c>
      <c r="C35" s="31" t="s">
        <v>132</v>
      </c>
      <c r="D35" s="52" t="s">
        <v>265</v>
      </c>
      <c r="E35" s="135" t="s">
        <v>162</v>
      </c>
      <c r="F35" s="30"/>
      <c r="G35" s="32">
        <f>'Прилож №5'!H338</f>
        <v>50</v>
      </c>
      <c r="H35" s="32"/>
      <c r="I35" s="6"/>
    </row>
    <row r="36" spans="1:9" s="4" customFormat="1" ht="15.75">
      <c r="A36" s="37" t="s">
        <v>12</v>
      </c>
      <c r="B36" s="34" t="s">
        <v>115</v>
      </c>
      <c r="C36" s="35" t="s">
        <v>206</v>
      </c>
      <c r="D36" s="62"/>
      <c r="E36" s="160"/>
      <c r="F36" s="34" t="s">
        <v>1</v>
      </c>
      <c r="G36" s="36">
        <f aca="true" t="shared" si="1" ref="G36:H38">G37</f>
        <v>5000</v>
      </c>
      <c r="H36" s="36">
        <f t="shared" si="1"/>
        <v>0</v>
      </c>
      <c r="I36" s="6"/>
    </row>
    <row r="37" spans="1:9" s="4" customFormat="1" ht="15.75">
      <c r="A37" s="122" t="s">
        <v>12</v>
      </c>
      <c r="B37" s="39" t="s">
        <v>115</v>
      </c>
      <c r="C37" s="40" t="s">
        <v>206</v>
      </c>
      <c r="D37" s="40" t="s">
        <v>15</v>
      </c>
      <c r="E37" s="135"/>
      <c r="F37" s="39"/>
      <c r="G37" s="41">
        <f t="shared" si="1"/>
        <v>5000</v>
      </c>
      <c r="H37" s="41">
        <f t="shared" si="1"/>
        <v>0</v>
      </c>
      <c r="I37" s="6"/>
    </row>
    <row r="38" spans="1:9" s="4" customFormat="1" ht="29.25">
      <c r="A38" s="119" t="s">
        <v>98</v>
      </c>
      <c r="B38" s="39" t="s">
        <v>115</v>
      </c>
      <c r="C38" s="40" t="s">
        <v>206</v>
      </c>
      <c r="D38" s="40" t="s">
        <v>99</v>
      </c>
      <c r="E38" s="135"/>
      <c r="F38" s="39"/>
      <c r="G38" s="41">
        <f t="shared" si="1"/>
        <v>5000</v>
      </c>
      <c r="H38" s="41">
        <f t="shared" si="1"/>
        <v>0</v>
      </c>
      <c r="I38" s="6"/>
    </row>
    <row r="39" spans="1:9" s="4" customFormat="1" ht="15.75">
      <c r="A39" s="121" t="s">
        <v>97</v>
      </c>
      <c r="B39" s="30" t="s">
        <v>115</v>
      </c>
      <c r="C39" s="31" t="s">
        <v>206</v>
      </c>
      <c r="D39" s="31" t="s">
        <v>99</v>
      </c>
      <c r="E39" s="135" t="s">
        <v>82</v>
      </c>
      <c r="F39" s="30"/>
      <c r="G39" s="32">
        <f>'Прилож №5'!H27</f>
        <v>5000</v>
      </c>
      <c r="H39" s="32">
        <f>'Прилож №5'!I27</f>
        <v>0</v>
      </c>
      <c r="I39" s="6"/>
    </row>
    <row r="40" spans="1:9" s="4" customFormat="1" ht="15.75">
      <c r="A40" s="37" t="s">
        <v>52</v>
      </c>
      <c r="B40" s="34" t="s">
        <v>115</v>
      </c>
      <c r="C40" s="35" t="s">
        <v>205</v>
      </c>
      <c r="D40" s="35"/>
      <c r="E40" s="160"/>
      <c r="F40" s="34"/>
      <c r="G40" s="36">
        <f>G41+G49+G46</f>
        <v>90639.6</v>
      </c>
      <c r="H40" s="36">
        <f>H41+H49+H46</f>
        <v>0</v>
      </c>
      <c r="I40" s="6"/>
    </row>
    <row r="41" spans="1:9" s="4" customFormat="1" ht="43.5">
      <c r="A41" s="119" t="s">
        <v>167</v>
      </c>
      <c r="B41" s="30" t="s">
        <v>115</v>
      </c>
      <c r="C41" s="31" t="s">
        <v>205</v>
      </c>
      <c r="D41" s="31" t="s">
        <v>161</v>
      </c>
      <c r="E41" s="135"/>
      <c r="F41" s="30"/>
      <c r="G41" s="32">
        <f>G42+G44</f>
        <v>21520.9</v>
      </c>
      <c r="H41" s="32">
        <f>H42</f>
        <v>0</v>
      </c>
      <c r="I41" s="6"/>
    </row>
    <row r="42" spans="1:9" s="4" customFormat="1" ht="15.75">
      <c r="A42" s="50" t="s">
        <v>37</v>
      </c>
      <c r="B42" s="30" t="s">
        <v>115</v>
      </c>
      <c r="C42" s="31" t="s">
        <v>205</v>
      </c>
      <c r="D42" s="31" t="s">
        <v>163</v>
      </c>
      <c r="E42" s="135"/>
      <c r="F42" s="30"/>
      <c r="G42" s="32">
        <f>G43</f>
        <v>21445.9</v>
      </c>
      <c r="H42" s="32">
        <f>H43</f>
        <v>0</v>
      </c>
      <c r="I42" s="6"/>
    </row>
    <row r="43" spans="1:9" s="4" customFormat="1" ht="15.75">
      <c r="A43" s="121" t="s">
        <v>95</v>
      </c>
      <c r="B43" s="30" t="s">
        <v>115</v>
      </c>
      <c r="C43" s="31" t="s">
        <v>205</v>
      </c>
      <c r="D43" s="31" t="s">
        <v>163</v>
      </c>
      <c r="E43" s="135" t="s">
        <v>162</v>
      </c>
      <c r="F43" s="30"/>
      <c r="G43" s="32">
        <f>'Прилож №5'!H324+'Прилож №5'!H348</f>
        <v>21445.9</v>
      </c>
      <c r="H43" s="32">
        <f>'Прилож №5'!I324+'Прилож №5'!I348</f>
        <v>0</v>
      </c>
      <c r="I43" s="6"/>
    </row>
    <row r="44" spans="1:9" s="4" customFormat="1" ht="33" customHeight="1">
      <c r="A44" s="171" t="s">
        <v>261</v>
      </c>
      <c r="B44" s="30" t="s">
        <v>115</v>
      </c>
      <c r="C44" s="31" t="s">
        <v>205</v>
      </c>
      <c r="D44" s="31" t="s">
        <v>265</v>
      </c>
      <c r="E44" s="135"/>
      <c r="F44" s="30"/>
      <c r="G44" s="32">
        <f>G45</f>
        <v>75</v>
      </c>
      <c r="H44" s="32"/>
      <c r="I44" s="6"/>
    </row>
    <row r="45" spans="1:9" s="4" customFormat="1" ht="15.75">
      <c r="A45" s="121" t="s">
        <v>95</v>
      </c>
      <c r="B45" s="30" t="s">
        <v>115</v>
      </c>
      <c r="C45" s="31" t="s">
        <v>205</v>
      </c>
      <c r="D45" s="31" t="s">
        <v>265</v>
      </c>
      <c r="E45" s="135" t="s">
        <v>162</v>
      </c>
      <c r="F45" s="30"/>
      <c r="G45" s="32">
        <f>'Прилож №5'!H326+'Прилож №5'!H350</f>
        <v>75</v>
      </c>
      <c r="H45" s="32"/>
      <c r="I45" s="6"/>
    </row>
    <row r="46" spans="1:9" s="4" customFormat="1" ht="29.25">
      <c r="A46" s="119" t="s">
        <v>131</v>
      </c>
      <c r="B46" s="31" t="s">
        <v>115</v>
      </c>
      <c r="C46" s="30" t="s">
        <v>205</v>
      </c>
      <c r="D46" s="31" t="s">
        <v>88</v>
      </c>
      <c r="E46" s="30"/>
      <c r="F46" s="61"/>
      <c r="G46" s="32">
        <f>G47</f>
        <v>1335</v>
      </c>
      <c r="H46" s="32"/>
      <c r="I46" s="6"/>
    </row>
    <row r="47" spans="1:9" s="4" customFormat="1" ht="15.75">
      <c r="A47" s="122" t="s">
        <v>49</v>
      </c>
      <c r="B47" s="31" t="s">
        <v>115</v>
      </c>
      <c r="C47" s="30" t="s">
        <v>205</v>
      </c>
      <c r="D47" s="31" t="s">
        <v>130</v>
      </c>
      <c r="E47" s="30"/>
      <c r="F47" s="61"/>
      <c r="G47" s="32">
        <f>G48</f>
        <v>1335</v>
      </c>
      <c r="H47" s="32"/>
      <c r="I47" s="6"/>
    </row>
    <row r="48" spans="1:9" s="4" customFormat="1" ht="15.75">
      <c r="A48" s="50" t="s">
        <v>95</v>
      </c>
      <c r="B48" s="40" t="s">
        <v>115</v>
      </c>
      <c r="C48" s="39" t="s">
        <v>205</v>
      </c>
      <c r="D48" s="40" t="s">
        <v>130</v>
      </c>
      <c r="E48" s="39" t="s">
        <v>162</v>
      </c>
      <c r="F48" s="72" t="s">
        <v>162</v>
      </c>
      <c r="G48" s="32">
        <f>'Прилож №5'!H353+'Прилож №5'!H31</f>
        <v>1335</v>
      </c>
      <c r="H48" s="32"/>
      <c r="I48" s="6"/>
    </row>
    <row r="49" spans="1:9" s="4" customFormat="1" ht="15.75">
      <c r="A49" s="112" t="s">
        <v>84</v>
      </c>
      <c r="B49" s="40" t="s">
        <v>115</v>
      </c>
      <c r="C49" s="39" t="s">
        <v>205</v>
      </c>
      <c r="D49" s="40" t="s">
        <v>85</v>
      </c>
      <c r="E49" s="135"/>
      <c r="F49" s="59"/>
      <c r="G49" s="32">
        <f>G51+G53</f>
        <v>67783.7</v>
      </c>
      <c r="H49" s="32">
        <f>H51+H53</f>
        <v>0</v>
      </c>
      <c r="I49" s="8"/>
    </row>
    <row r="50" spans="1:9" s="4" customFormat="1" ht="43.5">
      <c r="A50" s="114" t="s">
        <v>219</v>
      </c>
      <c r="B50" s="31" t="s">
        <v>115</v>
      </c>
      <c r="C50" s="30" t="s">
        <v>205</v>
      </c>
      <c r="D50" s="40" t="s">
        <v>138</v>
      </c>
      <c r="E50" s="135"/>
      <c r="F50" s="59"/>
      <c r="G50" s="32">
        <f>G51</f>
        <v>60643.7</v>
      </c>
      <c r="H50" s="32">
        <f>H51</f>
        <v>0</v>
      </c>
      <c r="I50" s="8"/>
    </row>
    <row r="51" spans="1:9" s="4" customFormat="1" ht="15.75">
      <c r="A51" s="112" t="s">
        <v>95</v>
      </c>
      <c r="B51" s="31" t="s">
        <v>115</v>
      </c>
      <c r="C51" s="30" t="s">
        <v>205</v>
      </c>
      <c r="D51" s="40" t="s">
        <v>138</v>
      </c>
      <c r="E51" s="162" t="s">
        <v>162</v>
      </c>
      <c r="F51" s="59" t="s">
        <v>162</v>
      </c>
      <c r="G51" s="32">
        <f>'Прилож №5'!H34+'Прилож №5'!H342+'Прилож №5'!H329+'Прилож №5'!H356+'Прилож №5'!H308</f>
        <v>60643.7</v>
      </c>
      <c r="H51" s="32">
        <f>'Прилож №5'!I34+'Прилож №5'!I342+'Прилож №5'!I329+'Прилож №5'!I356+'Прилож №5'!I308</f>
        <v>0</v>
      </c>
      <c r="I51" s="8"/>
    </row>
    <row r="52" spans="1:9" s="4" customFormat="1" ht="85.5">
      <c r="A52" s="254" t="s">
        <v>220</v>
      </c>
      <c r="B52" s="31" t="s">
        <v>115</v>
      </c>
      <c r="C52" s="30" t="s">
        <v>205</v>
      </c>
      <c r="D52" s="40" t="s">
        <v>221</v>
      </c>
      <c r="E52" s="135"/>
      <c r="F52" s="59"/>
      <c r="G52" s="32">
        <f>G53</f>
        <v>7140</v>
      </c>
      <c r="H52" s="32">
        <f>H53</f>
        <v>0</v>
      </c>
      <c r="I52" s="8"/>
    </row>
    <row r="53" spans="1:9" s="4" customFormat="1" ht="16.5" thickBot="1">
      <c r="A53" s="113" t="s">
        <v>95</v>
      </c>
      <c r="B53" s="40" t="s">
        <v>115</v>
      </c>
      <c r="C53" s="39" t="s">
        <v>205</v>
      </c>
      <c r="D53" s="40" t="s">
        <v>221</v>
      </c>
      <c r="E53" s="200" t="s">
        <v>162</v>
      </c>
      <c r="F53" s="163" t="s">
        <v>162</v>
      </c>
      <c r="G53" s="41">
        <f>'Прилож №5'!H36+'Прилож №5'!H331</f>
        <v>7140</v>
      </c>
      <c r="H53" s="41">
        <f>'Прилож №5'!I36</f>
        <v>0</v>
      </c>
      <c r="I53" s="8"/>
    </row>
    <row r="54" spans="1:9" s="4" customFormat="1" ht="16.5" thickBot="1">
      <c r="A54" s="73" t="s">
        <v>53</v>
      </c>
      <c r="B54" s="22" t="s">
        <v>116</v>
      </c>
      <c r="C54" s="24"/>
      <c r="D54" s="24"/>
      <c r="E54" s="244"/>
      <c r="F54" s="22"/>
      <c r="G54" s="25">
        <f aca="true" t="shared" si="2" ref="G54:H57">G55</f>
        <v>423</v>
      </c>
      <c r="H54" s="25">
        <f t="shared" si="2"/>
        <v>0</v>
      </c>
      <c r="I54" s="6"/>
    </row>
    <row r="55" spans="1:9" s="4" customFormat="1" ht="15.75">
      <c r="A55" s="45" t="s">
        <v>54</v>
      </c>
      <c r="B55" s="27" t="s">
        <v>116</v>
      </c>
      <c r="C55" s="28" t="s">
        <v>117</v>
      </c>
      <c r="D55" s="28"/>
      <c r="E55" s="161"/>
      <c r="F55" s="27"/>
      <c r="G55" s="29">
        <f t="shared" si="2"/>
        <v>423</v>
      </c>
      <c r="H55" s="29">
        <f t="shared" si="2"/>
        <v>0</v>
      </c>
      <c r="I55" s="6"/>
    </row>
    <row r="56" spans="1:9" s="4" customFormat="1" ht="29.25">
      <c r="A56" s="119" t="s">
        <v>69</v>
      </c>
      <c r="B56" s="30" t="s">
        <v>116</v>
      </c>
      <c r="C56" s="31" t="s">
        <v>117</v>
      </c>
      <c r="D56" s="31" t="s">
        <v>55</v>
      </c>
      <c r="E56" s="135"/>
      <c r="F56" s="30"/>
      <c r="G56" s="32">
        <f t="shared" si="2"/>
        <v>423</v>
      </c>
      <c r="H56" s="32">
        <f t="shared" si="2"/>
        <v>0</v>
      </c>
      <c r="I56" s="6"/>
    </row>
    <row r="57" spans="1:9" s="4" customFormat="1" ht="30.75" customHeight="1">
      <c r="A57" s="119" t="s">
        <v>70</v>
      </c>
      <c r="B57" s="30" t="s">
        <v>116</v>
      </c>
      <c r="C57" s="31" t="s">
        <v>117</v>
      </c>
      <c r="D57" s="31" t="s">
        <v>100</v>
      </c>
      <c r="E57" s="135"/>
      <c r="F57" s="46"/>
      <c r="G57" s="41">
        <f t="shared" si="2"/>
        <v>423</v>
      </c>
      <c r="H57" s="41">
        <f t="shared" si="2"/>
        <v>0</v>
      </c>
      <c r="I57" s="6"/>
    </row>
    <row r="58" spans="1:9" s="4" customFormat="1" ht="15" customHeight="1" thickBot="1">
      <c r="A58" s="121" t="s">
        <v>95</v>
      </c>
      <c r="B58" s="39" t="s">
        <v>116</v>
      </c>
      <c r="C58" s="40" t="s">
        <v>117</v>
      </c>
      <c r="D58" s="40" t="s">
        <v>100</v>
      </c>
      <c r="E58" s="162" t="s">
        <v>162</v>
      </c>
      <c r="F58" s="46"/>
      <c r="G58" s="41">
        <f>'Прилож №5'!H41</f>
        <v>423</v>
      </c>
      <c r="H58" s="41">
        <f>'Прилож №5'!I41</f>
        <v>0</v>
      </c>
      <c r="I58" s="6"/>
    </row>
    <row r="59" spans="1:9" s="14" customFormat="1" ht="32.25" customHeight="1" thickBot="1">
      <c r="A59" s="107" t="s">
        <v>76</v>
      </c>
      <c r="B59" s="47" t="s">
        <v>120</v>
      </c>
      <c r="C59" s="47"/>
      <c r="D59" s="47"/>
      <c r="E59" s="244"/>
      <c r="F59" s="48" t="s">
        <v>2</v>
      </c>
      <c r="G59" s="49">
        <f>G60+G64</f>
        <v>6578</v>
      </c>
      <c r="H59" s="49">
        <f>H60+H64</f>
        <v>0</v>
      </c>
      <c r="I59" s="8"/>
    </row>
    <row r="60" spans="1:9" s="4" customFormat="1" ht="45" customHeight="1">
      <c r="A60" s="74" t="s">
        <v>102</v>
      </c>
      <c r="B60" s="35" t="s">
        <v>120</v>
      </c>
      <c r="C60" s="35" t="s">
        <v>121</v>
      </c>
      <c r="D60" s="35"/>
      <c r="E60" s="245"/>
      <c r="F60" s="34"/>
      <c r="G60" s="36">
        <f>G63</f>
        <v>1954</v>
      </c>
      <c r="H60" s="36">
        <f>H63</f>
        <v>0</v>
      </c>
      <c r="I60" s="6"/>
    </row>
    <row r="61" spans="1:9" s="4" customFormat="1" ht="27" customHeight="1">
      <c r="A61" s="115" t="s">
        <v>89</v>
      </c>
      <c r="B61" s="52" t="s">
        <v>120</v>
      </c>
      <c r="C61" s="52" t="s">
        <v>121</v>
      </c>
      <c r="D61" s="52" t="s">
        <v>90</v>
      </c>
      <c r="E61" s="135"/>
      <c r="F61" s="51"/>
      <c r="G61" s="53">
        <f>G62</f>
        <v>1954</v>
      </c>
      <c r="H61" s="53">
        <f>H62</f>
        <v>0</v>
      </c>
      <c r="I61" s="6"/>
    </row>
    <row r="62" spans="1:9" s="4" customFormat="1" ht="46.5" customHeight="1">
      <c r="A62" s="115" t="s">
        <v>91</v>
      </c>
      <c r="B62" s="52" t="s">
        <v>120</v>
      </c>
      <c r="C62" s="52" t="s">
        <v>121</v>
      </c>
      <c r="D62" s="52" t="s">
        <v>103</v>
      </c>
      <c r="E62" s="135"/>
      <c r="F62" s="51"/>
      <c r="G62" s="53">
        <f>G63</f>
        <v>1954</v>
      </c>
      <c r="H62" s="53">
        <f>H63</f>
        <v>0</v>
      </c>
      <c r="I62" s="6"/>
    </row>
    <row r="63" spans="1:9" s="4" customFormat="1" ht="18" customHeight="1">
      <c r="A63" s="112" t="s">
        <v>95</v>
      </c>
      <c r="B63" s="31" t="s">
        <v>120</v>
      </c>
      <c r="C63" s="31" t="s">
        <v>121</v>
      </c>
      <c r="D63" s="31" t="s">
        <v>103</v>
      </c>
      <c r="E63" s="135" t="s">
        <v>162</v>
      </c>
      <c r="F63" s="30"/>
      <c r="G63" s="32">
        <f>'Прилож №5'!H46</f>
        <v>1954</v>
      </c>
      <c r="H63" s="32">
        <f>'Прилож №5'!I46</f>
        <v>0</v>
      </c>
      <c r="I63" s="6"/>
    </row>
    <row r="64" spans="1:9" s="4" customFormat="1" ht="30">
      <c r="A64" s="74" t="s">
        <v>71</v>
      </c>
      <c r="B64" s="35" t="s">
        <v>120</v>
      </c>
      <c r="C64" s="35" t="s">
        <v>119</v>
      </c>
      <c r="D64" s="35"/>
      <c r="E64" s="160"/>
      <c r="F64" s="34"/>
      <c r="G64" s="36">
        <f>G65</f>
        <v>4624</v>
      </c>
      <c r="H64" s="36">
        <f>H65</f>
        <v>0</v>
      </c>
      <c r="I64" s="6"/>
    </row>
    <row r="65" spans="1:9" s="4" customFormat="1" ht="13.5" customHeight="1">
      <c r="A65" s="113" t="s">
        <v>84</v>
      </c>
      <c r="B65" s="31" t="s">
        <v>120</v>
      </c>
      <c r="C65" s="31" t="s">
        <v>119</v>
      </c>
      <c r="D65" s="31" t="s">
        <v>85</v>
      </c>
      <c r="E65" s="135"/>
      <c r="F65" s="30"/>
      <c r="G65" s="32">
        <f>G67+G69</f>
        <v>4624</v>
      </c>
      <c r="H65" s="32">
        <f>H66</f>
        <v>0</v>
      </c>
      <c r="I65" s="8"/>
    </row>
    <row r="66" spans="1:9" s="4" customFormat="1" ht="54.75" customHeight="1">
      <c r="A66" s="231" t="s">
        <v>280</v>
      </c>
      <c r="B66" s="31" t="s">
        <v>120</v>
      </c>
      <c r="C66" s="135" t="s">
        <v>119</v>
      </c>
      <c r="D66" s="40" t="s">
        <v>153</v>
      </c>
      <c r="E66" s="135"/>
      <c r="F66" s="30"/>
      <c r="G66" s="53">
        <f>G67</f>
        <v>2612</v>
      </c>
      <c r="H66" s="206">
        <f>'Прилож №5'!I49</f>
        <v>0</v>
      </c>
      <c r="I66" s="8"/>
    </row>
    <row r="67" spans="1:9" s="4" customFormat="1" ht="14.25" customHeight="1">
      <c r="A67" s="112" t="s">
        <v>95</v>
      </c>
      <c r="B67" s="40" t="s">
        <v>120</v>
      </c>
      <c r="C67" s="39" t="s">
        <v>119</v>
      </c>
      <c r="D67" s="40" t="s">
        <v>153</v>
      </c>
      <c r="E67" s="162" t="s">
        <v>162</v>
      </c>
      <c r="F67" s="39"/>
      <c r="G67" s="41">
        <f>'Прилож №5'!H50+'Прилож №5'!H314+'Прилож №5'!H178</f>
        <v>2612</v>
      </c>
      <c r="H67" s="209"/>
      <c r="I67" s="8"/>
    </row>
    <row r="68" spans="1:9" s="4" customFormat="1" ht="51.75" customHeight="1">
      <c r="A68" s="119" t="s">
        <v>291</v>
      </c>
      <c r="B68" s="40" t="s">
        <v>120</v>
      </c>
      <c r="C68" s="39" t="s">
        <v>119</v>
      </c>
      <c r="D68" s="40" t="s">
        <v>218</v>
      </c>
      <c r="E68" s="162"/>
      <c r="F68" s="39"/>
      <c r="G68" s="41">
        <f>G69</f>
        <v>2012</v>
      </c>
      <c r="H68" s="209"/>
      <c r="I68" s="8"/>
    </row>
    <row r="69" spans="1:9" s="4" customFormat="1" ht="15" customHeight="1" thickBot="1">
      <c r="A69" s="233" t="s">
        <v>95</v>
      </c>
      <c r="B69" s="43" t="s">
        <v>120</v>
      </c>
      <c r="C69" s="42" t="s">
        <v>119</v>
      </c>
      <c r="D69" s="43" t="s">
        <v>218</v>
      </c>
      <c r="E69" s="200" t="s">
        <v>162</v>
      </c>
      <c r="F69" s="42"/>
      <c r="G69" s="44">
        <f>'Прилож №5'!H52</f>
        <v>2012</v>
      </c>
      <c r="H69" s="255">
        <f>'Прилож №5'!I52</f>
        <v>0</v>
      </c>
      <c r="I69" s="8"/>
    </row>
    <row r="70" spans="1:9" s="4" customFormat="1" ht="16.5" thickBot="1">
      <c r="A70" s="232" t="s">
        <v>42</v>
      </c>
      <c r="B70" s="218" t="s">
        <v>117</v>
      </c>
      <c r="C70" s="218"/>
      <c r="D70" s="218"/>
      <c r="E70" s="208"/>
      <c r="F70" s="221"/>
      <c r="G70" s="219">
        <f>G71+G76+G81</f>
        <v>108028.3</v>
      </c>
      <c r="H70" s="219">
        <f>H71+H76+H81</f>
        <v>0</v>
      </c>
      <c r="I70" s="6"/>
    </row>
    <row r="71" spans="1:9" s="2" customFormat="1" ht="15.75" customHeight="1">
      <c r="A71" s="56" t="s">
        <v>65</v>
      </c>
      <c r="B71" s="35" t="s">
        <v>117</v>
      </c>
      <c r="C71" s="88" t="s">
        <v>124</v>
      </c>
      <c r="D71" s="28"/>
      <c r="E71" s="161"/>
      <c r="F71" s="34"/>
      <c r="G71" s="36">
        <f>G72</f>
        <v>15500</v>
      </c>
      <c r="H71" s="36">
        <f>H72</f>
        <v>0</v>
      </c>
      <c r="I71" s="9"/>
    </row>
    <row r="72" spans="1:9" s="1" customFormat="1" ht="15.75" customHeight="1">
      <c r="A72" s="112" t="s">
        <v>105</v>
      </c>
      <c r="B72" s="31" t="s">
        <v>117</v>
      </c>
      <c r="C72" s="87" t="s">
        <v>124</v>
      </c>
      <c r="D72" s="31" t="s">
        <v>106</v>
      </c>
      <c r="E72" s="135"/>
      <c r="F72" s="30"/>
      <c r="G72" s="32">
        <f aca="true" t="shared" si="3" ref="G72:H74">G73</f>
        <v>15500</v>
      </c>
      <c r="H72" s="32">
        <f t="shared" si="3"/>
        <v>0</v>
      </c>
      <c r="I72" s="6"/>
    </row>
    <row r="73" spans="1:9" s="1" customFormat="1" ht="15.75" customHeight="1">
      <c r="A73" s="112" t="s">
        <v>107</v>
      </c>
      <c r="B73" s="31" t="s">
        <v>117</v>
      </c>
      <c r="C73" s="87" t="s">
        <v>124</v>
      </c>
      <c r="D73" s="31" t="s">
        <v>108</v>
      </c>
      <c r="E73" s="135"/>
      <c r="F73" s="30"/>
      <c r="G73" s="32">
        <f t="shared" si="3"/>
        <v>15500</v>
      </c>
      <c r="H73" s="32">
        <f t="shared" si="3"/>
        <v>0</v>
      </c>
      <c r="I73" s="6"/>
    </row>
    <row r="74" spans="1:9" s="1" customFormat="1" ht="49.5" customHeight="1">
      <c r="A74" s="114" t="s">
        <v>109</v>
      </c>
      <c r="B74" s="31" t="s">
        <v>117</v>
      </c>
      <c r="C74" s="87" t="s">
        <v>124</v>
      </c>
      <c r="D74" s="31" t="s">
        <v>110</v>
      </c>
      <c r="E74" s="135"/>
      <c r="F74" s="30"/>
      <c r="G74" s="32">
        <f t="shared" si="3"/>
        <v>15500</v>
      </c>
      <c r="H74" s="32">
        <f t="shared" si="3"/>
        <v>0</v>
      </c>
      <c r="I74" s="6"/>
    </row>
    <row r="75" spans="1:9" s="1" customFormat="1" ht="15.75" customHeight="1">
      <c r="A75" s="121" t="s">
        <v>95</v>
      </c>
      <c r="B75" s="31" t="s">
        <v>117</v>
      </c>
      <c r="C75" s="87" t="s">
        <v>124</v>
      </c>
      <c r="D75" s="31" t="s">
        <v>110</v>
      </c>
      <c r="E75" s="135" t="s">
        <v>162</v>
      </c>
      <c r="F75" s="30"/>
      <c r="G75" s="32">
        <f>'Прилож №5'!H58</f>
        <v>15500</v>
      </c>
      <c r="H75" s="32">
        <f>'Прилож №5'!I58</f>
        <v>0</v>
      </c>
      <c r="I75" s="6"/>
    </row>
    <row r="76" spans="1:9" s="2" customFormat="1" ht="15.75" customHeight="1">
      <c r="A76" s="17" t="s">
        <v>66</v>
      </c>
      <c r="B76" s="35" t="s">
        <v>117</v>
      </c>
      <c r="C76" s="88" t="s">
        <v>121</v>
      </c>
      <c r="D76" s="35"/>
      <c r="E76" s="160"/>
      <c r="F76" s="34"/>
      <c r="G76" s="36">
        <f>G77</f>
        <v>32102</v>
      </c>
      <c r="H76" s="36">
        <f>H77</f>
        <v>0</v>
      </c>
      <c r="I76" s="6"/>
    </row>
    <row r="77" spans="1:9" s="1" customFormat="1" ht="15.75" customHeight="1">
      <c r="A77" s="116" t="s">
        <v>66</v>
      </c>
      <c r="B77" s="31" t="s">
        <v>117</v>
      </c>
      <c r="C77" s="87" t="s">
        <v>121</v>
      </c>
      <c r="D77" s="31" t="s">
        <v>125</v>
      </c>
      <c r="E77" s="135"/>
      <c r="F77" s="30"/>
      <c r="G77" s="32">
        <f>G78</f>
        <v>32102</v>
      </c>
      <c r="H77" s="32">
        <f>H78</f>
        <v>0</v>
      </c>
      <c r="I77" s="6"/>
    </row>
    <row r="78" spans="1:9" s="1" customFormat="1" ht="15.75" customHeight="1">
      <c r="A78" s="116" t="s">
        <v>126</v>
      </c>
      <c r="B78" s="31" t="s">
        <v>117</v>
      </c>
      <c r="C78" s="87" t="s">
        <v>121</v>
      </c>
      <c r="D78" s="31" t="s">
        <v>127</v>
      </c>
      <c r="E78" s="135"/>
      <c r="F78" s="30"/>
      <c r="G78" s="32">
        <f>G79</f>
        <v>32102</v>
      </c>
      <c r="H78" s="32">
        <f>H80</f>
        <v>0</v>
      </c>
      <c r="I78" s="6"/>
    </row>
    <row r="79" spans="1:9" s="1" customFormat="1" ht="15.75" customHeight="1">
      <c r="A79" s="116" t="s">
        <v>173</v>
      </c>
      <c r="B79" s="31" t="s">
        <v>117</v>
      </c>
      <c r="C79" s="87" t="s">
        <v>121</v>
      </c>
      <c r="D79" s="31" t="s">
        <v>174</v>
      </c>
      <c r="E79" s="135"/>
      <c r="F79" s="30"/>
      <c r="G79" s="32">
        <f>G80</f>
        <v>32102</v>
      </c>
      <c r="H79" s="32">
        <f>H80</f>
        <v>0</v>
      </c>
      <c r="I79" s="6"/>
    </row>
    <row r="80" spans="1:9" s="1" customFormat="1" ht="15.75" customHeight="1">
      <c r="A80" s="121" t="s">
        <v>95</v>
      </c>
      <c r="B80" s="31" t="s">
        <v>117</v>
      </c>
      <c r="C80" s="87" t="s">
        <v>121</v>
      </c>
      <c r="D80" s="31" t="s">
        <v>174</v>
      </c>
      <c r="E80" s="135" t="s">
        <v>162</v>
      </c>
      <c r="F80" s="30"/>
      <c r="G80" s="32">
        <f>'Прилож №5'!H63</f>
        <v>32102</v>
      </c>
      <c r="H80" s="32">
        <f>'Прилож №5'!I63</f>
        <v>0</v>
      </c>
      <c r="I80" s="6"/>
    </row>
    <row r="81" spans="1:9" s="3" customFormat="1" ht="15.75">
      <c r="A81" s="17" t="s">
        <v>43</v>
      </c>
      <c r="B81" s="35" t="s">
        <v>117</v>
      </c>
      <c r="C81" s="88" t="s">
        <v>118</v>
      </c>
      <c r="D81" s="35"/>
      <c r="E81" s="160"/>
      <c r="F81" s="34"/>
      <c r="G81" s="36">
        <f>G88+G82+G85</f>
        <v>60426.3</v>
      </c>
      <c r="H81" s="36">
        <f>H88+H82</f>
        <v>0</v>
      </c>
      <c r="I81" s="6"/>
    </row>
    <row r="82" spans="1:9" s="3" customFormat="1" ht="29.25">
      <c r="A82" s="114" t="s">
        <v>69</v>
      </c>
      <c r="B82" s="52" t="s">
        <v>117</v>
      </c>
      <c r="C82" s="51" t="s">
        <v>118</v>
      </c>
      <c r="D82" s="31" t="s">
        <v>88</v>
      </c>
      <c r="E82" s="135"/>
      <c r="F82" s="97"/>
      <c r="G82" s="32">
        <f>G83</f>
        <v>58510.3</v>
      </c>
      <c r="H82" s="32">
        <f>H83</f>
        <v>0</v>
      </c>
      <c r="I82" s="6"/>
    </row>
    <row r="83" spans="1:9" s="3" customFormat="1" ht="15.75">
      <c r="A83" s="112" t="s">
        <v>18</v>
      </c>
      <c r="B83" s="52" t="s">
        <v>117</v>
      </c>
      <c r="C83" s="51" t="s">
        <v>118</v>
      </c>
      <c r="D83" s="31" t="s">
        <v>232</v>
      </c>
      <c r="E83" s="135"/>
      <c r="F83" s="105"/>
      <c r="G83" s="32">
        <f>G84</f>
        <v>58510.3</v>
      </c>
      <c r="H83" s="32">
        <f>H84</f>
        <v>0</v>
      </c>
      <c r="I83" s="6"/>
    </row>
    <row r="84" spans="1:9" s="3" customFormat="1" ht="15.75">
      <c r="A84" s="112" t="s">
        <v>159</v>
      </c>
      <c r="B84" s="52" t="s">
        <v>117</v>
      </c>
      <c r="C84" s="51" t="s">
        <v>118</v>
      </c>
      <c r="D84" s="31" t="s">
        <v>232</v>
      </c>
      <c r="E84" s="30" t="s">
        <v>160</v>
      </c>
      <c r="F84" s="105" t="s">
        <v>57</v>
      </c>
      <c r="G84" s="32">
        <f>'Прилож №5'!H67</f>
        <v>58510.3</v>
      </c>
      <c r="H84" s="32">
        <f>'Прилож №5'!I67</f>
        <v>0</v>
      </c>
      <c r="I84" s="6"/>
    </row>
    <row r="85" spans="1:9" s="3" customFormat="1" ht="29.25">
      <c r="A85" s="119" t="s">
        <v>72</v>
      </c>
      <c r="B85" s="52" t="s">
        <v>117</v>
      </c>
      <c r="C85" s="30" t="s">
        <v>118</v>
      </c>
      <c r="D85" s="31" t="s">
        <v>48</v>
      </c>
      <c r="E85" s="30"/>
      <c r="F85" s="61"/>
      <c r="G85" s="41">
        <f>G86</f>
        <v>621</v>
      </c>
      <c r="H85" s="41"/>
      <c r="I85" s="6"/>
    </row>
    <row r="86" spans="1:9" s="3" customFormat="1" ht="15.75">
      <c r="A86" s="120" t="s">
        <v>189</v>
      </c>
      <c r="B86" s="52" t="s">
        <v>117</v>
      </c>
      <c r="C86" s="39" t="s">
        <v>118</v>
      </c>
      <c r="D86" s="40" t="s">
        <v>190</v>
      </c>
      <c r="E86" s="39"/>
      <c r="F86" s="61"/>
      <c r="G86" s="41">
        <f>G87</f>
        <v>621</v>
      </c>
      <c r="H86" s="41"/>
      <c r="I86" s="6"/>
    </row>
    <row r="87" spans="1:9" s="3" customFormat="1" ht="15.75">
      <c r="A87" s="121" t="s">
        <v>95</v>
      </c>
      <c r="B87" s="52" t="s">
        <v>117</v>
      </c>
      <c r="C87" s="31" t="s">
        <v>118</v>
      </c>
      <c r="D87" s="40" t="s">
        <v>190</v>
      </c>
      <c r="E87" s="39" t="s">
        <v>162</v>
      </c>
      <c r="F87" s="60" t="s">
        <v>162</v>
      </c>
      <c r="G87" s="41">
        <f>'Прилож №5'!H361</f>
        <v>621</v>
      </c>
      <c r="H87" s="41"/>
      <c r="I87" s="6"/>
    </row>
    <row r="88" spans="1:9" s="4" customFormat="1" ht="15.75">
      <c r="A88" s="112" t="s">
        <v>84</v>
      </c>
      <c r="B88" s="52" t="s">
        <v>117</v>
      </c>
      <c r="C88" s="39" t="s">
        <v>118</v>
      </c>
      <c r="D88" s="40" t="s">
        <v>85</v>
      </c>
      <c r="E88" s="135"/>
      <c r="F88" s="60"/>
      <c r="G88" s="41">
        <f>G89+G92</f>
        <v>1295</v>
      </c>
      <c r="H88" s="41">
        <f>H89+H92</f>
        <v>0</v>
      </c>
      <c r="I88" s="6"/>
    </row>
    <row r="89" spans="1:9" s="4" customFormat="1" ht="43.5">
      <c r="A89" s="256" t="s">
        <v>222</v>
      </c>
      <c r="B89" s="52" t="s">
        <v>117</v>
      </c>
      <c r="C89" s="39" t="s">
        <v>118</v>
      </c>
      <c r="D89" s="40" t="s">
        <v>228</v>
      </c>
      <c r="E89" s="135"/>
      <c r="F89" s="60"/>
      <c r="G89" s="41">
        <f>G90+G91</f>
        <v>995</v>
      </c>
      <c r="H89" s="41">
        <f>H91</f>
        <v>0</v>
      </c>
      <c r="I89" s="6"/>
    </row>
    <row r="90" spans="1:9" s="4" customFormat="1" ht="15.75">
      <c r="A90" s="131" t="s">
        <v>300</v>
      </c>
      <c r="B90" s="52" t="s">
        <v>117</v>
      </c>
      <c r="C90" s="39" t="s">
        <v>118</v>
      </c>
      <c r="D90" s="40" t="s">
        <v>228</v>
      </c>
      <c r="E90" s="39" t="s">
        <v>57</v>
      </c>
      <c r="F90" s="60"/>
      <c r="G90" s="41">
        <f>'Прилож №5'!H70</f>
        <v>350</v>
      </c>
      <c r="H90" s="41"/>
      <c r="I90" s="6"/>
    </row>
    <row r="91" spans="1:9" s="4" customFormat="1" ht="15.75">
      <c r="A91" s="118" t="s">
        <v>95</v>
      </c>
      <c r="B91" s="52" t="s">
        <v>117</v>
      </c>
      <c r="C91" s="39" t="s">
        <v>118</v>
      </c>
      <c r="D91" s="40" t="s">
        <v>228</v>
      </c>
      <c r="E91" s="39" t="s">
        <v>162</v>
      </c>
      <c r="F91" s="60" t="s">
        <v>162</v>
      </c>
      <c r="G91" s="41">
        <f>'Прилож №5'!H71</f>
        <v>645</v>
      </c>
      <c r="H91" s="41">
        <f>'Прилож №5'!I71</f>
        <v>0</v>
      </c>
      <c r="I91" s="6"/>
    </row>
    <row r="92" spans="1:9" s="4" customFormat="1" ht="43.5">
      <c r="A92" s="178" t="s">
        <v>276</v>
      </c>
      <c r="B92" s="40" t="s">
        <v>117</v>
      </c>
      <c r="C92" s="92" t="s">
        <v>118</v>
      </c>
      <c r="D92" s="40" t="s">
        <v>154</v>
      </c>
      <c r="E92" s="135"/>
      <c r="F92" s="57"/>
      <c r="G92" s="41">
        <f>G93</f>
        <v>300</v>
      </c>
      <c r="H92" s="41">
        <f>H93</f>
        <v>0</v>
      </c>
      <c r="I92" s="6"/>
    </row>
    <row r="93" spans="1:9" s="4" customFormat="1" ht="16.5" thickBot="1">
      <c r="A93" s="130" t="s">
        <v>95</v>
      </c>
      <c r="B93" s="31" t="s">
        <v>117</v>
      </c>
      <c r="C93" s="31" t="s">
        <v>118</v>
      </c>
      <c r="D93" s="40" t="s">
        <v>154</v>
      </c>
      <c r="E93" s="162" t="s">
        <v>162</v>
      </c>
      <c r="F93" s="57"/>
      <c r="G93" s="41">
        <f>'Прилож №5'!H73</f>
        <v>300</v>
      </c>
      <c r="H93" s="41">
        <f>'Прилож №5'!I73</f>
        <v>0</v>
      </c>
      <c r="I93" s="6"/>
    </row>
    <row r="94" spans="1:9" s="4" customFormat="1" ht="16.5" thickBot="1">
      <c r="A94" s="54" t="s">
        <v>16</v>
      </c>
      <c r="B94" s="24" t="s">
        <v>129</v>
      </c>
      <c r="C94" s="24"/>
      <c r="D94" s="24"/>
      <c r="E94" s="244"/>
      <c r="F94" s="55"/>
      <c r="G94" s="25">
        <f>G95+G108+G103</f>
        <v>86304</v>
      </c>
      <c r="H94" s="25">
        <f>H95+H108+H103</f>
        <v>0</v>
      </c>
      <c r="I94" s="6"/>
    </row>
    <row r="95" spans="1:9" s="4" customFormat="1" ht="15.75">
      <c r="A95" s="58" t="s">
        <v>45</v>
      </c>
      <c r="B95" s="28" t="s">
        <v>129</v>
      </c>
      <c r="C95" s="28" t="s">
        <v>115</v>
      </c>
      <c r="D95" s="28"/>
      <c r="E95" s="245"/>
      <c r="F95" s="27"/>
      <c r="G95" s="29">
        <f>G96</f>
        <v>21652</v>
      </c>
      <c r="H95" s="29">
        <f>H96</f>
        <v>0</v>
      </c>
      <c r="I95" s="6"/>
    </row>
    <row r="96" spans="1:9" s="4" customFormat="1" ht="15.75">
      <c r="A96" s="122" t="s">
        <v>84</v>
      </c>
      <c r="B96" s="31" t="s">
        <v>129</v>
      </c>
      <c r="C96" s="30" t="s">
        <v>115</v>
      </c>
      <c r="D96" s="31" t="s">
        <v>85</v>
      </c>
      <c r="E96" s="30"/>
      <c r="F96" s="38"/>
      <c r="G96" s="53">
        <f>G98+G100+G102</f>
        <v>21652</v>
      </c>
      <c r="H96" s="64"/>
      <c r="I96" s="6"/>
    </row>
    <row r="97" spans="1:9" s="4" customFormat="1" ht="57.75">
      <c r="A97" s="119" t="s">
        <v>286</v>
      </c>
      <c r="B97" s="31" t="s">
        <v>129</v>
      </c>
      <c r="C97" s="30" t="s">
        <v>115</v>
      </c>
      <c r="D97" s="40" t="s">
        <v>156</v>
      </c>
      <c r="E97" s="30"/>
      <c r="F97" s="38"/>
      <c r="G97" s="53">
        <f>G98</f>
        <v>5052</v>
      </c>
      <c r="H97" s="64"/>
      <c r="I97" s="6"/>
    </row>
    <row r="98" spans="1:9" s="4" customFormat="1" ht="15.75">
      <c r="A98" s="131" t="s">
        <v>300</v>
      </c>
      <c r="B98" s="31" t="s">
        <v>129</v>
      </c>
      <c r="C98" s="30" t="s">
        <v>115</v>
      </c>
      <c r="D98" s="40" t="s">
        <v>156</v>
      </c>
      <c r="E98" s="30" t="s">
        <v>57</v>
      </c>
      <c r="F98" s="38"/>
      <c r="G98" s="53">
        <f>'Прилож №5'!H78</f>
        <v>5052</v>
      </c>
      <c r="H98" s="64"/>
      <c r="I98" s="6"/>
    </row>
    <row r="99" spans="1:9" s="4" customFormat="1" ht="53.25" customHeight="1">
      <c r="A99" s="224" t="s">
        <v>223</v>
      </c>
      <c r="B99" s="31" t="s">
        <v>129</v>
      </c>
      <c r="C99" s="30" t="s">
        <v>115</v>
      </c>
      <c r="D99" s="40" t="s">
        <v>288</v>
      </c>
      <c r="E99" s="30"/>
      <c r="F99" s="38"/>
      <c r="G99" s="53">
        <f>G100</f>
        <v>1600</v>
      </c>
      <c r="H99" s="64"/>
      <c r="I99" s="6"/>
    </row>
    <row r="100" spans="1:9" s="4" customFormat="1" ht="15.75">
      <c r="A100" s="50" t="s">
        <v>95</v>
      </c>
      <c r="B100" s="31" t="s">
        <v>129</v>
      </c>
      <c r="C100" s="30" t="s">
        <v>115</v>
      </c>
      <c r="D100" s="40" t="s">
        <v>288</v>
      </c>
      <c r="E100" s="30" t="s">
        <v>162</v>
      </c>
      <c r="F100" s="38"/>
      <c r="G100" s="53">
        <f>'Прилож №5'!H80</f>
        <v>1600</v>
      </c>
      <c r="H100" s="64"/>
      <c r="I100" s="6"/>
    </row>
    <row r="101" spans="1:9" s="4" customFormat="1" ht="42.75">
      <c r="A101" s="225" t="s">
        <v>287</v>
      </c>
      <c r="B101" s="31" t="s">
        <v>129</v>
      </c>
      <c r="C101" s="30" t="s">
        <v>115</v>
      </c>
      <c r="D101" s="40" t="s">
        <v>226</v>
      </c>
      <c r="E101" s="30"/>
      <c r="F101" s="38"/>
      <c r="G101" s="53">
        <f>G102</f>
        <v>15000</v>
      </c>
      <c r="H101" s="64"/>
      <c r="I101" s="6"/>
    </row>
    <row r="102" spans="1:9" s="4" customFormat="1" ht="15.75">
      <c r="A102" s="131" t="s">
        <v>300</v>
      </c>
      <c r="B102" s="31" t="s">
        <v>129</v>
      </c>
      <c r="C102" s="30" t="s">
        <v>115</v>
      </c>
      <c r="D102" s="40" t="s">
        <v>226</v>
      </c>
      <c r="E102" s="30" t="s">
        <v>57</v>
      </c>
      <c r="F102" s="51"/>
      <c r="G102" s="53">
        <f>'Прилож №5'!H82</f>
        <v>15000</v>
      </c>
      <c r="H102" s="53"/>
      <c r="I102" s="6"/>
    </row>
    <row r="103" spans="1:9" s="4" customFormat="1" ht="15.75">
      <c r="A103" s="17" t="s">
        <v>243</v>
      </c>
      <c r="B103" s="35" t="s">
        <v>129</v>
      </c>
      <c r="C103" s="62" t="s">
        <v>116</v>
      </c>
      <c r="D103" s="35"/>
      <c r="E103" s="160"/>
      <c r="F103" s="134" t="s">
        <v>36</v>
      </c>
      <c r="G103" s="64">
        <f>G104</f>
        <v>6947</v>
      </c>
      <c r="H103" s="64">
        <f>H107</f>
        <v>0</v>
      </c>
      <c r="I103" s="6"/>
    </row>
    <row r="104" spans="1:9" s="4" customFormat="1" ht="15.75">
      <c r="A104" s="122" t="s">
        <v>84</v>
      </c>
      <c r="B104" s="31" t="s">
        <v>129</v>
      </c>
      <c r="C104" s="30" t="s">
        <v>116</v>
      </c>
      <c r="D104" s="31" t="s">
        <v>85</v>
      </c>
      <c r="E104" s="30"/>
      <c r="F104" s="61"/>
      <c r="G104" s="53">
        <f>G105</f>
        <v>6947</v>
      </c>
      <c r="H104" s="53">
        <f>H106+H107</f>
        <v>0</v>
      </c>
      <c r="I104" s="6"/>
    </row>
    <row r="105" spans="1:9" s="4" customFormat="1" ht="43.5">
      <c r="A105" s="177" t="s">
        <v>282</v>
      </c>
      <c r="B105" s="31" t="s">
        <v>129</v>
      </c>
      <c r="C105" s="30" t="s">
        <v>116</v>
      </c>
      <c r="D105" s="40" t="s">
        <v>224</v>
      </c>
      <c r="E105" s="30"/>
      <c r="F105" s="61"/>
      <c r="G105" s="53">
        <f>G106+G107</f>
        <v>6947</v>
      </c>
      <c r="H105" s="64"/>
      <c r="I105" s="6"/>
    </row>
    <row r="106" spans="1:9" s="4" customFormat="1" ht="15.75">
      <c r="A106" s="130" t="s">
        <v>95</v>
      </c>
      <c r="B106" s="31" t="s">
        <v>129</v>
      </c>
      <c r="C106" s="30" t="s">
        <v>116</v>
      </c>
      <c r="D106" s="40" t="s">
        <v>224</v>
      </c>
      <c r="E106" s="30" t="s">
        <v>162</v>
      </c>
      <c r="F106" s="61" t="s">
        <v>162</v>
      </c>
      <c r="G106" s="53">
        <f>'Прилож №5'!H86</f>
        <v>1947</v>
      </c>
      <c r="H106" s="53">
        <f>'Прилож №5'!I86</f>
        <v>0</v>
      </c>
      <c r="I106" s="6"/>
    </row>
    <row r="107" spans="1:9" s="4" customFormat="1" ht="15.75">
      <c r="A107" s="216" t="s">
        <v>283</v>
      </c>
      <c r="B107" s="31" t="s">
        <v>129</v>
      </c>
      <c r="C107" s="30" t="s">
        <v>116</v>
      </c>
      <c r="D107" s="40" t="s">
        <v>224</v>
      </c>
      <c r="E107" s="30" t="s">
        <v>44</v>
      </c>
      <c r="F107" s="61" t="s">
        <v>44</v>
      </c>
      <c r="G107" s="53">
        <f>'Прилож №5'!H87</f>
        <v>5000</v>
      </c>
      <c r="H107" s="53">
        <f>'Прилож №5'!I87</f>
        <v>0</v>
      </c>
      <c r="I107" s="6"/>
    </row>
    <row r="108" spans="1:9" s="3" customFormat="1" ht="15.75">
      <c r="A108" s="234" t="s">
        <v>87</v>
      </c>
      <c r="B108" s="235" t="s">
        <v>129</v>
      </c>
      <c r="C108" s="235" t="s">
        <v>120</v>
      </c>
      <c r="D108" s="235"/>
      <c r="E108" s="247"/>
      <c r="F108" s="236"/>
      <c r="G108" s="237">
        <f>G109</f>
        <v>57705</v>
      </c>
      <c r="H108" s="237">
        <f>H109</f>
        <v>0</v>
      </c>
      <c r="I108" s="6"/>
    </row>
    <row r="109" spans="1:9" s="4" customFormat="1" ht="15.75">
      <c r="A109" s="122" t="s">
        <v>84</v>
      </c>
      <c r="B109" s="31" t="s">
        <v>129</v>
      </c>
      <c r="C109" s="31" t="s">
        <v>120</v>
      </c>
      <c r="D109" s="40" t="s">
        <v>85</v>
      </c>
      <c r="E109" s="135"/>
      <c r="F109" s="30"/>
      <c r="G109" s="32">
        <f>G111+G112</f>
        <v>57705</v>
      </c>
      <c r="H109" s="32">
        <f>H111</f>
        <v>0</v>
      </c>
      <c r="I109" s="6"/>
    </row>
    <row r="110" spans="1:9" s="4" customFormat="1" ht="29.25">
      <c r="A110" s="119" t="s">
        <v>289</v>
      </c>
      <c r="B110" s="31" t="s">
        <v>129</v>
      </c>
      <c r="C110" s="31" t="s">
        <v>120</v>
      </c>
      <c r="D110" s="40" t="s">
        <v>292</v>
      </c>
      <c r="E110" s="135"/>
      <c r="F110" s="30"/>
      <c r="G110" s="32">
        <f>G111</f>
        <v>47705</v>
      </c>
      <c r="H110" s="32">
        <f>H111</f>
        <v>0</v>
      </c>
      <c r="I110" s="6"/>
    </row>
    <row r="111" spans="1:9" s="4" customFormat="1" ht="15.75">
      <c r="A111" s="130" t="s">
        <v>95</v>
      </c>
      <c r="B111" s="40" t="s">
        <v>129</v>
      </c>
      <c r="C111" s="40" t="s">
        <v>120</v>
      </c>
      <c r="D111" s="40" t="s">
        <v>292</v>
      </c>
      <c r="E111" s="162" t="s">
        <v>162</v>
      </c>
      <c r="F111" s="39"/>
      <c r="G111" s="41">
        <f>'Прилож №5'!H91+'Прилож №5'!H319</f>
        <v>47705</v>
      </c>
      <c r="H111" s="41">
        <f>'Прилож №5'!I91</f>
        <v>0</v>
      </c>
      <c r="I111" s="6"/>
    </row>
    <row r="112" spans="1:9" s="4" customFormat="1" ht="47.25" customHeight="1">
      <c r="A112" s="179" t="s">
        <v>302</v>
      </c>
      <c r="B112" s="31" t="s">
        <v>129</v>
      </c>
      <c r="C112" s="31" t="s">
        <v>120</v>
      </c>
      <c r="D112" s="31" t="s">
        <v>303</v>
      </c>
      <c r="E112" s="135"/>
      <c r="F112" s="30"/>
      <c r="G112" s="32">
        <f>G113</f>
        <v>10000</v>
      </c>
      <c r="H112" s="32"/>
      <c r="I112" s="6"/>
    </row>
    <row r="113" spans="1:9" s="4" customFormat="1" ht="16.5" thickBot="1">
      <c r="A113" s="116" t="s">
        <v>95</v>
      </c>
      <c r="B113" s="66" t="s">
        <v>129</v>
      </c>
      <c r="C113" s="66" t="s">
        <v>120</v>
      </c>
      <c r="D113" s="66" t="s">
        <v>303</v>
      </c>
      <c r="E113" s="248" t="s">
        <v>162</v>
      </c>
      <c r="F113" s="46"/>
      <c r="G113" s="71">
        <f>'Прилож №5'!H93</f>
        <v>10000</v>
      </c>
      <c r="H113" s="71"/>
      <c r="I113" s="6"/>
    </row>
    <row r="114" spans="1:9" s="4" customFormat="1" ht="16.5" thickBot="1">
      <c r="A114" s="54" t="s">
        <v>31</v>
      </c>
      <c r="B114" s="24" t="s">
        <v>132</v>
      </c>
      <c r="C114" s="24"/>
      <c r="D114" s="24"/>
      <c r="E114" s="244"/>
      <c r="F114" s="55"/>
      <c r="G114" s="25">
        <f aca="true" t="shared" si="4" ref="G114:H117">G115</f>
        <v>860</v>
      </c>
      <c r="H114" s="25">
        <f t="shared" si="4"/>
        <v>0</v>
      </c>
      <c r="I114" s="6"/>
    </row>
    <row r="115" spans="1:9" s="4" customFormat="1" ht="15.75">
      <c r="A115" s="17" t="s">
        <v>32</v>
      </c>
      <c r="B115" s="62" t="s">
        <v>132</v>
      </c>
      <c r="C115" s="62" t="s">
        <v>129</v>
      </c>
      <c r="D115" s="62"/>
      <c r="E115" s="245"/>
      <c r="F115" s="63"/>
      <c r="G115" s="64">
        <f t="shared" si="4"/>
        <v>860</v>
      </c>
      <c r="H115" s="64">
        <f t="shared" si="4"/>
        <v>0</v>
      </c>
      <c r="I115" s="6"/>
    </row>
    <row r="116" spans="1:9" s="4" customFormat="1" ht="15.75">
      <c r="A116" s="112" t="s">
        <v>84</v>
      </c>
      <c r="B116" s="31" t="s">
        <v>132</v>
      </c>
      <c r="C116" s="31" t="s">
        <v>129</v>
      </c>
      <c r="D116" s="31" t="s">
        <v>85</v>
      </c>
      <c r="E116" s="135"/>
      <c r="F116" s="77"/>
      <c r="G116" s="32">
        <f t="shared" si="4"/>
        <v>860</v>
      </c>
      <c r="H116" s="32">
        <f t="shared" si="4"/>
        <v>0</v>
      </c>
      <c r="I116" s="6"/>
    </row>
    <row r="117" spans="1:9" s="4" customFormat="1" ht="48" customHeight="1" thickBot="1">
      <c r="A117" s="230" t="s">
        <v>279</v>
      </c>
      <c r="B117" s="52" t="s">
        <v>132</v>
      </c>
      <c r="C117" s="52" t="s">
        <v>129</v>
      </c>
      <c r="D117" s="40" t="s">
        <v>293</v>
      </c>
      <c r="E117" s="159"/>
      <c r="F117" s="65"/>
      <c r="G117" s="53">
        <f t="shared" si="4"/>
        <v>860</v>
      </c>
      <c r="H117" s="53">
        <f t="shared" si="4"/>
        <v>0</v>
      </c>
      <c r="I117" s="6"/>
    </row>
    <row r="118" spans="1:9" s="4" customFormat="1" ht="16.5" thickBot="1">
      <c r="A118" s="118" t="s">
        <v>95</v>
      </c>
      <c r="B118" s="52" t="s">
        <v>132</v>
      </c>
      <c r="C118" s="52" t="s">
        <v>129</v>
      </c>
      <c r="D118" s="40" t="s">
        <v>293</v>
      </c>
      <c r="E118" s="248" t="s">
        <v>162</v>
      </c>
      <c r="F118" s="65"/>
      <c r="G118" s="53">
        <f>'Прилож №5'!H98</f>
        <v>860</v>
      </c>
      <c r="H118" s="53">
        <f>'Прилож №5'!I98</f>
        <v>0</v>
      </c>
      <c r="I118" s="6"/>
    </row>
    <row r="119" spans="1:9" s="4" customFormat="1" ht="16.5" thickBot="1">
      <c r="A119" s="54" t="s">
        <v>4</v>
      </c>
      <c r="B119" s="24" t="s">
        <v>123</v>
      </c>
      <c r="C119" s="24"/>
      <c r="D119" s="24"/>
      <c r="E119" s="244"/>
      <c r="F119" s="55"/>
      <c r="G119" s="25">
        <f>G120+G126+G140+G149</f>
        <v>956597.5</v>
      </c>
      <c r="H119" s="25">
        <f>H120+H126+H140+H149</f>
        <v>344845</v>
      </c>
      <c r="I119" s="6"/>
    </row>
    <row r="120" spans="1:9" s="4" customFormat="1" ht="15.75">
      <c r="A120" s="17" t="s">
        <v>5</v>
      </c>
      <c r="B120" s="98" t="s">
        <v>123</v>
      </c>
      <c r="C120" s="28" t="s">
        <v>115</v>
      </c>
      <c r="D120" s="28"/>
      <c r="E120" s="245"/>
      <c r="F120" s="27"/>
      <c r="G120" s="202">
        <f>G121</f>
        <v>338790.2</v>
      </c>
      <c r="H120" s="29">
        <f>H121</f>
        <v>0</v>
      </c>
      <c r="I120" s="6"/>
    </row>
    <row r="121" spans="1:9" s="4" customFormat="1" ht="15.75">
      <c r="A121" s="112" t="s">
        <v>6</v>
      </c>
      <c r="B121" s="92" t="s">
        <v>123</v>
      </c>
      <c r="C121" s="31" t="s">
        <v>115</v>
      </c>
      <c r="D121" s="31" t="s">
        <v>17</v>
      </c>
      <c r="E121" s="135"/>
      <c r="F121" s="30"/>
      <c r="G121" s="125">
        <f>G122+G124</f>
        <v>338790.2</v>
      </c>
      <c r="H121" s="32">
        <f>H122+H124</f>
        <v>0</v>
      </c>
      <c r="I121" s="6"/>
    </row>
    <row r="122" spans="1:9" s="4" customFormat="1" ht="32.25" customHeight="1">
      <c r="A122" s="196" t="s">
        <v>261</v>
      </c>
      <c r="B122" s="92" t="s">
        <v>123</v>
      </c>
      <c r="C122" s="31" t="s">
        <v>115</v>
      </c>
      <c r="D122" s="40" t="s">
        <v>266</v>
      </c>
      <c r="E122" s="135"/>
      <c r="F122" s="39"/>
      <c r="G122" s="125">
        <f>G123</f>
        <v>8765.5</v>
      </c>
      <c r="H122" s="32">
        <f>H123</f>
        <v>0</v>
      </c>
      <c r="I122" s="6"/>
    </row>
    <row r="123" spans="1:9" s="4" customFormat="1" ht="15.75">
      <c r="A123" s="197" t="s">
        <v>159</v>
      </c>
      <c r="B123" s="92" t="s">
        <v>123</v>
      </c>
      <c r="C123" s="31" t="s">
        <v>115</v>
      </c>
      <c r="D123" s="40" t="s">
        <v>266</v>
      </c>
      <c r="E123" s="135" t="s">
        <v>160</v>
      </c>
      <c r="F123" s="39"/>
      <c r="G123" s="125">
        <f>'Прилож №5'!H183</f>
        <v>8765.5</v>
      </c>
      <c r="H123" s="32">
        <f>'Прилож №5'!I183</f>
        <v>0</v>
      </c>
      <c r="I123" s="6"/>
    </row>
    <row r="124" spans="1:9" s="4" customFormat="1" ht="15.75">
      <c r="A124" s="113" t="s">
        <v>18</v>
      </c>
      <c r="B124" s="92" t="s">
        <v>123</v>
      </c>
      <c r="C124" s="40" t="s">
        <v>115</v>
      </c>
      <c r="D124" s="40" t="s">
        <v>134</v>
      </c>
      <c r="E124" s="135"/>
      <c r="F124" s="39"/>
      <c r="G124" s="125">
        <f>G125</f>
        <v>330024.7</v>
      </c>
      <c r="H124" s="32">
        <f>H125</f>
        <v>0</v>
      </c>
      <c r="I124" s="6"/>
    </row>
    <row r="125" spans="1:9" s="4" customFormat="1" ht="15.75">
      <c r="A125" s="112" t="s">
        <v>159</v>
      </c>
      <c r="B125" s="92" t="s">
        <v>123</v>
      </c>
      <c r="C125" s="40" t="s">
        <v>115</v>
      </c>
      <c r="D125" s="40" t="s">
        <v>134</v>
      </c>
      <c r="E125" s="135" t="s">
        <v>160</v>
      </c>
      <c r="F125" s="39"/>
      <c r="G125" s="125">
        <f>'Прилож №5'!H185</f>
        <v>330024.7</v>
      </c>
      <c r="H125" s="32">
        <f>'Прилож №5'!I185</f>
        <v>0</v>
      </c>
      <c r="I125" s="6"/>
    </row>
    <row r="126" spans="1:9" s="4" customFormat="1" ht="15.75">
      <c r="A126" s="56" t="s">
        <v>7</v>
      </c>
      <c r="B126" s="99" t="s">
        <v>123</v>
      </c>
      <c r="C126" s="67" t="s">
        <v>116</v>
      </c>
      <c r="D126" s="35"/>
      <c r="E126" s="160"/>
      <c r="F126" s="68"/>
      <c r="G126" s="174">
        <f>G127+G132+G137</f>
        <v>505603.60000000003</v>
      </c>
      <c r="H126" s="36">
        <f>H127+H132+H137</f>
        <v>326527</v>
      </c>
      <c r="I126" s="6"/>
    </row>
    <row r="127" spans="1:9" s="4" customFormat="1" ht="33.75" customHeight="1">
      <c r="A127" s="117" t="s">
        <v>199</v>
      </c>
      <c r="B127" s="87" t="s">
        <v>123</v>
      </c>
      <c r="C127" s="40" t="s">
        <v>116</v>
      </c>
      <c r="D127" s="40" t="s">
        <v>19</v>
      </c>
      <c r="E127" s="135"/>
      <c r="F127" s="39"/>
      <c r="G127" s="176">
        <f>G128+G130</f>
        <v>394927.9</v>
      </c>
      <c r="H127" s="41">
        <f>H128+H130</f>
        <v>321840</v>
      </c>
      <c r="I127" s="1"/>
    </row>
    <row r="128" spans="1:9" s="4" customFormat="1" ht="30" customHeight="1">
      <c r="A128" s="196" t="s">
        <v>261</v>
      </c>
      <c r="B128" s="92" t="s">
        <v>123</v>
      </c>
      <c r="C128" s="40" t="s">
        <v>116</v>
      </c>
      <c r="D128" s="40" t="s">
        <v>267</v>
      </c>
      <c r="E128" s="162"/>
      <c r="F128" s="59"/>
      <c r="G128" s="176">
        <f>G129</f>
        <v>9715.9</v>
      </c>
      <c r="H128" s="41">
        <f>H129</f>
        <v>0</v>
      </c>
      <c r="I128" s="1"/>
    </row>
    <row r="129" spans="1:9" s="4" customFormat="1" ht="18" customHeight="1">
      <c r="A129" s="197" t="s">
        <v>159</v>
      </c>
      <c r="B129" s="92" t="s">
        <v>123</v>
      </c>
      <c r="C129" s="40" t="s">
        <v>116</v>
      </c>
      <c r="D129" s="40" t="s">
        <v>267</v>
      </c>
      <c r="E129" s="162" t="s">
        <v>160</v>
      </c>
      <c r="F129" s="59" t="s">
        <v>160</v>
      </c>
      <c r="G129" s="176">
        <f>'Прилож №5'!H189</f>
        <v>9715.9</v>
      </c>
      <c r="H129" s="41">
        <f>'Прилож №5'!I189</f>
        <v>0</v>
      </c>
      <c r="I129" s="1"/>
    </row>
    <row r="130" spans="1:9" s="4" customFormat="1" ht="15.75">
      <c r="A130" s="113" t="s">
        <v>18</v>
      </c>
      <c r="B130" s="87" t="s">
        <v>123</v>
      </c>
      <c r="C130" s="31" t="s">
        <v>116</v>
      </c>
      <c r="D130" s="31" t="s">
        <v>135</v>
      </c>
      <c r="E130" s="135"/>
      <c r="F130" s="30"/>
      <c r="G130" s="125">
        <f>G131</f>
        <v>385212</v>
      </c>
      <c r="H130" s="32">
        <f>H131</f>
        <v>321840</v>
      </c>
      <c r="I130" s="1"/>
    </row>
    <row r="131" spans="1:9" s="4" customFormat="1" ht="15.75">
      <c r="A131" s="197" t="s">
        <v>159</v>
      </c>
      <c r="B131" s="145" t="s">
        <v>123</v>
      </c>
      <c r="C131" s="141" t="s">
        <v>116</v>
      </c>
      <c r="D131" s="141" t="s">
        <v>135</v>
      </c>
      <c r="E131" s="249" t="s">
        <v>160</v>
      </c>
      <c r="F131" s="142"/>
      <c r="G131" s="203">
        <f>'Прилож №5'!H191</f>
        <v>385212</v>
      </c>
      <c r="H131" s="69">
        <f>'Прилож №5'!I191</f>
        <v>321840</v>
      </c>
      <c r="I131" s="1"/>
    </row>
    <row r="132" spans="1:9" s="4" customFormat="1" ht="15.75">
      <c r="A132" s="112" t="s">
        <v>21</v>
      </c>
      <c r="B132" s="87" t="s">
        <v>123</v>
      </c>
      <c r="C132" s="31" t="s">
        <v>116</v>
      </c>
      <c r="D132" s="31" t="s">
        <v>22</v>
      </c>
      <c r="E132" s="135"/>
      <c r="F132" s="30"/>
      <c r="G132" s="125">
        <f>G133+G135</f>
        <v>105988.70000000001</v>
      </c>
      <c r="H132" s="32">
        <f>H133+H135</f>
        <v>0</v>
      </c>
      <c r="I132" s="1"/>
    </row>
    <row r="133" spans="1:9" s="4" customFormat="1" ht="32.25" customHeight="1">
      <c r="A133" s="196" t="s">
        <v>261</v>
      </c>
      <c r="B133" s="70" t="s">
        <v>123</v>
      </c>
      <c r="C133" s="66" t="s">
        <v>116</v>
      </c>
      <c r="D133" s="66" t="s">
        <v>268</v>
      </c>
      <c r="E133" s="248"/>
      <c r="F133" s="164"/>
      <c r="G133" s="125">
        <f>G134</f>
        <v>531.5</v>
      </c>
      <c r="H133" s="32">
        <f>H134</f>
        <v>0</v>
      </c>
      <c r="I133" s="1"/>
    </row>
    <row r="134" spans="1:9" s="4" customFormat="1" ht="15.75">
      <c r="A134" s="197" t="s">
        <v>159</v>
      </c>
      <c r="B134" s="87" t="s">
        <v>123</v>
      </c>
      <c r="C134" s="31" t="s">
        <v>116</v>
      </c>
      <c r="D134" s="31" t="s">
        <v>268</v>
      </c>
      <c r="E134" s="135" t="s">
        <v>160</v>
      </c>
      <c r="F134" s="59" t="s">
        <v>160</v>
      </c>
      <c r="G134" s="125">
        <f>'Прилож №5'!H194+'Прилож №5'!H229</f>
        <v>531.5</v>
      </c>
      <c r="H134" s="32">
        <f>'Прилож №5'!I194+'Прилож №5'!I229</f>
        <v>0</v>
      </c>
      <c r="I134" s="1"/>
    </row>
    <row r="135" spans="1:9" s="4" customFormat="1" ht="15.75">
      <c r="A135" s="112" t="s">
        <v>18</v>
      </c>
      <c r="B135" s="87" t="s">
        <v>123</v>
      </c>
      <c r="C135" s="31" t="s">
        <v>116</v>
      </c>
      <c r="D135" s="31" t="s">
        <v>136</v>
      </c>
      <c r="E135" s="135"/>
      <c r="F135" s="30"/>
      <c r="G135" s="125">
        <f>G136</f>
        <v>105457.20000000001</v>
      </c>
      <c r="H135" s="32">
        <f>H136</f>
        <v>0</v>
      </c>
      <c r="I135" s="1"/>
    </row>
    <row r="136" spans="1:9" s="4" customFormat="1" ht="15.75">
      <c r="A136" s="197" t="s">
        <v>159</v>
      </c>
      <c r="B136" s="87" t="s">
        <v>123</v>
      </c>
      <c r="C136" s="31" t="s">
        <v>116</v>
      </c>
      <c r="D136" s="31" t="s">
        <v>136</v>
      </c>
      <c r="E136" s="135" t="s">
        <v>160</v>
      </c>
      <c r="F136" s="30"/>
      <c r="G136" s="125">
        <f>'Прилож №5'!H196+'Прилож №5'!H231</f>
        <v>105457.20000000001</v>
      </c>
      <c r="H136" s="32">
        <f>'Прилож №5'!I196+'Прилож №5'!I231</f>
        <v>0</v>
      </c>
      <c r="I136" s="1"/>
    </row>
    <row r="137" spans="1:9" s="4" customFormat="1" ht="15.75">
      <c r="A137" s="113" t="s">
        <v>80</v>
      </c>
      <c r="B137" s="87" t="s">
        <v>123</v>
      </c>
      <c r="C137" s="31" t="s">
        <v>116</v>
      </c>
      <c r="D137" s="31" t="s">
        <v>63</v>
      </c>
      <c r="E137" s="135"/>
      <c r="F137" s="154"/>
      <c r="G137" s="125">
        <f>G138</f>
        <v>4687</v>
      </c>
      <c r="H137" s="32">
        <f>H138</f>
        <v>4687</v>
      </c>
      <c r="I137" s="1"/>
    </row>
    <row r="138" spans="1:9" s="4" customFormat="1" ht="29.25">
      <c r="A138" s="117" t="s">
        <v>196</v>
      </c>
      <c r="B138" s="94" t="s">
        <v>123</v>
      </c>
      <c r="C138" s="31" t="s">
        <v>116</v>
      </c>
      <c r="D138" s="52" t="s">
        <v>197</v>
      </c>
      <c r="E138" s="135"/>
      <c r="F138" s="155"/>
      <c r="G138" s="124">
        <f>G139</f>
        <v>4687</v>
      </c>
      <c r="H138" s="53">
        <f>H139</f>
        <v>4687</v>
      </c>
      <c r="I138" s="1"/>
    </row>
    <row r="139" spans="1:9" s="4" customFormat="1" ht="15.75">
      <c r="A139" s="112" t="s">
        <v>159</v>
      </c>
      <c r="B139" s="87" t="s">
        <v>123</v>
      </c>
      <c r="C139" s="31" t="s">
        <v>116</v>
      </c>
      <c r="D139" s="31" t="s">
        <v>197</v>
      </c>
      <c r="E139" s="135" t="s">
        <v>160</v>
      </c>
      <c r="F139" s="154"/>
      <c r="G139" s="125">
        <f>'Прилож №5'!H199</f>
        <v>4687</v>
      </c>
      <c r="H139" s="41">
        <f>'Прилож №5'!I199</f>
        <v>4687</v>
      </c>
      <c r="I139" s="1"/>
    </row>
    <row r="140" spans="1:9" s="4" customFormat="1" ht="15.75">
      <c r="A140" s="56" t="s">
        <v>20</v>
      </c>
      <c r="B140" s="88" t="s">
        <v>123</v>
      </c>
      <c r="C140" s="35" t="s">
        <v>123</v>
      </c>
      <c r="D140" s="35"/>
      <c r="E140" s="160"/>
      <c r="F140" s="34"/>
      <c r="G140" s="174">
        <f>G141+G146</f>
        <v>12501.2</v>
      </c>
      <c r="H140" s="36">
        <f>H141+H146</f>
        <v>0</v>
      </c>
      <c r="I140" s="1"/>
    </row>
    <row r="141" spans="1:9" s="4" customFormat="1" ht="15.75">
      <c r="A141" s="112" t="s">
        <v>60</v>
      </c>
      <c r="B141" s="87" t="s">
        <v>123</v>
      </c>
      <c r="C141" s="31" t="s">
        <v>123</v>
      </c>
      <c r="D141" s="31" t="s">
        <v>61</v>
      </c>
      <c r="E141" s="135"/>
      <c r="F141" s="30"/>
      <c r="G141" s="125">
        <f>G144+G142</f>
        <v>4110</v>
      </c>
      <c r="H141" s="32">
        <f>H144+H142</f>
        <v>0</v>
      </c>
      <c r="I141" s="1"/>
    </row>
    <row r="142" spans="1:9" s="4" customFormat="1" ht="30" customHeight="1">
      <c r="A142" s="196" t="s">
        <v>261</v>
      </c>
      <c r="B142" s="94" t="s">
        <v>123</v>
      </c>
      <c r="C142" s="31" t="s">
        <v>123</v>
      </c>
      <c r="D142" s="31" t="s">
        <v>275</v>
      </c>
      <c r="E142" s="135"/>
      <c r="F142" s="59"/>
      <c r="G142" s="125">
        <f>G143</f>
        <v>4.3</v>
      </c>
      <c r="H142" s="53"/>
      <c r="I142" s="1"/>
    </row>
    <row r="143" spans="1:9" s="4" customFormat="1" ht="15.75">
      <c r="A143" s="112" t="s">
        <v>159</v>
      </c>
      <c r="B143" s="94" t="s">
        <v>123</v>
      </c>
      <c r="C143" s="31" t="s">
        <v>123</v>
      </c>
      <c r="D143" s="31" t="s">
        <v>275</v>
      </c>
      <c r="E143" s="135" t="s">
        <v>160</v>
      </c>
      <c r="F143" s="59"/>
      <c r="G143" s="125">
        <f>'Прилож №5'!H235</f>
        <v>4.3</v>
      </c>
      <c r="H143" s="32"/>
      <c r="I143" s="1"/>
    </row>
    <row r="144" spans="1:9" s="4" customFormat="1" ht="15.75">
      <c r="A144" s="112" t="s">
        <v>62</v>
      </c>
      <c r="B144" s="87" t="s">
        <v>123</v>
      </c>
      <c r="C144" s="31" t="s">
        <v>123</v>
      </c>
      <c r="D144" s="31" t="s">
        <v>193</v>
      </c>
      <c r="E144" s="135"/>
      <c r="F144" s="30"/>
      <c r="G144" s="125">
        <f>G145</f>
        <v>4105.7</v>
      </c>
      <c r="H144" s="32">
        <f>H145</f>
        <v>0</v>
      </c>
      <c r="I144" s="1"/>
    </row>
    <row r="145" spans="1:9" s="4" customFormat="1" ht="15.75">
      <c r="A145" s="113" t="s">
        <v>104</v>
      </c>
      <c r="B145" s="87" t="s">
        <v>123</v>
      </c>
      <c r="C145" s="31" t="s">
        <v>123</v>
      </c>
      <c r="D145" s="31" t="s">
        <v>193</v>
      </c>
      <c r="E145" s="135" t="s">
        <v>160</v>
      </c>
      <c r="F145" s="30" t="s">
        <v>11</v>
      </c>
      <c r="G145" s="125">
        <f>'Прилож №5'!H237</f>
        <v>4105.7</v>
      </c>
      <c r="H145" s="32">
        <f>'Прилож №5'!I237</f>
        <v>0</v>
      </c>
      <c r="I145" s="1"/>
    </row>
    <row r="146" spans="1:9" s="4" customFormat="1" ht="15.75">
      <c r="A146" s="112" t="s">
        <v>84</v>
      </c>
      <c r="B146" s="94" t="s">
        <v>123</v>
      </c>
      <c r="C146" s="40" t="s">
        <v>123</v>
      </c>
      <c r="D146" s="40" t="s">
        <v>85</v>
      </c>
      <c r="E146" s="135"/>
      <c r="F146" s="156"/>
      <c r="G146" s="176">
        <f>G147</f>
        <v>8391.2</v>
      </c>
      <c r="H146" s="41">
        <f>H147</f>
        <v>0</v>
      </c>
      <c r="I146" s="1"/>
    </row>
    <row r="147" spans="1:9" s="4" customFormat="1" ht="29.25">
      <c r="A147" s="257" t="s">
        <v>227</v>
      </c>
      <c r="B147" s="94" t="s">
        <v>123</v>
      </c>
      <c r="C147" s="31" t="s">
        <v>123</v>
      </c>
      <c r="D147" s="40" t="s">
        <v>294</v>
      </c>
      <c r="E147" s="135"/>
      <c r="F147" s="157"/>
      <c r="G147" s="125">
        <f>G148</f>
        <v>8391.2</v>
      </c>
      <c r="H147" s="32">
        <f>H148</f>
        <v>0</v>
      </c>
      <c r="I147" s="1"/>
    </row>
    <row r="148" spans="1:9" s="4" customFormat="1" ht="15.75">
      <c r="A148" s="116" t="s">
        <v>95</v>
      </c>
      <c r="B148" s="70" t="s">
        <v>123</v>
      </c>
      <c r="C148" s="66" t="s">
        <v>123</v>
      </c>
      <c r="D148" s="40" t="s">
        <v>294</v>
      </c>
      <c r="E148" s="248" t="s">
        <v>162</v>
      </c>
      <c r="F148" s="158" t="s">
        <v>56</v>
      </c>
      <c r="G148" s="124">
        <f>'Прилож №5'!H240+'Прилож №5'!H103</f>
        <v>8391.2</v>
      </c>
      <c r="H148" s="53">
        <f>'Прилож №5'!I240</f>
        <v>0</v>
      </c>
      <c r="I148" s="1"/>
    </row>
    <row r="149" spans="1:9" s="4" customFormat="1" ht="15.75">
      <c r="A149" s="56" t="s">
        <v>23</v>
      </c>
      <c r="B149" s="88" t="s">
        <v>123</v>
      </c>
      <c r="C149" s="35" t="s">
        <v>121</v>
      </c>
      <c r="D149" s="35" t="s">
        <v>34</v>
      </c>
      <c r="E149" s="160" t="s">
        <v>36</v>
      </c>
      <c r="F149" s="34"/>
      <c r="G149" s="174">
        <f>G150+G155+G160+G153</f>
        <v>99702.5</v>
      </c>
      <c r="H149" s="36">
        <f>H150+H155+H160+H153</f>
        <v>18318</v>
      </c>
      <c r="I149" s="6"/>
    </row>
    <row r="150" spans="1:9" s="4" customFormat="1" ht="15.75">
      <c r="A150" s="114" t="s">
        <v>96</v>
      </c>
      <c r="B150" s="87" t="s">
        <v>123</v>
      </c>
      <c r="C150" s="31" t="s">
        <v>121</v>
      </c>
      <c r="D150" s="31" t="s">
        <v>161</v>
      </c>
      <c r="E150" s="135"/>
      <c r="F150" s="30"/>
      <c r="G150" s="125">
        <f>G151</f>
        <v>9826.099999999999</v>
      </c>
      <c r="H150" s="32">
        <f>H151</f>
        <v>0</v>
      </c>
      <c r="I150" s="6"/>
    </row>
    <row r="151" spans="1:9" s="4" customFormat="1" ht="15.75">
      <c r="A151" s="116" t="s">
        <v>37</v>
      </c>
      <c r="B151" s="87" t="s">
        <v>123</v>
      </c>
      <c r="C151" s="31" t="s">
        <v>121</v>
      </c>
      <c r="D151" s="31" t="s">
        <v>163</v>
      </c>
      <c r="E151" s="135"/>
      <c r="F151" s="30"/>
      <c r="G151" s="125">
        <f>G152</f>
        <v>9826.099999999999</v>
      </c>
      <c r="H151" s="32">
        <f>H152</f>
        <v>0</v>
      </c>
      <c r="I151" s="6"/>
    </row>
    <row r="152" spans="1:9" s="4" customFormat="1" ht="15.75">
      <c r="A152" s="116" t="s">
        <v>95</v>
      </c>
      <c r="B152" s="87" t="s">
        <v>123</v>
      </c>
      <c r="C152" s="31" t="s">
        <v>121</v>
      </c>
      <c r="D152" s="31" t="s">
        <v>163</v>
      </c>
      <c r="E152" s="135" t="s">
        <v>162</v>
      </c>
      <c r="F152" s="30"/>
      <c r="G152" s="125">
        <f>'Прилож №5'!H203</f>
        <v>9826.099999999999</v>
      </c>
      <c r="H152" s="69">
        <f>'Прилож №5'!I203</f>
        <v>0</v>
      </c>
      <c r="I152" s="6"/>
    </row>
    <row r="153" spans="1:9" s="4" customFormat="1" ht="33.75" customHeight="1">
      <c r="A153" s="117" t="s">
        <v>242</v>
      </c>
      <c r="B153" s="87" t="s">
        <v>123</v>
      </c>
      <c r="C153" s="31" t="s">
        <v>116</v>
      </c>
      <c r="D153" s="40" t="s">
        <v>241</v>
      </c>
      <c r="E153" s="135"/>
      <c r="F153" s="59"/>
      <c r="G153" s="176">
        <f>G154</f>
        <v>17387</v>
      </c>
      <c r="H153" s="41">
        <f>H154</f>
        <v>17387</v>
      </c>
      <c r="I153" s="1"/>
    </row>
    <row r="154" spans="1:9" s="4" customFormat="1" ht="18" customHeight="1">
      <c r="A154" s="112" t="s">
        <v>159</v>
      </c>
      <c r="B154" s="87" t="s">
        <v>123</v>
      </c>
      <c r="C154" s="31" t="s">
        <v>116</v>
      </c>
      <c r="D154" s="31" t="s">
        <v>241</v>
      </c>
      <c r="E154" s="159" t="s">
        <v>160</v>
      </c>
      <c r="F154" s="59" t="s">
        <v>160</v>
      </c>
      <c r="G154" s="176">
        <f>'Прилож №5'!H205</f>
        <v>17387</v>
      </c>
      <c r="H154" s="41">
        <f>'Прилож №5'!I205</f>
        <v>17387</v>
      </c>
      <c r="I154" s="1"/>
    </row>
    <row r="155" spans="1:9" s="4" customFormat="1" ht="57.75">
      <c r="A155" s="117" t="s">
        <v>73</v>
      </c>
      <c r="B155" s="87" t="s">
        <v>123</v>
      </c>
      <c r="C155" s="31" t="s">
        <v>121</v>
      </c>
      <c r="D155" s="31" t="s">
        <v>29</v>
      </c>
      <c r="E155" s="135"/>
      <c r="F155" s="30"/>
      <c r="G155" s="125">
        <f>G156+G159</f>
        <v>25107.4</v>
      </c>
      <c r="H155" s="32">
        <f>H156+H159</f>
        <v>931</v>
      </c>
      <c r="I155" s="6"/>
    </row>
    <row r="156" spans="1:9" s="4" customFormat="1" ht="30" customHeight="1">
      <c r="A156" s="196" t="s">
        <v>261</v>
      </c>
      <c r="B156" s="87" t="s">
        <v>123</v>
      </c>
      <c r="C156" s="31" t="s">
        <v>121</v>
      </c>
      <c r="D156" s="31" t="s">
        <v>269</v>
      </c>
      <c r="E156" s="162"/>
      <c r="F156" s="59"/>
      <c r="G156" s="125">
        <f>G157</f>
        <v>450</v>
      </c>
      <c r="H156" s="32">
        <f>H157</f>
        <v>0</v>
      </c>
      <c r="I156" s="6"/>
    </row>
    <row r="157" spans="1:9" s="4" customFormat="1" ht="15.75">
      <c r="A157" s="112" t="s">
        <v>159</v>
      </c>
      <c r="B157" s="87" t="s">
        <v>123</v>
      </c>
      <c r="C157" s="238" t="s">
        <v>121</v>
      </c>
      <c r="D157" s="238" t="s">
        <v>269</v>
      </c>
      <c r="E157" s="250" t="s">
        <v>160</v>
      </c>
      <c r="F157" s="240" t="s">
        <v>56</v>
      </c>
      <c r="G157" s="241">
        <f>'Прилож №5'!H208</f>
        <v>450</v>
      </c>
      <c r="H157" s="242">
        <f>'Прилож №5'!I208</f>
        <v>0</v>
      </c>
      <c r="I157" s="6"/>
    </row>
    <row r="158" spans="1:9" s="4" customFormat="1" ht="15.75">
      <c r="A158" s="112" t="s">
        <v>18</v>
      </c>
      <c r="B158" s="87" t="s">
        <v>123</v>
      </c>
      <c r="C158" s="31" t="s">
        <v>121</v>
      </c>
      <c r="D158" s="31" t="s">
        <v>137</v>
      </c>
      <c r="E158" s="135"/>
      <c r="F158" s="30"/>
      <c r="G158" s="125">
        <f>G159</f>
        <v>24657.4</v>
      </c>
      <c r="H158" s="32">
        <f>H159</f>
        <v>931</v>
      </c>
      <c r="I158" s="6"/>
    </row>
    <row r="159" spans="1:9" s="4" customFormat="1" ht="15.75">
      <c r="A159" s="112" t="s">
        <v>159</v>
      </c>
      <c r="B159" s="243" t="s">
        <v>123</v>
      </c>
      <c r="C159" s="238" t="s">
        <v>121</v>
      </c>
      <c r="D159" s="238" t="s">
        <v>137</v>
      </c>
      <c r="E159" s="251" t="s">
        <v>160</v>
      </c>
      <c r="F159" s="239"/>
      <c r="G159" s="241">
        <f>'Прилож №5'!H210</f>
        <v>24657.4</v>
      </c>
      <c r="H159" s="242">
        <f>'Прилож №5'!I210</f>
        <v>931</v>
      </c>
      <c r="I159" s="6"/>
    </row>
    <row r="160" spans="1:9" s="4" customFormat="1" ht="15.75">
      <c r="A160" s="113" t="s">
        <v>84</v>
      </c>
      <c r="B160" s="94" t="s">
        <v>123</v>
      </c>
      <c r="C160" s="52" t="s">
        <v>121</v>
      </c>
      <c r="D160" s="52" t="s">
        <v>85</v>
      </c>
      <c r="E160" s="135"/>
      <c r="F160" s="51"/>
      <c r="G160" s="124">
        <f>G161+G164</f>
        <v>47382</v>
      </c>
      <c r="H160" s="53">
        <f>H161</f>
        <v>0</v>
      </c>
      <c r="I160" s="6"/>
    </row>
    <row r="161" spans="1:9" s="4" customFormat="1" ht="29.25">
      <c r="A161" s="131" t="s">
        <v>299</v>
      </c>
      <c r="B161" s="145" t="s">
        <v>123</v>
      </c>
      <c r="C161" s="141" t="s">
        <v>121</v>
      </c>
      <c r="D161" s="40" t="s">
        <v>295</v>
      </c>
      <c r="E161" s="249"/>
      <c r="F161" s="142"/>
      <c r="G161" s="203">
        <f>G162+G163</f>
        <v>42793</v>
      </c>
      <c r="H161" s="148">
        <f>H163</f>
        <v>0</v>
      </c>
      <c r="I161" s="6"/>
    </row>
    <row r="162" spans="1:9" s="4" customFormat="1" ht="15.75">
      <c r="A162" s="131" t="s">
        <v>133</v>
      </c>
      <c r="B162" s="145" t="s">
        <v>123</v>
      </c>
      <c r="C162" s="141" t="s">
        <v>121</v>
      </c>
      <c r="D162" s="40" t="s">
        <v>295</v>
      </c>
      <c r="E162" s="249" t="s">
        <v>44</v>
      </c>
      <c r="F162" s="142"/>
      <c r="G162" s="203">
        <f>'Прилож №5'!H107</f>
        <v>6750</v>
      </c>
      <c r="H162" s="69">
        <f>'Прилож №5'!I107</f>
        <v>0</v>
      </c>
      <c r="I162" s="6"/>
    </row>
    <row r="163" spans="1:9" s="4" customFormat="1" ht="15.75">
      <c r="A163" s="150" t="s">
        <v>95</v>
      </c>
      <c r="B163" s="145" t="s">
        <v>123</v>
      </c>
      <c r="C163" s="141" t="s">
        <v>121</v>
      </c>
      <c r="D163" s="40" t="s">
        <v>295</v>
      </c>
      <c r="E163" s="249" t="s">
        <v>162</v>
      </c>
      <c r="F163" s="142"/>
      <c r="G163" s="203">
        <f>'Прилож №5'!H213+'Прилож №5'!H242+'Прилож №5'!H108</f>
        <v>36043</v>
      </c>
      <c r="H163" s="271">
        <f>'Прилож №5'!I213</f>
        <v>0</v>
      </c>
      <c r="I163" s="6"/>
    </row>
    <row r="164" spans="1:9" s="4" customFormat="1" ht="43.5">
      <c r="A164" s="119" t="s">
        <v>251</v>
      </c>
      <c r="B164" s="194" t="s">
        <v>123</v>
      </c>
      <c r="C164" s="151" t="s">
        <v>121</v>
      </c>
      <c r="D164" s="40" t="s">
        <v>138</v>
      </c>
      <c r="E164" s="252"/>
      <c r="F164" s="147"/>
      <c r="G164" s="195">
        <f>G165</f>
        <v>4589</v>
      </c>
      <c r="H164" s="152"/>
      <c r="I164" s="6"/>
    </row>
    <row r="165" spans="1:9" s="4" customFormat="1" ht="16.5" thickBot="1">
      <c r="A165" s="50" t="s">
        <v>95</v>
      </c>
      <c r="B165" s="145" t="s">
        <v>123</v>
      </c>
      <c r="C165" s="141" t="s">
        <v>121</v>
      </c>
      <c r="D165" s="40" t="s">
        <v>138</v>
      </c>
      <c r="E165" s="249" t="s">
        <v>162</v>
      </c>
      <c r="F165" s="201"/>
      <c r="G165" s="204">
        <f>'Прилож №5'!H215</f>
        <v>4589</v>
      </c>
      <c r="H165" s="69"/>
      <c r="I165" s="6"/>
    </row>
    <row r="166" spans="1:9" s="4" customFormat="1" ht="16.5" thickBot="1">
      <c r="A166" s="54" t="s">
        <v>240</v>
      </c>
      <c r="B166" s="82" t="s">
        <v>124</v>
      </c>
      <c r="C166" s="24"/>
      <c r="D166" s="24"/>
      <c r="E166" s="244"/>
      <c r="F166" s="55"/>
      <c r="G166" s="123">
        <f>G167+G188</f>
        <v>81883.5</v>
      </c>
      <c r="H166" s="25">
        <f>H167+H188</f>
        <v>225</v>
      </c>
      <c r="I166" s="6"/>
    </row>
    <row r="167" spans="1:9" s="4" customFormat="1" ht="16.5" thickBot="1">
      <c r="A167" s="54" t="s">
        <v>24</v>
      </c>
      <c r="B167" s="24" t="s">
        <v>124</v>
      </c>
      <c r="C167" s="82" t="s">
        <v>115</v>
      </c>
      <c r="D167" s="24"/>
      <c r="E167" s="208"/>
      <c r="F167" s="22" t="s">
        <v>8</v>
      </c>
      <c r="G167" s="123">
        <f>G173+G178+G183+G168</f>
        <v>64711.200000000004</v>
      </c>
      <c r="H167" s="25">
        <f>H173+H178+H183+H168</f>
        <v>0</v>
      </c>
      <c r="I167" s="6"/>
    </row>
    <row r="168" spans="1:9" s="4" customFormat="1" ht="30.75" thickBot="1">
      <c r="A168" s="107" t="s">
        <v>77</v>
      </c>
      <c r="B168" s="24" t="s">
        <v>124</v>
      </c>
      <c r="C168" s="24" t="s">
        <v>115</v>
      </c>
      <c r="D168" s="24" t="s">
        <v>25</v>
      </c>
      <c r="E168" s="244"/>
      <c r="F168" s="22"/>
      <c r="G168" s="25">
        <f>G170+G172</f>
        <v>41017.9</v>
      </c>
      <c r="H168" s="210">
        <f>H170+H172</f>
        <v>0</v>
      </c>
      <c r="I168" s="6"/>
    </row>
    <row r="169" spans="1:9" s="4" customFormat="1" ht="31.5" customHeight="1">
      <c r="A169" s="192" t="s">
        <v>261</v>
      </c>
      <c r="B169" s="52" t="s">
        <v>124</v>
      </c>
      <c r="C169" s="52" t="s">
        <v>115</v>
      </c>
      <c r="D169" s="52" t="s">
        <v>272</v>
      </c>
      <c r="E169" s="161"/>
      <c r="F169" s="38"/>
      <c r="G169" s="175">
        <f>G170</f>
        <v>4573.4</v>
      </c>
      <c r="H169" s="211">
        <f>H170</f>
        <v>0</v>
      </c>
      <c r="I169" s="6"/>
    </row>
    <row r="170" spans="1:9" s="4" customFormat="1" ht="15.75">
      <c r="A170" s="197" t="s">
        <v>159</v>
      </c>
      <c r="B170" s="52" t="s">
        <v>124</v>
      </c>
      <c r="C170" s="52" t="s">
        <v>115</v>
      </c>
      <c r="D170" s="52" t="s">
        <v>272</v>
      </c>
      <c r="E170" s="159" t="s">
        <v>160</v>
      </c>
      <c r="F170" s="38"/>
      <c r="G170" s="53">
        <f>'Прилож №5'!H247</f>
        <v>4573.4</v>
      </c>
      <c r="H170" s="212">
        <f>'Прилож №5'!I247</f>
        <v>0</v>
      </c>
      <c r="I170" s="6"/>
    </row>
    <row r="171" spans="1:9" s="4" customFormat="1" ht="15.75">
      <c r="A171" s="118" t="s">
        <v>18</v>
      </c>
      <c r="B171" s="52" t="s">
        <v>124</v>
      </c>
      <c r="C171" s="52" t="s">
        <v>115</v>
      </c>
      <c r="D171" s="52" t="s">
        <v>139</v>
      </c>
      <c r="E171" s="159"/>
      <c r="F171" s="60"/>
      <c r="G171" s="53">
        <f>'Прилож №5'!H248</f>
        <v>36444.5</v>
      </c>
      <c r="H171" s="212">
        <f>'Прилож №5'!I248</f>
        <v>0</v>
      </c>
      <c r="I171" s="6"/>
    </row>
    <row r="172" spans="1:9" s="4" customFormat="1" ht="15.75">
      <c r="A172" s="197" t="s">
        <v>159</v>
      </c>
      <c r="B172" s="52" t="s">
        <v>124</v>
      </c>
      <c r="C172" s="52" t="s">
        <v>115</v>
      </c>
      <c r="D172" s="31" t="s">
        <v>139</v>
      </c>
      <c r="E172" s="135" t="s">
        <v>160</v>
      </c>
      <c r="F172" s="59" t="s">
        <v>56</v>
      </c>
      <c r="G172" s="53">
        <f>'Прилож №5'!H249</f>
        <v>36444.5</v>
      </c>
      <c r="H172" s="212">
        <f>'Прилож №5'!I249</f>
        <v>0</v>
      </c>
      <c r="I172" s="6"/>
    </row>
    <row r="173" spans="1:9" s="4" customFormat="1" ht="15.75">
      <c r="A173" s="56" t="s">
        <v>9</v>
      </c>
      <c r="B173" s="35" t="s">
        <v>124</v>
      </c>
      <c r="C173" s="35" t="s">
        <v>115</v>
      </c>
      <c r="D173" s="35" t="s">
        <v>26</v>
      </c>
      <c r="E173" s="160"/>
      <c r="F173" s="34"/>
      <c r="G173" s="36">
        <f>G174+G176</f>
        <v>3890.1000000000004</v>
      </c>
      <c r="H173" s="213">
        <f>H174+H176</f>
        <v>0</v>
      </c>
      <c r="I173" s="6"/>
    </row>
    <row r="174" spans="1:9" s="4" customFormat="1" ht="32.25" customHeight="1">
      <c r="A174" s="196" t="s">
        <v>261</v>
      </c>
      <c r="B174" s="52" t="s">
        <v>124</v>
      </c>
      <c r="C174" s="52" t="s">
        <v>115</v>
      </c>
      <c r="D174" s="52" t="s">
        <v>273</v>
      </c>
      <c r="E174" s="161"/>
      <c r="F174" s="30"/>
      <c r="G174" s="32">
        <f>G175</f>
        <v>3.8</v>
      </c>
      <c r="H174" s="206">
        <f>H175</f>
        <v>0</v>
      </c>
      <c r="I174" s="6"/>
    </row>
    <row r="175" spans="1:9" s="4" customFormat="1" ht="15.75">
      <c r="A175" s="197" t="s">
        <v>159</v>
      </c>
      <c r="B175" s="31" t="s">
        <v>124</v>
      </c>
      <c r="C175" s="31" t="s">
        <v>115</v>
      </c>
      <c r="D175" s="52" t="s">
        <v>273</v>
      </c>
      <c r="E175" s="159" t="s">
        <v>160</v>
      </c>
      <c r="F175" s="30"/>
      <c r="G175" s="32">
        <f>'Прилож №5'!H252</f>
        <v>3.8</v>
      </c>
      <c r="H175" s="206">
        <f>'Прилож №5'!I252</f>
        <v>0</v>
      </c>
      <c r="I175" s="6"/>
    </row>
    <row r="176" spans="1:9" s="4" customFormat="1" ht="15.75">
      <c r="A176" s="113" t="s">
        <v>18</v>
      </c>
      <c r="B176" s="31" t="s">
        <v>124</v>
      </c>
      <c r="C176" s="31" t="s">
        <v>115</v>
      </c>
      <c r="D176" s="31" t="s">
        <v>140</v>
      </c>
      <c r="E176" s="135"/>
      <c r="F176" s="30"/>
      <c r="G176" s="32">
        <f>'Прилож №5'!H253</f>
        <v>3886.3</v>
      </c>
      <c r="H176" s="206">
        <f>'Прилож №5'!I253</f>
        <v>0</v>
      </c>
      <c r="I176" s="6"/>
    </row>
    <row r="177" spans="1:9" s="4" customFormat="1" ht="15.75">
      <c r="A177" s="112" t="s">
        <v>104</v>
      </c>
      <c r="B177" s="31" t="s">
        <v>124</v>
      </c>
      <c r="C177" s="31" t="s">
        <v>115</v>
      </c>
      <c r="D177" s="31" t="s">
        <v>140</v>
      </c>
      <c r="E177" s="135" t="s">
        <v>160</v>
      </c>
      <c r="F177" s="30"/>
      <c r="G177" s="32">
        <f>'Прилож №5'!H254</f>
        <v>3886.3</v>
      </c>
      <c r="H177" s="206">
        <f>'Прилож №5'!I254</f>
        <v>0</v>
      </c>
      <c r="I177" s="6"/>
    </row>
    <row r="178" spans="1:9" s="4" customFormat="1" ht="15.75">
      <c r="A178" s="56" t="s">
        <v>10</v>
      </c>
      <c r="B178" s="35" t="s">
        <v>124</v>
      </c>
      <c r="C178" s="35" t="s">
        <v>115</v>
      </c>
      <c r="D178" s="35" t="s">
        <v>27</v>
      </c>
      <c r="E178" s="160"/>
      <c r="F178" s="34"/>
      <c r="G178" s="36">
        <f>G179+G181</f>
        <v>10186.2</v>
      </c>
      <c r="H178" s="213">
        <f>H179+H181</f>
        <v>0</v>
      </c>
      <c r="I178" s="6"/>
    </row>
    <row r="179" spans="1:9" s="4" customFormat="1" ht="15.75">
      <c r="A179" s="196" t="s">
        <v>261</v>
      </c>
      <c r="B179" s="31" t="s">
        <v>124</v>
      </c>
      <c r="C179" s="31" t="s">
        <v>115</v>
      </c>
      <c r="D179" s="31" t="s">
        <v>271</v>
      </c>
      <c r="E179" s="135"/>
      <c r="F179" s="34"/>
      <c r="G179" s="32">
        <f>G180</f>
        <v>6</v>
      </c>
      <c r="H179" s="206">
        <f>H180</f>
        <v>0</v>
      </c>
      <c r="I179" s="6"/>
    </row>
    <row r="180" spans="1:9" s="4" customFormat="1" ht="15.75">
      <c r="A180" s="197" t="s">
        <v>159</v>
      </c>
      <c r="B180" s="31" t="s">
        <v>124</v>
      </c>
      <c r="C180" s="31" t="s">
        <v>115</v>
      </c>
      <c r="D180" s="31" t="s">
        <v>271</v>
      </c>
      <c r="E180" s="135" t="s">
        <v>160</v>
      </c>
      <c r="F180" s="34"/>
      <c r="G180" s="32">
        <f>'Прилож №5'!H257</f>
        <v>6</v>
      </c>
      <c r="H180" s="206">
        <f>'Прилож №5'!I257</f>
        <v>0</v>
      </c>
      <c r="I180" s="6"/>
    </row>
    <row r="181" spans="1:9" s="4" customFormat="1" ht="15.75">
      <c r="A181" s="113" t="s">
        <v>18</v>
      </c>
      <c r="B181" s="31" t="s">
        <v>124</v>
      </c>
      <c r="C181" s="31" t="s">
        <v>115</v>
      </c>
      <c r="D181" s="31" t="s">
        <v>141</v>
      </c>
      <c r="E181" s="135"/>
      <c r="F181" s="30"/>
      <c r="G181" s="32">
        <f>G182</f>
        <v>10180.2</v>
      </c>
      <c r="H181" s="206">
        <f>H182</f>
        <v>0</v>
      </c>
      <c r="I181" s="6"/>
    </row>
    <row r="182" spans="1:9" s="4" customFormat="1" ht="15.75">
      <c r="A182" s="112" t="s">
        <v>104</v>
      </c>
      <c r="B182" s="31" t="s">
        <v>124</v>
      </c>
      <c r="C182" s="31" t="s">
        <v>115</v>
      </c>
      <c r="D182" s="31" t="s">
        <v>141</v>
      </c>
      <c r="E182" s="135" t="s">
        <v>160</v>
      </c>
      <c r="F182" s="30"/>
      <c r="G182" s="32">
        <f>'Прилож №5'!H259</f>
        <v>10180.2</v>
      </c>
      <c r="H182" s="206">
        <f>'Прилож №5'!I259</f>
        <v>0</v>
      </c>
      <c r="I182" s="6"/>
    </row>
    <row r="183" spans="1:9" s="4" customFormat="1" ht="30">
      <c r="A183" s="74" t="s">
        <v>74</v>
      </c>
      <c r="B183" s="35" t="s">
        <v>124</v>
      </c>
      <c r="C183" s="35" t="s">
        <v>115</v>
      </c>
      <c r="D183" s="35" t="s">
        <v>28</v>
      </c>
      <c r="E183" s="160"/>
      <c r="F183" s="34"/>
      <c r="G183" s="36">
        <f>G184+G186</f>
        <v>9617</v>
      </c>
      <c r="H183" s="213">
        <f>H184+H186</f>
        <v>0</v>
      </c>
      <c r="I183" s="6"/>
    </row>
    <row r="184" spans="1:9" s="4" customFormat="1" ht="32.25" customHeight="1">
      <c r="A184" s="196" t="s">
        <v>261</v>
      </c>
      <c r="B184" s="31" t="s">
        <v>124</v>
      </c>
      <c r="C184" s="31" t="s">
        <v>115</v>
      </c>
      <c r="D184" s="31" t="s">
        <v>274</v>
      </c>
      <c r="E184" s="135"/>
      <c r="F184" s="34"/>
      <c r="G184" s="32">
        <f>G185</f>
        <v>283.7</v>
      </c>
      <c r="H184" s="206">
        <f>H185</f>
        <v>0</v>
      </c>
      <c r="I184" s="6"/>
    </row>
    <row r="185" spans="1:9" s="4" customFormat="1" ht="15.75">
      <c r="A185" s="197" t="s">
        <v>159</v>
      </c>
      <c r="B185" s="31" t="s">
        <v>124</v>
      </c>
      <c r="C185" s="31" t="s">
        <v>115</v>
      </c>
      <c r="D185" s="31" t="s">
        <v>274</v>
      </c>
      <c r="E185" s="135" t="s">
        <v>160</v>
      </c>
      <c r="F185" s="34"/>
      <c r="G185" s="32">
        <f>'Прилож №5'!H262</f>
        <v>283.7</v>
      </c>
      <c r="H185" s="206">
        <f>'Прилож №5'!I262</f>
        <v>0</v>
      </c>
      <c r="I185" s="6"/>
    </row>
    <row r="186" spans="1:9" s="4" customFormat="1" ht="15.75">
      <c r="A186" s="113" t="s">
        <v>18</v>
      </c>
      <c r="B186" s="31" t="s">
        <v>124</v>
      </c>
      <c r="C186" s="31" t="s">
        <v>115</v>
      </c>
      <c r="D186" s="31" t="s">
        <v>142</v>
      </c>
      <c r="E186" s="135"/>
      <c r="F186" s="30"/>
      <c r="G186" s="32">
        <f>G187</f>
        <v>9333.3</v>
      </c>
      <c r="H186" s="206">
        <f>H187</f>
        <v>0</v>
      </c>
      <c r="I186" s="6"/>
    </row>
    <row r="187" spans="1:9" s="4" customFormat="1" ht="15.75">
      <c r="A187" s="112" t="s">
        <v>104</v>
      </c>
      <c r="B187" s="31" t="s">
        <v>124</v>
      </c>
      <c r="C187" s="31" t="s">
        <v>115</v>
      </c>
      <c r="D187" s="31" t="s">
        <v>142</v>
      </c>
      <c r="E187" s="135" t="s">
        <v>160</v>
      </c>
      <c r="F187" s="30"/>
      <c r="G187" s="32">
        <f>'Прилож №5'!H264</f>
        <v>9333.3</v>
      </c>
      <c r="H187" s="206">
        <f>'Прилож №5'!I264</f>
        <v>0</v>
      </c>
      <c r="I187" s="6"/>
    </row>
    <row r="188" spans="1:9" s="4" customFormat="1" ht="15.75">
      <c r="A188" s="56" t="s">
        <v>245</v>
      </c>
      <c r="B188" s="35" t="s">
        <v>124</v>
      </c>
      <c r="C188" s="35" t="s">
        <v>117</v>
      </c>
      <c r="D188" s="35"/>
      <c r="E188" s="161"/>
      <c r="F188" s="134" t="s">
        <v>36</v>
      </c>
      <c r="G188" s="53">
        <f>G189+G192+G194+G198+G203</f>
        <v>17172.3</v>
      </c>
      <c r="H188" s="212">
        <f>H189+H192+H194+H198+H203</f>
        <v>225</v>
      </c>
      <c r="I188" s="6"/>
    </row>
    <row r="189" spans="1:9" s="4" customFormat="1" ht="15.75">
      <c r="A189" s="114" t="s">
        <v>96</v>
      </c>
      <c r="B189" s="31" t="s">
        <v>124</v>
      </c>
      <c r="C189" s="31" t="s">
        <v>117</v>
      </c>
      <c r="D189" s="52" t="s">
        <v>161</v>
      </c>
      <c r="E189" s="161"/>
      <c r="F189" s="134"/>
      <c r="G189" s="53">
        <f>G190</f>
        <v>5019.8</v>
      </c>
      <c r="H189" s="212">
        <f>H190</f>
        <v>0</v>
      </c>
      <c r="I189" s="6"/>
    </row>
    <row r="190" spans="1:9" s="4" customFormat="1" ht="15.75">
      <c r="A190" s="116" t="s">
        <v>37</v>
      </c>
      <c r="B190" s="31" t="s">
        <v>124</v>
      </c>
      <c r="C190" s="31" t="s">
        <v>117</v>
      </c>
      <c r="D190" s="52" t="s">
        <v>163</v>
      </c>
      <c r="E190" s="161"/>
      <c r="F190" s="134"/>
      <c r="G190" s="53">
        <f>G191</f>
        <v>5019.8</v>
      </c>
      <c r="H190" s="212">
        <f>H191</f>
        <v>0</v>
      </c>
      <c r="I190" s="6"/>
    </row>
    <row r="191" spans="1:9" s="4" customFormat="1" ht="15.75">
      <c r="A191" s="198" t="s">
        <v>155</v>
      </c>
      <c r="B191" s="31" t="s">
        <v>124</v>
      </c>
      <c r="C191" s="31" t="s">
        <v>117</v>
      </c>
      <c r="D191" s="31" t="s">
        <v>163</v>
      </c>
      <c r="E191" s="159" t="s">
        <v>162</v>
      </c>
      <c r="F191" s="59" t="s">
        <v>162</v>
      </c>
      <c r="G191" s="53">
        <f>'Прилож №5'!H268</f>
        <v>5019.8</v>
      </c>
      <c r="H191" s="212">
        <f>'Прилож №5'!I268</f>
        <v>0</v>
      </c>
      <c r="I191" s="6"/>
    </row>
    <row r="192" spans="1:9" s="4" customFormat="1" ht="31.5" customHeight="1">
      <c r="A192" s="196" t="s">
        <v>261</v>
      </c>
      <c r="B192" s="31" t="s">
        <v>124</v>
      </c>
      <c r="C192" s="31" t="s">
        <v>117</v>
      </c>
      <c r="D192" s="31" t="s">
        <v>265</v>
      </c>
      <c r="E192" s="159"/>
      <c r="F192" s="59"/>
      <c r="G192" s="53">
        <f>G193</f>
        <v>104.3</v>
      </c>
      <c r="H192" s="212">
        <f>H193</f>
        <v>0</v>
      </c>
      <c r="I192" s="6"/>
    </row>
    <row r="193" spans="1:9" s="4" customFormat="1" ht="15.75">
      <c r="A193" s="198" t="s">
        <v>155</v>
      </c>
      <c r="B193" s="31" t="s">
        <v>124</v>
      </c>
      <c r="C193" s="31" t="s">
        <v>117</v>
      </c>
      <c r="D193" s="31" t="s">
        <v>265</v>
      </c>
      <c r="E193" s="159" t="s">
        <v>162</v>
      </c>
      <c r="F193" s="59"/>
      <c r="G193" s="53">
        <f>'Прилож №5'!H270</f>
        <v>104.3</v>
      </c>
      <c r="H193" s="212">
        <f>'Прилож №5'!I270</f>
        <v>0</v>
      </c>
      <c r="I193" s="6"/>
    </row>
    <row r="194" spans="1:9" s="4" customFormat="1" ht="30">
      <c r="A194" s="74" t="s">
        <v>77</v>
      </c>
      <c r="B194" s="35" t="s">
        <v>124</v>
      </c>
      <c r="C194" s="35" t="s">
        <v>117</v>
      </c>
      <c r="D194" s="35" t="s">
        <v>25</v>
      </c>
      <c r="E194" s="161"/>
      <c r="F194" s="134" t="s">
        <v>162</v>
      </c>
      <c r="G194" s="36">
        <f aca="true" t="shared" si="5" ref="G194:H196">G195</f>
        <v>225</v>
      </c>
      <c r="H194" s="213">
        <f t="shared" si="5"/>
        <v>225</v>
      </c>
      <c r="I194" s="6"/>
    </row>
    <row r="195" spans="1:9" s="4" customFormat="1" ht="29.25">
      <c r="A195" s="115" t="s">
        <v>233</v>
      </c>
      <c r="B195" s="31" t="s">
        <v>124</v>
      </c>
      <c r="C195" s="31" t="s">
        <v>117</v>
      </c>
      <c r="D195" s="31" t="s">
        <v>237</v>
      </c>
      <c r="E195" s="135"/>
      <c r="F195" s="59" t="s">
        <v>36</v>
      </c>
      <c r="G195" s="32">
        <f t="shared" si="5"/>
        <v>225</v>
      </c>
      <c r="H195" s="206">
        <f t="shared" si="5"/>
        <v>225</v>
      </c>
      <c r="I195" s="6"/>
    </row>
    <row r="196" spans="1:9" s="4" customFormat="1" ht="15.75">
      <c r="A196" s="116" t="s">
        <v>238</v>
      </c>
      <c r="B196" s="31" t="s">
        <v>124</v>
      </c>
      <c r="C196" s="31" t="s">
        <v>117</v>
      </c>
      <c r="D196" s="31" t="s">
        <v>239</v>
      </c>
      <c r="E196" s="135"/>
      <c r="F196" s="59" t="s">
        <v>36</v>
      </c>
      <c r="G196" s="32">
        <f t="shared" si="5"/>
        <v>225</v>
      </c>
      <c r="H196" s="206">
        <f t="shared" si="5"/>
        <v>225</v>
      </c>
      <c r="I196" s="6"/>
    </row>
    <row r="197" spans="1:9" s="4" customFormat="1" ht="15.75">
      <c r="A197" s="113" t="s">
        <v>104</v>
      </c>
      <c r="B197" s="40" t="s">
        <v>124</v>
      </c>
      <c r="C197" s="40" t="s">
        <v>117</v>
      </c>
      <c r="D197" s="40" t="s">
        <v>239</v>
      </c>
      <c r="E197" s="162" t="s">
        <v>160</v>
      </c>
      <c r="F197" s="163" t="s">
        <v>56</v>
      </c>
      <c r="G197" s="41">
        <f>'Прилож №5'!H274</f>
        <v>225</v>
      </c>
      <c r="H197" s="209">
        <f>'Прилож №5'!I274</f>
        <v>225</v>
      </c>
      <c r="I197" s="6"/>
    </row>
    <row r="198" spans="1:9" s="4" customFormat="1" ht="57.75">
      <c r="A198" s="117" t="s">
        <v>73</v>
      </c>
      <c r="B198" s="31" t="s">
        <v>124</v>
      </c>
      <c r="C198" s="31" t="s">
        <v>117</v>
      </c>
      <c r="D198" s="31" t="s">
        <v>29</v>
      </c>
      <c r="E198" s="135"/>
      <c r="F198" s="59"/>
      <c r="G198" s="32">
        <f>G199+G201</f>
        <v>5254</v>
      </c>
      <c r="H198" s="206">
        <f>H199+H201</f>
        <v>0</v>
      </c>
      <c r="I198" s="6"/>
    </row>
    <row r="199" spans="1:9" s="4" customFormat="1" ht="31.5" customHeight="1">
      <c r="A199" s="196" t="s">
        <v>261</v>
      </c>
      <c r="B199" s="31" t="s">
        <v>124</v>
      </c>
      <c r="C199" s="31" t="s">
        <v>117</v>
      </c>
      <c r="D199" s="31" t="s">
        <v>269</v>
      </c>
      <c r="E199" s="135"/>
      <c r="F199" s="59"/>
      <c r="G199" s="32">
        <f>G200</f>
        <v>10</v>
      </c>
      <c r="H199" s="206">
        <f>H200</f>
        <v>0</v>
      </c>
      <c r="I199" s="6"/>
    </row>
    <row r="200" spans="1:9" s="4" customFormat="1" ht="15.75">
      <c r="A200" s="112" t="s">
        <v>159</v>
      </c>
      <c r="B200" s="31" t="s">
        <v>124</v>
      </c>
      <c r="C200" s="31" t="s">
        <v>117</v>
      </c>
      <c r="D200" s="31" t="s">
        <v>269</v>
      </c>
      <c r="E200" s="135" t="s">
        <v>160</v>
      </c>
      <c r="F200" s="59"/>
      <c r="G200" s="32">
        <f>'Прилож №5'!H277</f>
        <v>10</v>
      </c>
      <c r="H200" s="206">
        <f>'Прилож №5'!I277</f>
        <v>0</v>
      </c>
      <c r="I200" s="6"/>
    </row>
    <row r="201" spans="1:9" s="4" customFormat="1" ht="15.75">
      <c r="A201" s="113" t="s">
        <v>18</v>
      </c>
      <c r="B201" s="31" t="s">
        <v>124</v>
      </c>
      <c r="C201" s="31" t="s">
        <v>117</v>
      </c>
      <c r="D201" s="31" t="s">
        <v>137</v>
      </c>
      <c r="E201" s="135"/>
      <c r="F201" s="59"/>
      <c r="G201" s="32">
        <f>G202</f>
        <v>5244</v>
      </c>
      <c r="H201" s="206">
        <f>H202</f>
        <v>0</v>
      </c>
      <c r="I201" s="6"/>
    </row>
    <row r="202" spans="1:9" s="4" customFormat="1" ht="15.75">
      <c r="A202" s="50" t="s">
        <v>159</v>
      </c>
      <c r="B202" s="40" t="s">
        <v>124</v>
      </c>
      <c r="C202" s="40" t="s">
        <v>117</v>
      </c>
      <c r="D202" s="40" t="s">
        <v>137</v>
      </c>
      <c r="E202" s="162" t="s">
        <v>160</v>
      </c>
      <c r="F202" s="163"/>
      <c r="G202" s="41">
        <f>'Прилож №5'!H279</f>
        <v>5244</v>
      </c>
      <c r="H202" s="209">
        <f>'Прилож №5'!I279</f>
        <v>0</v>
      </c>
      <c r="I202" s="6"/>
    </row>
    <row r="203" spans="1:9" s="4" customFormat="1" ht="15.75">
      <c r="A203" s="116" t="s">
        <v>84</v>
      </c>
      <c r="B203" s="40" t="s">
        <v>124</v>
      </c>
      <c r="C203" s="40" t="s">
        <v>117</v>
      </c>
      <c r="D203" s="40" t="s">
        <v>85</v>
      </c>
      <c r="E203" s="162"/>
      <c r="F203" s="163"/>
      <c r="G203" s="41">
        <f>G204+G207</f>
        <v>6569.2</v>
      </c>
      <c r="H203" s="209"/>
      <c r="I203" s="6"/>
    </row>
    <row r="204" spans="1:9" s="4" customFormat="1" ht="43.5">
      <c r="A204" s="119" t="s">
        <v>251</v>
      </c>
      <c r="B204" s="40" t="s">
        <v>124</v>
      </c>
      <c r="C204" s="40" t="s">
        <v>117</v>
      </c>
      <c r="D204" s="40" t="s">
        <v>138</v>
      </c>
      <c r="E204" s="135"/>
      <c r="F204" s="59"/>
      <c r="G204" s="32">
        <f>G205</f>
        <v>2675.7</v>
      </c>
      <c r="H204" s="206"/>
      <c r="I204" s="6"/>
    </row>
    <row r="205" spans="1:9" s="4" customFormat="1" ht="15.75">
      <c r="A205" s="130" t="s">
        <v>95</v>
      </c>
      <c r="B205" s="40" t="s">
        <v>124</v>
      </c>
      <c r="C205" s="40" t="s">
        <v>117</v>
      </c>
      <c r="D205" s="40" t="s">
        <v>138</v>
      </c>
      <c r="E205" s="248" t="s">
        <v>162</v>
      </c>
      <c r="F205" s="164"/>
      <c r="G205" s="71">
        <f>'Прилож №5'!H282</f>
        <v>2675.7</v>
      </c>
      <c r="H205" s="214"/>
      <c r="I205" s="6"/>
    </row>
    <row r="206" spans="1:9" s="4" customFormat="1" ht="29.25">
      <c r="A206" s="119" t="s">
        <v>225</v>
      </c>
      <c r="B206" s="40" t="s">
        <v>124</v>
      </c>
      <c r="C206" s="40" t="s">
        <v>117</v>
      </c>
      <c r="D206" s="40" t="s">
        <v>296</v>
      </c>
      <c r="E206" s="135"/>
      <c r="F206" s="59"/>
      <c r="G206" s="32">
        <f>G207</f>
        <v>3893.5</v>
      </c>
      <c r="H206" s="206"/>
      <c r="I206" s="6"/>
    </row>
    <row r="207" spans="1:9" s="4" customFormat="1" ht="16.5" thickBot="1">
      <c r="A207" s="198" t="s">
        <v>155</v>
      </c>
      <c r="B207" s="40" t="s">
        <v>124</v>
      </c>
      <c r="C207" s="40" t="s">
        <v>117</v>
      </c>
      <c r="D207" s="40" t="s">
        <v>296</v>
      </c>
      <c r="E207" s="246" t="s">
        <v>162</v>
      </c>
      <c r="F207" s="164"/>
      <c r="G207" s="215">
        <f>'Прилож №5'!H284+'Прилож №5'!H112</f>
        <v>3893.5</v>
      </c>
      <c r="H207" s="205"/>
      <c r="I207" s="6"/>
    </row>
    <row r="208" spans="1:9" s="4" customFormat="1" ht="16.5" thickBot="1">
      <c r="A208" s="54" t="s">
        <v>210</v>
      </c>
      <c r="B208" s="82" t="s">
        <v>121</v>
      </c>
      <c r="C208" s="24"/>
      <c r="D208" s="24"/>
      <c r="E208" s="244"/>
      <c r="F208" s="55"/>
      <c r="G208" s="123">
        <f>G209+G241+G220+G226+G232</f>
        <v>475845.99999999994</v>
      </c>
      <c r="H208" s="25">
        <f>H209+H241+H220+H226+H232</f>
        <v>473240.99999999994</v>
      </c>
      <c r="I208" s="6"/>
    </row>
    <row r="209" spans="1:9" s="4" customFormat="1" ht="16.5" thickBot="1">
      <c r="A209" s="54" t="s">
        <v>143</v>
      </c>
      <c r="B209" s="82" t="s">
        <v>121</v>
      </c>
      <c r="C209" s="24" t="s">
        <v>115</v>
      </c>
      <c r="D209" s="24"/>
      <c r="E209" s="244"/>
      <c r="F209" s="22"/>
      <c r="G209" s="25">
        <f>G210+G215</f>
        <v>272537.3</v>
      </c>
      <c r="H209" s="25">
        <f>H210+H215</f>
        <v>270182.3</v>
      </c>
      <c r="I209" s="6"/>
    </row>
    <row r="210" spans="1:9" s="4" customFormat="1" ht="15.75">
      <c r="A210" s="116" t="s">
        <v>200</v>
      </c>
      <c r="B210" s="52" t="s">
        <v>121</v>
      </c>
      <c r="C210" s="94" t="s">
        <v>115</v>
      </c>
      <c r="D210" s="172" t="s">
        <v>30</v>
      </c>
      <c r="E210" s="159"/>
      <c r="F210" s="51"/>
      <c r="G210" s="53">
        <f>G211+G213</f>
        <v>269887.7</v>
      </c>
      <c r="H210" s="53">
        <f>H211+H213</f>
        <v>267532.7</v>
      </c>
      <c r="I210" s="6"/>
    </row>
    <row r="211" spans="1:9" s="4" customFormat="1" ht="31.5" customHeight="1">
      <c r="A211" s="196" t="s">
        <v>261</v>
      </c>
      <c r="B211" s="52" t="s">
        <v>121</v>
      </c>
      <c r="C211" s="94" t="s">
        <v>115</v>
      </c>
      <c r="D211" s="31" t="s">
        <v>260</v>
      </c>
      <c r="E211" s="159"/>
      <c r="F211" s="51"/>
      <c r="G211" s="53">
        <f>G212</f>
        <v>13727.8</v>
      </c>
      <c r="H211" s="53">
        <f>H212</f>
        <v>13727.8</v>
      </c>
      <c r="I211" s="6"/>
    </row>
    <row r="212" spans="1:9" s="4" customFormat="1" ht="15.75">
      <c r="A212" s="197" t="s">
        <v>159</v>
      </c>
      <c r="B212" s="52" t="s">
        <v>121</v>
      </c>
      <c r="C212" s="94" t="s">
        <v>115</v>
      </c>
      <c r="D212" s="52" t="s">
        <v>260</v>
      </c>
      <c r="E212" s="159" t="s">
        <v>160</v>
      </c>
      <c r="F212" s="51"/>
      <c r="G212" s="53">
        <f>'Прилож №5'!H117</f>
        <v>13727.8</v>
      </c>
      <c r="H212" s="53">
        <f>'Прилож №5'!I117</f>
        <v>13727.8</v>
      </c>
      <c r="I212" s="6"/>
    </row>
    <row r="213" spans="1:9" s="4" customFormat="1" ht="15.75">
      <c r="A213" s="113" t="s">
        <v>18</v>
      </c>
      <c r="B213" s="52" t="s">
        <v>121</v>
      </c>
      <c r="C213" s="94" t="s">
        <v>115</v>
      </c>
      <c r="D213" s="31" t="s">
        <v>144</v>
      </c>
      <c r="E213" s="135"/>
      <c r="F213" s="30"/>
      <c r="G213" s="32">
        <f>G214</f>
        <v>256159.9</v>
      </c>
      <c r="H213" s="32">
        <f>H214</f>
        <v>253804.9</v>
      </c>
      <c r="I213" s="6"/>
    </row>
    <row r="214" spans="1:9" s="4" customFormat="1" ht="15.75">
      <c r="A214" s="197" t="s">
        <v>159</v>
      </c>
      <c r="B214" s="52" t="s">
        <v>121</v>
      </c>
      <c r="C214" s="94" t="s">
        <v>115</v>
      </c>
      <c r="D214" s="31" t="s">
        <v>144</v>
      </c>
      <c r="E214" s="135" t="s">
        <v>160</v>
      </c>
      <c r="F214" s="30"/>
      <c r="G214" s="32">
        <f>'Прилож №5'!H119</f>
        <v>256159.9</v>
      </c>
      <c r="H214" s="32">
        <f>'Прилож №5'!I119</f>
        <v>253804.9</v>
      </c>
      <c r="I214" s="6"/>
    </row>
    <row r="215" spans="1:9" s="4" customFormat="1" ht="15.75">
      <c r="A215" s="106" t="s">
        <v>176</v>
      </c>
      <c r="B215" s="62" t="s">
        <v>121</v>
      </c>
      <c r="C215" s="84" t="s">
        <v>115</v>
      </c>
      <c r="D215" s="35" t="s">
        <v>177</v>
      </c>
      <c r="E215" s="160"/>
      <c r="F215" s="34"/>
      <c r="G215" s="36">
        <f>G218+G216</f>
        <v>2649.6</v>
      </c>
      <c r="H215" s="36">
        <f>H218+H216</f>
        <v>2649.6</v>
      </c>
      <c r="I215" s="6"/>
    </row>
    <row r="216" spans="1:9" s="4" customFormat="1" ht="31.5" customHeight="1">
      <c r="A216" s="196" t="s">
        <v>261</v>
      </c>
      <c r="B216" s="52" t="s">
        <v>121</v>
      </c>
      <c r="C216" s="94" t="s">
        <v>115</v>
      </c>
      <c r="D216" s="31" t="s">
        <v>262</v>
      </c>
      <c r="E216" s="135"/>
      <c r="F216" s="30"/>
      <c r="G216" s="32">
        <f>G217</f>
        <v>30.5</v>
      </c>
      <c r="H216" s="32">
        <f>H217</f>
        <v>30.5</v>
      </c>
      <c r="I216" s="6"/>
    </row>
    <row r="217" spans="1:9" s="4" customFormat="1" ht="15.75">
      <c r="A217" s="197" t="s">
        <v>159</v>
      </c>
      <c r="B217" s="52" t="s">
        <v>121</v>
      </c>
      <c r="C217" s="94" t="s">
        <v>115</v>
      </c>
      <c r="D217" s="31" t="s">
        <v>262</v>
      </c>
      <c r="E217" s="135" t="s">
        <v>160</v>
      </c>
      <c r="F217" s="30"/>
      <c r="G217" s="32">
        <f>'Прилож №5'!H122</f>
        <v>30.5</v>
      </c>
      <c r="H217" s="32">
        <f>'Прилож №5'!I122</f>
        <v>30.5</v>
      </c>
      <c r="I217" s="6"/>
    </row>
    <row r="218" spans="1:9" s="4" customFormat="1" ht="15.75">
      <c r="A218" s="113" t="s">
        <v>18</v>
      </c>
      <c r="B218" s="52" t="s">
        <v>121</v>
      </c>
      <c r="C218" s="94" t="s">
        <v>115</v>
      </c>
      <c r="D218" s="31" t="s">
        <v>178</v>
      </c>
      <c r="E218" s="135"/>
      <c r="F218" s="30"/>
      <c r="G218" s="32">
        <f>G219</f>
        <v>2619.1</v>
      </c>
      <c r="H218" s="32">
        <f>H219</f>
        <v>2619.1</v>
      </c>
      <c r="I218" s="6"/>
    </row>
    <row r="219" spans="1:9" s="4" customFormat="1" ht="15.75">
      <c r="A219" s="197" t="s">
        <v>159</v>
      </c>
      <c r="B219" s="52" t="s">
        <v>121</v>
      </c>
      <c r="C219" s="94" t="s">
        <v>115</v>
      </c>
      <c r="D219" s="31" t="s">
        <v>178</v>
      </c>
      <c r="E219" s="135" t="s">
        <v>160</v>
      </c>
      <c r="F219" s="30"/>
      <c r="G219" s="32">
        <f>'Прилож №5'!H124</f>
        <v>2619.1</v>
      </c>
      <c r="H219" s="32">
        <f>'Прилож №5'!I124</f>
        <v>2619.1</v>
      </c>
      <c r="I219" s="6"/>
    </row>
    <row r="220" spans="1:9" s="3" customFormat="1" ht="15.75">
      <c r="A220" s="106" t="s">
        <v>179</v>
      </c>
      <c r="B220" s="62" t="s">
        <v>121</v>
      </c>
      <c r="C220" s="84" t="s">
        <v>116</v>
      </c>
      <c r="D220" s="35"/>
      <c r="E220" s="160"/>
      <c r="F220" s="34"/>
      <c r="G220" s="36">
        <f>G221</f>
        <v>148978.59999999998</v>
      </c>
      <c r="H220" s="36">
        <f>H221</f>
        <v>148728.59999999998</v>
      </c>
      <c r="I220" s="9"/>
    </row>
    <row r="221" spans="1:9" s="4" customFormat="1" ht="15.75">
      <c r="A221" s="113" t="s">
        <v>180</v>
      </c>
      <c r="B221" s="52" t="s">
        <v>121</v>
      </c>
      <c r="C221" s="94" t="s">
        <v>116</v>
      </c>
      <c r="D221" s="31" t="s">
        <v>181</v>
      </c>
      <c r="E221" s="135"/>
      <c r="F221" s="30"/>
      <c r="G221" s="32">
        <f>G223+G225</f>
        <v>148978.59999999998</v>
      </c>
      <c r="H221" s="32">
        <f>H223+H225</f>
        <v>148728.59999999998</v>
      </c>
      <c r="I221" s="6"/>
    </row>
    <row r="222" spans="1:9" s="4" customFormat="1" ht="30" customHeight="1">
      <c r="A222" s="196" t="s">
        <v>261</v>
      </c>
      <c r="B222" s="52" t="s">
        <v>121</v>
      </c>
      <c r="C222" s="94" t="s">
        <v>116</v>
      </c>
      <c r="D222" s="31" t="s">
        <v>263</v>
      </c>
      <c r="E222" s="135"/>
      <c r="F222" s="30"/>
      <c r="G222" s="32">
        <f>G223</f>
        <v>3861.3</v>
      </c>
      <c r="H222" s="32">
        <f>H223</f>
        <v>3861.3</v>
      </c>
      <c r="I222" s="6"/>
    </row>
    <row r="223" spans="1:9" s="4" customFormat="1" ht="15.75">
      <c r="A223" s="197" t="s">
        <v>159</v>
      </c>
      <c r="B223" s="52" t="s">
        <v>121</v>
      </c>
      <c r="C223" s="94" t="s">
        <v>116</v>
      </c>
      <c r="D223" s="31" t="s">
        <v>263</v>
      </c>
      <c r="E223" s="135" t="s">
        <v>160</v>
      </c>
      <c r="F223" s="30"/>
      <c r="G223" s="32">
        <f>'Прилож №5'!H128</f>
        <v>3861.3</v>
      </c>
      <c r="H223" s="32">
        <f>'Прилож №5'!I128</f>
        <v>3861.3</v>
      </c>
      <c r="I223" s="6"/>
    </row>
    <row r="224" spans="1:9" s="4" customFormat="1" ht="15.75">
      <c r="A224" s="113" t="s">
        <v>18</v>
      </c>
      <c r="B224" s="52" t="s">
        <v>121</v>
      </c>
      <c r="C224" s="94" t="s">
        <v>116</v>
      </c>
      <c r="D224" s="31" t="s">
        <v>182</v>
      </c>
      <c r="E224" s="135"/>
      <c r="F224" s="30"/>
      <c r="G224" s="32">
        <f>G225</f>
        <v>145117.3</v>
      </c>
      <c r="H224" s="32">
        <f>H225</f>
        <v>144867.3</v>
      </c>
      <c r="I224" s="6"/>
    </row>
    <row r="225" spans="1:9" s="4" customFormat="1" ht="15.75">
      <c r="A225" s="197" t="s">
        <v>159</v>
      </c>
      <c r="B225" s="52" t="s">
        <v>121</v>
      </c>
      <c r="C225" s="94" t="s">
        <v>116</v>
      </c>
      <c r="D225" s="31" t="s">
        <v>182</v>
      </c>
      <c r="E225" s="135" t="s">
        <v>160</v>
      </c>
      <c r="F225" s="30"/>
      <c r="G225" s="32">
        <f>'Прилож №5'!H130</f>
        <v>145117.3</v>
      </c>
      <c r="H225" s="32">
        <f>'Прилож №5'!I130</f>
        <v>144867.3</v>
      </c>
      <c r="I225" s="6"/>
    </row>
    <row r="226" spans="1:9" s="3" customFormat="1" ht="15.75">
      <c r="A226" s="106" t="s">
        <v>183</v>
      </c>
      <c r="B226" s="62" t="s">
        <v>121</v>
      </c>
      <c r="C226" s="84" t="s">
        <v>120</v>
      </c>
      <c r="D226" s="35"/>
      <c r="E226" s="160"/>
      <c r="F226" s="34"/>
      <c r="G226" s="36">
        <f>G227</f>
        <v>390.59999999999997</v>
      </c>
      <c r="H226" s="36">
        <f>H227</f>
        <v>390.59999999999997</v>
      </c>
      <c r="I226" s="9"/>
    </row>
    <row r="227" spans="1:9" s="4" customFormat="1" ht="15.75">
      <c r="A227" s="112" t="s">
        <v>200</v>
      </c>
      <c r="B227" s="52" t="s">
        <v>121</v>
      </c>
      <c r="C227" s="94" t="s">
        <v>120</v>
      </c>
      <c r="D227" s="31" t="s">
        <v>30</v>
      </c>
      <c r="E227" s="135"/>
      <c r="F227" s="30"/>
      <c r="G227" s="32">
        <f>G230+G228</f>
        <v>390.59999999999997</v>
      </c>
      <c r="H227" s="32">
        <f>H230+H228</f>
        <v>390.59999999999997</v>
      </c>
      <c r="I227" s="6"/>
    </row>
    <row r="228" spans="1:9" s="4" customFormat="1" ht="32.25" customHeight="1">
      <c r="A228" s="196" t="s">
        <v>261</v>
      </c>
      <c r="B228" s="52" t="s">
        <v>121</v>
      </c>
      <c r="C228" s="94" t="s">
        <v>120</v>
      </c>
      <c r="D228" s="31" t="s">
        <v>260</v>
      </c>
      <c r="E228" s="135"/>
      <c r="F228" s="30"/>
      <c r="G228" s="32">
        <f>G229</f>
        <v>0.2</v>
      </c>
      <c r="H228" s="32">
        <f>H229</f>
        <v>0.2</v>
      </c>
      <c r="I228" s="6"/>
    </row>
    <row r="229" spans="1:9" s="4" customFormat="1" ht="15.75">
      <c r="A229" s="197" t="s">
        <v>159</v>
      </c>
      <c r="B229" s="52" t="s">
        <v>121</v>
      </c>
      <c r="C229" s="94" t="s">
        <v>120</v>
      </c>
      <c r="D229" s="31" t="s">
        <v>260</v>
      </c>
      <c r="E229" s="135" t="s">
        <v>160</v>
      </c>
      <c r="F229" s="30"/>
      <c r="G229" s="32">
        <f>'Прилож №5'!H134</f>
        <v>0.2</v>
      </c>
      <c r="H229" s="32">
        <f>'Прилож №5'!I134</f>
        <v>0.2</v>
      </c>
      <c r="I229" s="6"/>
    </row>
    <row r="230" spans="1:9" s="4" customFormat="1" ht="15.75">
      <c r="A230" s="113" t="s">
        <v>18</v>
      </c>
      <c r="B230" s="52" t="s">
        <v>121</v>
      </c>
      <c r="C230" s="94" t="s">
        <v>120</v>
      </c>
      <c r="D230" s="31" t="s">
        <v>144</v>
      </c>
      <c r="E230" s="135"/>
      <c r="F230" s="30"/>
      <c r="G230" s="32">
        <f>G231</f>
        <v>390.4</v>
      </c>
      <c r="H230" s="32">
        <f>H231</f>
        <v>390.4</v>
      </c>
      <c r="I230" s="6"/>
    </row>
    <row r="231" spans="1:9" s="4" customFormat="1" ht="15.75">
      <c r="A231" s="197" t="s">
        <v>159</v>
      </c>
      <c r="B231" s="52" t="s">
        <v>121</v>
      </c>
      <c r="C231" s="94" t="s">
        <v>120</v>
      </c>
      <c r="D231" s="31" t="s">
        <v>144</v>
      </c>
      <c r="E231" s="135" t="s">
        <v>160</v>
      </c>
      <c r="F231" s="30"/>
      <c r="G231" s="32">
        <f>'Прилож №5'!H136</f>
        <v>390.4</v>
      </c>
      <c r="H231" s="32">
        <f>'Прилож №5'!I136</f>
        <v>390.4</v>
      </c>
      <c r="I231" s="6"/>
    </row>
    <row r="232" spans="1:9" s="3" customFormat="1" ht="15.75">
      <c r="A232" s="106" t="s">
        <v>184</v>
      </c>
      <c r="B232" s="62" t="s">
        <v>121</v>
      </c>
      <c r="C232" s="84" t="s">
        <v>117</v>
      </c>
      <c r="D232" s="35"/>
      <c r="E232" s="160"/>
      <c r="F232" s="34"/>
      <c r="G232" s="36">
        <f>G233+G238</f>
        <v>53939.5</v>
      </c>
      <c r="H232" s="36">
        <f>H233+H238</f>
        <v>53939.5</v>
      </c>
      <c r="I232" s="9"/>
    </row>
    <row r="233" spans="1:9" s="4" customFormat="1" ht="15.75">
      <c r="A233" s="113" t="s">
        <v>185</v>
      </c>
      <c r="B233" s="52" t="s">
        <v>121</v>
      </c>
      <c r="C233" s="94" t="s">
        <v>117</v>
      </c>
      <c r="D233" s="31" t="s">
        <v>186</v>
      </c>
      <c r="E233" s="135"/>
      <c r="F233" s="30"/>
      <c r="G233" s="32">
        <f>G234+G236</f>
        <v>51243.5</v>
      </c>
      <c r="H233" s="32">
        <f>H234+H236</f>
        <v>51243.5</v>
      </c>
      <c r="I233" s="6"/>
    </row>
    <row r="234" spans="1:9" s="4" customFormat="1" ht="31.5" customHeight="1">
      <c r="A234" s="196" t="s">
        <v>261</v>
      </c>
      <c r="B234" s="52" t="s">
        <v>121</v>
      </c>
      <c r="C234" s="94" t="s">
        <v>117</v>
      </c>
      <c r="D234" s="31" t="s">
        <v>264</v>
      </c>
      <c r="E234" s="135"/>
      <c r="F234" s="30"/>
      <c r="G234" s="32">
        <f>G235</f>
        <v>65.2</v>
      </c>
      <c r="H234" s="32">
        <f>H235</f>
        <v>65.2</v>
      </c>
      <c r="I234" s="6"/>
    </row>
    <row r="235" spans="1:9" s="4" customFormat="1" ht="15.75">
      <c r="A235" s="197" t="s">
        <v>159</v>
      </c>
      <c r="B235" s="52" t="s">
        <v>121</v>
      </c>
      <c r="C235" s="94" t="s">
        <v>117</v>
      </c>
      <c r="D235" s="31" t="s">
        <v>264</v>
      </c>
      <c r="E235" s="135" t="s">
        <v>160</v>
      </c>
      <c r="F235" s="30"/>
      <c r="G235" s="32">
        <f>'Прилож №5'!H140</f>
        <v>65.2</v>
      </c>
      <c r="H235" s="32">
        <f>'Прилож №5'!I140</f>
        <v>65.2</v>
      </c>
      <c r="I235" s="6"/>
    </row>
    <row r="236" spans="1:9" s="4" customFormat="1" ht="15.75">
      <c r="A236" s="113" t="s">
        <v>18</v>
      </c>
      <c r="B236" s="52" t="s">
        <v>121</v>
      </c>
      <c r="C236" s="94" t="s">
        <v>117</v>
      </c>
      <c r="D236" s="31" t="s">
        <v>187</v>
      </c>
      <c r="E236" s="135"/>
      <c r="F236" s="30"/>
      <c r="G236" s="32">
        <f>'Прилож №5'!H142</f>
        <v>51178.3</v>
      </c>
      <c r="H236" s="32">
        <f>'Прилож №5'!I142</f>
        <v>51178.3</v>
      </c>
      <c r="I236" s="6"/>
    </row>
    <row r="237" spans="1:9" s="4" customFormat="1" ht="15.75">
      <c r="A237" s="197" t="s">
        <v>159</v>
      </c>
      <c r="B237" s="52" t="s">
        <v>121</v>
      </c>
      <c r="C237" s="94" t="s">
        <v>117</v>
      </c>
      <c r="D237" s="31" t="s">
        <v>187</v>
      </c>
      <c r="E237" s="135" t="s">
        <v>160</v>
      </c>
      <c r="F237" s="30"/>
      <c r="G237" s="32">
        <f>'Прилож №5'!H141</f>
        <v>51178.3</v>
      </c>
      <c r="H237" s="32">
        <f>'Прилож №5'!I141</f>
        <v>51178.3</v>
      </c>
      <c r="I237" s="6"/>
    </row>
    <row r="238" spans="1:9" s="4" customFormat="1" ht="15.75">
      <c r="A238" s="113" t="s">
        <v>80</v>
      </c>
      <c r="B238" s="52" t="s">
        <v>121</v>
      </c>
      <c r="C238" s="94" t="s">
        <v>117</v>
      </c>
      <c r="D238" s="31" t="s">
        <v>63</v>
      </c>
      <c r="E238" s="135"/>
      <c r="F238" s="30"/>
      <c r="G238" s="32">
        <f>G239</f>
        <v>2696</v>
      </c>
      <c r="H238" s="32">
        <f>H239</f>
        <v>2696</v>
      </c>
      <c r="I238" s="6"/>
    </row>
    <row r="239" spans="1:9" s="4" customFormat="1" ht="43.5">
      <c r="A239" s="117" t="s">
        <v>188</v>
      </c>
      <c r="B239" s="52" t="s">
        <v>121</v>
      </c>
      <c r="C239" s="94" t="s">
        <v>117</v>
      </c>
      <c r="D239" s="31" t="s">
        <v>164</v>
      </c>
      <c r="E239" s="135"/>
      <c r="F239" s="30"/>
      <c r="G239" s="32">
        <f>G240</f>
        <v>2696</v>
      </c>
      <c r="H239" s="32">
        <f>H240</f>
        <v>2696</v>
      </c>
      <c r="I239" s="6"/>
    </row>
    <row r="240" spans="1:9" s="4" customFormat="1" ht="15.75">
      <c r="A240" s="113" t="s">
        <v>104</v>
      </c>
      <c r="B240" s="52" t="s">
        <v>121</v>
      </c>
      <c r="C240" s="94" t="s">
        <v>117</v>
      </c>
      <c r="D240" s="31" t="s">
        <v>164</v>
      </c>
      <c r="E240" s="135" t="s">
        <v>160</v>
      </c>
      <c r="F240" s="30"/>
      <c r="G240" s="32">
        <f>'Прилож №5'!H145</f>
        <v>2696</v>
      </c>
      <c r="H240" s="32">
        <f>'Прилож №5'!I145</f>
        <v>2696</v>
      </c>
      <c r="I240" s="6"/>
    </row>
    <row r="241" spans="1:9" s="4" customFormat="1" ht="15.75">
      <c r="A241" s="74" t="s">
        <v>208</v>
      </c>
      <c r="B241" s="62" t="s">
        <v>121</v>
      </c>
      <c r="C241" s="88" t="s">
        <v>121</v>
      </c>
      <c r="D241" s="67"/>
      <c r="E241" s="160"/>
      <c r="F241" s="34"/>
      <c r="G241" s="36">
        <f aca="true" t="shared" si="6" ref="G241:H244">G242</f>
        <v>0</v>
      </c>
      <c r="H241" s="36">
        <f t="shared" si="6"/>
        <v>0</v>
      </c>
      <c r="I241" s="6"/>
    </row>
    <row r="242" spans="1:9" s="4" customFormat="1" ht="15.75">
      <c r="A242" s="114" t="s">
        <v>248</v>
      </c>
      <c r="B242" s="31" t="s">
        <v>121</v>
      </c>
      <c r="C242" s="87" t="s">
        <v>121</v>
      </c>
      <c r="D242" s="40" t="s">
        <v>247</v>
      </c>
      <c r="E242" s="30"/>
      <c r="F242" s="30"/>
      <c r="G242" s="32">
        <f t="shared" si="6"/>
        <v>0</v>
      </c>
      <c r="H242" s="32">
        <f t="shared" si="6"/>
        <v>0</v>
      </c>
      <c r="I242" s="6"/>
    </row>
    <row r="243" spans="1:9" s="4" customFormat="1" ht="43.5">
      <c r="A243" s="115" t="s">
        <v>254</v>
      </c>
      <c r="B243" s="31" t="s">
        <v>121</v>
      </c>
      <c r="C243" s="87" t="s">
        <v>121</v>
      </c>
      <c r="D243" s="40" t="s">
        <v>246</v>
      </c>
      <c r="E243" s="30"/>
      <c r="F243" s="30"/>
      <c r="G243" s="32">
        <f t="shared" si="6"/>
        <v>0</v>
      </c>
      <c r="H243" s="32">
        <f t="shared" si="6"/>
        <v>0</v>
      </c>
      <c r="I243" s="6"/>
    </row>
    <row r="244" spans="1:9" s="4" customFormat="1" ht="28.5">
      <c r="A244" s="199" t="s">
        <v>255</v>
      </c>
      <c r="B244" s="31" t="s">
        <v>121</v>
      </c>
      <c r="C244" s="87" t="s">
        <v>121</v>
      </c>
      <c r="D244" s="40" t="s">
        <v>246</v>
      </c>
      <c r="E244" s="30"/>
      <c r="F244" s="72" t="s">
        <v>36</v>
      </c>
      <c r="G244" s="32">
        <f t="shared" si="6"/>
        <v>0</v>
      </c>
      <c r="H244" s="32">
        <f t="shared" si="6"/>
        <v>0</v>
      </c>
      <c r="I244" s="6"/>
    </row>
    <row r="245" spans="1:9" s="4" customFormat="1" ht="16.5" thickBot="1">
      <c r="A245" s="197" t="s">
        <v>159</v>
      </c>
      <c r="B245" s="31" t="s">
        <v>121</v>
      </c>
      <c r="C245" s="87" t="s">
        <v>121</v>
      </c>
      <c r="D245" s="40" t="s">
        <v>246</v>
      </c>
      <c r="E245" s="135" t="s">
        <v>160</v>
      </c>
      <c r="F245" s="72" t="s">
        <v>56</v>
      </c>
      <c r="G245" s="32">
        <f>'Прилож №5'!H150</f>
        <v>0</v>
      </c>
      <c r="H245" s="32">
        <f>'Прилож №5'!I150</f>
        <v>0</v>
      </c>
      <c r="I245" s="6"/>
    </row>
    <row r="246" spans="1:9" s="4" customFormat="1" ht="16.5" thickBot="1">
      <c r="A246" s="54" t="s">
        <v>3</v>
      </c>
      <c r="B246" s="82" t="s">
        <v>122</v>
      </c>
      <c r="C246" s="24"/>
      <c r="D246" s="24"/>
      <c r="E246" s="244"/>
      <c r="F246" s="133" t="s">
        <v>162</v>
      </c>
      <c r="G246" s="123">
        <f>G247+G251+G260+G264</f>
        <v>63369.700000000004</v>
      </c>
      <c r="H246" s="25">
        <f>H247+H251+H260+H264</f>
        <v>50854</v>
      </c>
      <c r="I246" s="6"/>
    </row>
    <row r="247" spans="1:9" s="4" customFormat="1" ht="15.75">
      <c r="A247" s="17" t="s">
        <v>33</v>
      </c>
      <c r="B247" s="62" t="s">
        <v>122</v>
      </c>
      <c r="C247" s="98" t="s">
        <v>115</v>
      </c>
      <c r="D247" s="110"/>
      <c r="E247" s="161"/>
      <c r="F247" s="38"/>
      <c r="G247" s="64">
        <f aca="true" t="shared" si="7" ref="G247:H249">G248</f>
        <v>1375.4</v>
      </c>
      <c r="H247" s="64">
        <f t="shared" si="7"/>
        <v>0</v>
      </c>
      <c r="I247" s="6"/>
    </row>
    <row r="248" spans="1:9" s="4" customFormat="1" ht="15.75">
      <c r="A248" s="112" t="s">
        <v>147</v>
      </c>
      <c r="B248" s="31" t="s">
        <v>122</v>
      </c>
      <c r="C248" s="87" t="s">
        <v>115</v>
      </c>
      <c r="D248" s="31" t="s">
        <v>148</v>
      </c>
      <c r="E248" s="135"/>
      <c r="F248" s="30"/>
      <c r="G248" s="32">
        <f t="shared" si="7"/>
        <v>1375.4</v>
      </c>
      <c r="H248" s="32">
        <f t="shared" si="7"/>
        <v>0</v>
      </c>
      <c r="I248" s="6"/>
    </row>
    <row r="249" spans="1:9" s="4" customFormat="1" ht="29.25">
      <c r="A249" s="114" t="s">
        <v>75</v>
      </c>
      <c r="B249" s="31" t="s">
        <v>122</v>
      </c>
      <c r="C249" s="87" t="s">
        <v>115</v>
      </c>
      <c r="D249" s="31" t="s">
        <v>149</v>
      </c>
      <c r="E249" s="135"/>
      <c r="F249" s="30"/>
      <c r="G249" s="32">
        <f t="shared" si="7"/>
        <v>1375.4</v>
      </c>
      <c r="H249" s="32">
        <f t="shared" si="7"/>
        <v>0</v>
      </c>
      <c r="I249" s="6"/>
    </row>
    <row r="250" spans="1:9" s="4" customFormat="1" ht="15.75">
      <c r="A250" s="114" t="s">
        <v>101</v>
      </c>
      <c r="B250" s="31" t="s">
        <v>122</v>
      </c>
      <c r="C250" s="87" t="s">
        <v>115</v>
      </c>
      <c r="D250" s="31" t="s">
        <v>149</v>
      </c>
      <c r="E250" s="162" t="s">
        <v>38</v>
      </c>
      <c r="F250" s="30"/>
      <c r="G250" s="32">
        <f>'Прилож №5'!H155</f>
        <v>1375.4</v>
      </c>
      <c r="H250" s="32">
        <f>'Прилож №5'!I155</f>
        <v>0</v>
      </c>
      <c r="I250" s="6"/>
    </row>
    <row r="251" spans="1:9" s="4" customFormat="1" ht="15.75">
      <c r="A251" s="37" t="s">
        <v>64</v>
      </c>
      <c r="B251" s="35" t="s">
        <v>122</v>
      </c>
      <c r="C251" s="88" t="s">
        <v>120</v>
      </c>
      <c r="D251" s="31"/>
      <c r="E251" s="162"/>
      <c r="F251" s="30"/>
      <c r="G251" s="32">
        <f>G252+G257</f>
        <v>42042.3</v>
      </c>
      <c r="H251" s="32">
        <f>H252+H257</f>
        <v>38744</v>
      </c>
      <c r="I251" s="6"/>
    </row>
    <row r="252" spans="1:9" s="4" customFormat="1" ht="15.75">
      <c r="A252" s="114" t="s">
        <v>150</v>
      </c>
      <c r="B252" s="31" t="s">
        <v>122</v>
      </c>
      <c r="C252" s="87" t="s">
        <v>120</v>
      </c>
      <c r="D252" s="31" t="s">
        <v>58</v>
      </c>
      <c r="E252" s="162"/>
      <c r="F252" s="30"/>
      <c r="G252" s="32">
        <f>G253+G255</f>
        <v>39477</v>
      </c>
      <c r="H252" s="32">
        <f>H253+H255</f>
        <v>38744</v>
      </c>
      <c r="I252" s="6"/>
    </row>
    <row r="253" spans="1:9" s="4" customFormat="1" ht="15.75">
      <c r="A253" s="112" t="s">
        <v>151</v>
      </c>
      <c r="B253" s="31" t="s">
        <v>122</v>
      </c>
      <c r="C253" s="87" t="s">
        <v>120</v>
      </c>
      <c r="D253" s="31" t="s">
        <v>194</v>
      </c>
      <c r="E253" s="135"/>
      <c r="F253" s="77">
        <v>483</v>
      </c>
      <c r="G253" s="32">
        <f>G254</f>
        <v>733</v>
      </c>
      <c r="H253" s="32">
        <f>H254</f>
        <v>0</v>
      </c>
      <c r="I253" s="6"/>
    </row>
    <row r="254" spans="1:9" s="4" customFormat="1" ht="15.75">
      <c r="A254" s="112" t="s">
        <v>101</v>
      </c>
      <c r="B254" s="31" t="s">
        <v>122</v>
      </c>
      <c r="C254" s="87" t="s">
        <v>120</v>
      </c>
      <c r="D254" s="31" t="s">
        <v>194</v>
      </c>
      <c r="E254" s="135" t="s">
        <v>38</v>
      </c>
      <c r="F254" s="77"/>
      <c r="G254" s="32">
        <f>'Прилож №5'!H159</f>
        <v>733</v>
      </c>
      <c r="H254" s="32">
        <f>'Прилож №5'!I159</f>
        <v>0</v>
      </c>
      <c r="I254" s="6"/>
    </row>
    <row r="255" spans="1:9" s="4" customFormat="1" ht="29.25">
      <c r="A255" s="114" t="s">
        <v>94</v>
      </c>
      <c r="B255" s="31" t="s">
        <v>122</v>
      </c>
      <c r="C255" s="87" t="s">
        <v>120</v>
      </c>
      <c r="D255" s="31" t="s">
        <v>152</v>
      </c>
      <c r="E255" s="135"/>
      <c r="F255" s="77"/>
      <c r="G255" s="32">
        <f>G256</f>
        <v>38744</v>
      </c>
      <c r="H255" s="32">
        <f>H256</f>
        <v>38744</v>
      </c>
      <c r="I255" s="6"/>
    </row>
    <row r="256" spans="1:9" s="4" customFormat="1" ht="13.5" customHeight="1">
      <c r="A256" s="114" t="s">
        <v>101</v>
      </c>
      <c r="B256" s="31" t="s">
        <v>122</v>
      </c>
      <c r="C256" s="87" t="s">
        <v>120</v>
      </c>
      <c r="D256" s="31" t="s">
        <v>152</v>
      </c>
      <c r="E256" s="135" t="s">
        <v>38</v>
      </c>
      <c r="F256" s="77">
        <v>572</v>
      </c>
      <c r="G256" s="32">
        <f>'Прилож №5'!H161</f>
        <v>38744</v>
      </c>
      <c r="H256" s="32">
        <f>'Прилож №5'!I161</f>
        <v>38744</v>
      </c>
      <c r="I256" s="6"/>
    </row>
    <row r="257" spans="1:9" s="4" customFormat="1" ht="13.5" customHeight="1">
      <c r="A257" s="50" t="s">
        <v>84</v>
      </c>
      <c r="B257" s="31" t="s">
        <v>122</v>
      </c>
      <c r="C257" s="94" t="s">
        <v>120</v>
      </c>
      <c r="D257" s="52" t="s">
        <v>85</v>
      </c>
      <c r="E257" s="135"/>
      <c r="F257" s="65"/>
      <c r="G257" s="32">
        <f>G258</f>
        <v>2565.3</v>
      </c>
      <c r="H257" s="32">
        <f>H258</f>
        <v>0</v>
      </c>
      <c r="I257" s="6"/>
    </row>
    <row r="258" spans="1:9" s="4" customFormat="1" ht="33" customHeight="1">
      <c r="A258" s="119" t="s">
        <v>290</v>
      </c>
      <c r="B258" s="31" t="s">
        <v>122</v>
      </c>
      <c r="C258" s="94" t="s">
        <v>120</v>
      </c>
      <c r="D258" s="52" t="s">
        <v>297</v>
      </c>
      <c r="E258" s="135"/>
      <c r="F258" s="65"/>
      <c r="G258" s="32">
        <f>G259</f>
        <v>2565.3</v>
      </c>
      <c r="H258" s="32">
        <f>H259</f>
        <v>0</v>
      </c>
      <c r="I258" s="6"/>
    </row>
    <row r="259" spans="1:9" s="4" customFormat="1" ht="13.5" customHeight="1">
      <c r="A259" s="113" t="s">
        <v>95</v>
      </c>
      <c r="B259" s="31" t="s">
        <v>122</v>
      </c>
      <c r="C259" s="94" t="s">
        <v>120</v>
      </c>
      <c r="D259" s="52" t="s">
        <v>297</v>
      </c>
      <c r="E259" s="135" t="s">
        <v>162</v>
      </c>
      <c r="F259" s="65"/>
      <c r="G259" s="32">
        <f>'Прилож №5'!H366</f>
        <v>2565.3</v>
      </c>
      <c r="H259" s="32">
        <f>'Прилож №5'!I366</f>
        <v>0</v>
      </c>
      <c r="I259" s="6"/>
    </row>
    <row r="260" spans="1:9" s="4" customFormat="1" ht="15" customHeight="1">
      <c r="A260" s="56" t="s">
        <v>175</v>
      </c>
      <c r="B260" s="35" t="s">
        <v>122</v>
      </c>
      <c r="C260" s="84" t="s">
        <v>117</v>
      </c>
      <c r="D260" s="62"/>
      <c r="E260" s="160"/>
      <c r="F260" s="63"/>
      <c r="G260" s="36">
        <f aca="true" t="shared" si="8" ref="G260:H262">G261</f>
        <v>12110</v>
      </c>
      <c r="H260" s="36">
        <f t="shared" si="8"/>
        <v>12110</v>
      </c>
      <c r="I260" s="6"/>
    </row>
    <row r="261" spans="1:9" s="4" customFormat="1" ht="15" customHeight="1">
      <c r="A261" s="116" t="s">
        <v>80</v>
      </c>
      <c r="B261" s="31" t="s">
        <v>122</v>
      </c>
      <c r="C261" s="94" t="s">
        <v>117</v>
      </c>
      <c r="D261" s="52" t="s">
        <v>63</v>
      </c>
      <c r="E261" s="135"/>
      <c r="F261" s="65"/>
      <c r="G261" s="32">
        <f t="shared" si="8"/>
        <v>12110</v>
      </c>
      <c r="H261" s="32">
        <f t="shared" si="8"/>
        <v>12110</v>
      </c>
      <c r="I261" s="6"/>
    </row>
    <row r="262" spans="1:9" s="4" customFormat="1" ht="59.25" customHeight="1">
      <c r="A262" s="115" t="s">
        <v>166</v>
      </c>
      <c r="B262" s="31" t="s">
        <v>122</v>
      </c>
      <c r="C262" s="94" t="s">
        <v>117</v>
      </c>
      <c r="D262" s="52" t="s">
        <v>165</v>
      </c>
      <c r="E262" s="135"/>
      <c r="F262" s="65"/>
      <c r="G262" s="32">
        <f t="shared" si="8"/>
        <v>12110</v>
      </c>
      <c r="H262" s="32">
        <f t="shared" si="8"/>
        <v>12110</v>
      </c>
      <c r="I262" s="6"/>
    </row>
    <row r="263" spans="1:9" s="4" customFormat="1" ht="15" customHeight="1">
      <c r="A263" s="113" t="s">
        <v>101</v>
      </c>
      <c r="B263" s="31" t="s">
        <v>122</v>
      </c>
      <c r="C263" s="94" t="s">
        <v>117</v>
      </c>
      <c r="D263" s="52" t="s">
        <v>165</v>
      </c>
      <c r="E263" s="159" t="s">
        <v>38</v>
      </c>
      <c r="F263" s="65"/>
      <c r="G263" s="32">
        <f>'Прилож №5'!H220</f>
        <v>12110</v>
      </c>
      <c r="H263" s="32">
        <f>'Прилож №5'!I220</f>
        <v>12110</v>
      </c>
      <c r="I263" s="6"/>
    </row>
    <row r="264" spans="1:9" s="4" customFormat="1" ht="15.75">
      <c r="A264" s="113" t="s">
        <v>84</v>
      </c>
      <c r="B264" s="31" t="s">
        <v>122</v>
      </c>
      <c r="C264" s="87" t="s">
        <v>132</v>
      </c>
      <c r="D264" s="31" t="s">
        <v>85</v>
      </c>
      <c r="E264" s="135" t="s">
        <v>36</v>
      </c>
      <c r="F264" s="30"/>
      <c r="G264" s="32">
        <f>G265</f>
        <v>7842</v>
      </c>
      <c r="H264" s="32">
        <f>H265</f>
        <v>0</v>
      </c>
      <c r="I264" s="6"/>
    </row>
    <row r="265" spans="1:9" s="4" customFormat="1" ht="54" customHeight="1">
      <c r="A265" s="165" t="s">
        <v>276</v>
      </c>
      <c r="B265" s="40" t="s">
        <v>122</v>
      </c>
      <c r="C265" s="92" t="s">
        <v>132</v>
      </c>
      <c r="D265" s="40" t="s">
        <v>154</v>
      </c>
      <c r="E265" s="135" t="s">
        <v>36</v>
      </c>
      <c r="F265" s="39"/>
      <c r="G265" s="41">
        <f>G266+G267</f>
        <v>7842</v>
      </c>
      <c r="H265" s="41">
        <f>H267</f>
        <v>0</v>
      </c>
      <c r="I265" s="6"/>
    </row>
    <row r="266" spans="1:9" s="4" customFormat="1" ht="17.25" customHeight="1">
      <c r="A266" s="114" t="s">
        <v>101</v>
      </c>
      <c r="B266" s="40" t="s">
        <v>122</v>
      </c>
      <c r="C266" s="92" t="s">
        <v>132</v>
      </c>
      <c r="D266" s="40" t="s">
        <v>154</v>
      </c>
      <c r="E266" s="162" t="s">
        <v>38</v>
      </c>
      <c r="F266" s="39"/>
      <c r="G266" s="41">
        <f>'Прилож №5'!H165+'Прилож №5'!H223</f>
        <v>1212</v>
      </c>
      <c r="H266" s="41"/>
      <c r="I266" s="6"/>
    </row>
    <row r="267" spans="1:10" s="4" customFormat="1" ht="16.5" thickBot="1">
      <c r="A267" s="113" t="s">
        <v>95</v>
      </c>
      <c r="B267" s="43" t="s">
        <v>122</v>
      </c>
      <c r="C267" s="100" t="s">
        <v>132</v>
      </c>
      <c r="D267" s="40" t="s">
        <v>154</v>
      </c>
      <c r="E267" s="200" t="s">
        <v>162</v>
      </c>
      <c r="F267" s="42"/>
      <c r="G267" s="44">
        <f>'Прилож №5'!H166</f>
        <v>6630</v>
      </c>
      <c r="H267" s="44">
        <f>'Прилож №5'!I166</f>
        <v>0</v>
      </c>
      <c r="I267" s="6"/>
      <c r="J267" s="16"/>
    </row>
    <row r="268" spans="1:9" s="3" customFormat="1" ht="16.5" thickBot="1">
      <c r="A268" s="54" t="s">
        <v>145</v>
      </c>
      <c r="B268" s="24" t="s">
        <v>206</v>
      </c>
      <c r="C268" s="24"/>
      <c r="D268" s="24"/>
      <c r="E268" s="244"/>
      <c r="F268" s="22"/>
      <c r="G268" s="25">
        <f>G269</f>
        <v>164141.6</v>
      </c>
      <c r="H268" s="25">
        <f>H270+H275</f>
        <v>0</v>
      </c>
      <c r="I268" s="9"/>
    </row>
    <row r="269" spans="1:9" s="3" customFormat="1" ht="15.75">
      <c r="A269" s="17" t="s">
        <v>207</v>
      </c>
      <c r="B269" s="62" t="s">
        <v>206</v>
      </c>
      <c r="C269" s="62" t="s">
        <v>115</v>
      </c>
      <c r="D269" s="62"/>
      <c r="E269" s="161"/>
      <c r="F269" s="38"/>
      <c r="G269" s="29">
        <f>G270+G275</f>
        <v>164141.6</v>
      </c>
      <c r="H269" s="29">
        <f>H275+H270</f>
        <v>0</v>
      </c>
      <c r="I269" s="9"/>
    </row>
    <row r="270" spans="1:9" s="4" customFormat="1" ht="15.75">
      <c r="A270" s="112" t="s">
        <v>50</v>
      </c>
      <c r="B270" s="52" t="s">
        <v>206</v>
      </c>
      <c r="C270" s="31" t="s">
        <v>115</v>
      </c>
      <c r="D270" s="40" t="s">
        <v>51</v>
      </c>
      <c r="E270" s="135"/>
      <c r="F270" s="30"/>
      <c r="G270" s="173">
        <f>G271+G273</f>
        <v>12650.599999999999</v>
      </c>
      <c r="H270" s="173">
        <f>H271+H273</f>
        <v>0</v>
      </c>
      <c r="I270" s="6"/>
    </row>
    <row r="271" spans="1:9" s="4" customFormat="1" ht="32.25" customHeight="1">
      <c r="A271" s="171" t="s">
        <v>261</v>
      </c>
      <c r="B271" s="52" t="s">
        <v>206</v>
      </c>
      <c r="C271" s="31" t="s">
        <v>115</v>
      </c>
      <c r="D271" s="40" t="s">
        <v>270</v>
      </c>
      <c r="E271" s="135"/>
      <c r="F271" s="30"/>
      <c r="G271" s="32">
        <f>G272</f>
        <v>793.8</v>
      </c>
      <c r="H271" s="32">
        <f>H272</f>
        <v>0</v>
      </c>
      <c r="I271" s="6"/>
    </row>
    <row r="272" spans="1:9" s="4" customFormat="1" ht="15.75">
      <c r="A272" s="144" t="s">
        <v>159</v>
      </c>
      <c r="B272" s="52" t="s">
        <v>206</v>
      </c>
      <c r="C272" s="31" t="s">
        <v>115</v>
      </c>
      <c r="D272" s="40" t="s">
        <v>270</v>
      </c>
      <c r="E272" s="135" t="s">
        <v>160</v>
      </c>
      <c r="F272" s="30"/>
      <c r="G272" s="32">
        <f>'Прилож №5'!H289</f>
        <v>793.8</v>
      </c>
      <c r="H272" s="32">
        <f>'Прилож №5'!I289</f>
        <v>0</v>
      </c>
      <c r="I272" s="6"/>
    </row>
    <row r="273" spans="1:9" s="4" customFormat="1" ht="15.75">
      <c r="A273" s="113" t="s">
        <v>18</v>
      </c>
      <c r="B273" s="52" t="s">
        <v>206</v>
      </c>
      <c r="C273" s="31" t="s">
        <v>115</v>
      </c>
      <c r="D273" s="40" t="s">
        <v>146</v>
      </c>
      <c r="E273" s="135"/>
      <c r="F273" s="30"/>
      <c r="G273" s="32">
        <f>G274</f>
        <v>11856.8</v>
      </c>
      <c r="H273" s="32">
        <f>H274</f>
        <v>0</v>
      </c>
      <c r="I273" s="6"/>
    </row>
    <row r="274" spans="1:9" s="4" customFormat="1" ht="15.75">
      <c r="A274" s="144" t="s">
        <v>159</v>
      </c>
      <c r="B274" s="52" t="s">
        <v>206</v>
      </c>
      <c r="C274" s="31" t="s">
        <v>115</v>
      </c>
      <c r="D274" s="40" t="s">
        <v>146</v>
      </c>
      <c r="E274" s="162" t="s">
        <v>160</v>
      </c>
      <c r="F274" s="30"/>
      <c r="G274" s="32">
        <f>'Прилож №5'!H291</f>
        <v>11856.8</v>
      </c>
      <c r="H274" s="32">
        <f>'Прилож №5'!I291</f>
        <v>0</v>
      </c>
      <c r="I274" s="6"/>
    </row>
    <row r="275" spans="1:9" s="4" customFormat="1" ht="15.75">
      <c r="A275" s="112" t="s">
        <v>84</v>
      </c>
      <c r="B275" s="52" t="s">
        <v>206</v>
      </c>
      <c r="C275" s="31" t="s">
        <v>115</v>
      </c>
      <c r="D275" s="40" t="s">
        <v>85</v>
      </c>
      <c r="E275" s="135"/>
      <c r="F275" s="30"/>
      <c r="G275" s="32">
        <f>G276</f>
        <v>151491</v>
      </c>
      <c r="H275" s="32">
        <f>H276+H278</f>
        <v>0</v>
      </c>
      <c r="I275" s="6"/>
    </row>
    <row r="276" spans="1:11" s="4" customFormat="1" ht="43.5">
      <c r="A276" s="120" t="s">
        <v>278</v>
      </c>
      <c r="B276" s="52" t="s">
        <v>206</v>
      </c>
      <c r="C276" s="31" t="s">
        <v>115</v>
      </c>
      <c r="D276" s="40" t="s">
        <v>298</v>
      </c>
      <c r="E276" s="135"/>
      <c r="F276" s="30"/>
      <c r="G276" s="32">
        <f>G277+G278</f>
        <v>151491</v>
      </c>
      <c r="H276" s="32">
        <f>H277+H278</f>
        <v>0</v>
      </c>
      <c r="I276" s="6"/>
      <c r="K276" s="153"/>
    </row>
    <row r="277" spans="1:11" s="4" customFormat="1" ht="15.75">
      <c r="A277" s="113" t="s">
        <v>95</v>
      </c>
      <c r="B277" s="52" t="s">
        <v>206</v>
      </c>
      <c r="C277" s="31" t="s">
        <v>115</v>
      </c>
      <c r="D277" s="40" t="s">
        <v>298</v>
      </c>
      <c r="E277" s="135" t="s">
        <v>162</v>
      </c>
      <c r="F277" s="30"/>
      <c r="G277" s="32">
        <f>'Прилож №5'!H294+'Прилож №5'!H170</f>
        <v>1491</v>
      </c>
      <c r="H277" s="32">
        <f>'Прилож №5'!I293</f>
        <v>0</v>
      </c>
      <c r="I277" s="6"/>
      <c r="K277" s="153"/>
    </row>
    <row r="278" spans="1:9" s="4" customFormat="1" ht="16.5" thickBot="1">
      <c r="A278" s="117" t="s">
        <v>133</v>
      </c>
      <c r="B278" s="40" t="s">
        <v>206</v>
      </c>
      <c r="C278" s="40" t="s">
        <v>115</v>
      </c>
      <c r="D278" s="40" t="s">
        <v>298</v>
      </c>
      <c r="E278" s="162" t="s">
        <v>44</v>
      </c>
      <c r="F278" s="39"/>
      <c r="G278" s="44">
        <f>'Прилож №5'!H172</f>
        <v>150000</v>
      </c>
      <c r="H278" s="44">
        <f>'Прилож №5'!I172</f>
        <v>0</v>
      </c>
      <c r="I278" s="6"/>
    </row>
    <row r="279" spans="1:9" s="4" customFormat="1" ht="16.5" thickBot="1">
      <c r="A279" s="73" t="s">
        <v>47</v>
      </c>
      <c r="B279" s="22" t="s">
        <v>81</v>
      </c>
      <c r="C279" s="24" t="s">
        <v>81</v>
      </c>
      <c r="D279" s="24" t="s">
        <v>34</v>
      </c>
      <c r="E279" s="244" t="s">
        <v>36</v>
      </c>
      <c r="F279" s="22"/>
      <c r="G279" s="170">
        <f>G10+G54+G59+G70+G94+G114+G119+G166+G208+G246+G268</f>
        <v>2128504.5</v>
      </c>
      <c r="H279" s="170">
        <f>H10+H54+H59+H70+H94+H114+H119+H166+H208+H246+H268</f>
        <v>882351</v>
      </c>
      <c r="I279" s="6"/>
    </row>
    <row r="283" ht="15.75">
      <c r="G283" s="188"/>
    </row>
    <row r="285" ht="15.75">
      <c r="G285" s="189"/>
    </row>
  </sheetData>
  <sheetProtection/>
  <mergeCells count="9">
    <mergeCell ref="A5:H5"/>
    <mergeCell ref="A6:H6"/>
    <mergeCell ref="H8:H9"/>
    <mergeCell ref="A8:A9"/>
    <mergeCell ref="B8:B9"/>
    <mergeCell ref="C8:C9"/>
    <mergeCell ref="D8:D9"/>
    <mergeCell ref="E8:E9"/>
    <mergeCell ref="G8:G9"/>
  </mergeCells>
  <printOptions horizontalCentered="1"/>
  <pageMargins left="0.2755905511811024" right="0.2362204724409449" top="0.1968503937007874" bottom="0.2362204724409449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6"/>
  <sheetViews>
    <sheetView tabSelected="1" zoomScale="75" zoomScaleNormal="75" zoomScalePageLayoutView="0" workbookViewId="0" topLeftCell="A1">
      <selection activeCell="I4" sqref="I4"/>
    </sheetView>
  </sheetViews>
  <sheetFormatPr defaultColWidth="8.796875" defaultRowHeight="15"/>
  <cols>
    <col min="1" max="1" width="57" style="18" customWidth="1"/>
    <col min="2" max="2" width="5.19921875" style="19" customWidth="1"/>
    <col min="3" max="3" width="7.09765625" style="19" customWidth="1"/>
    <col min="4" max="4" width="6.8984375" style="19" customWidth="1"/>
    <col min="5" max="5" width="10.3984375" style="19" customWidth="1"/>
    <col min="6" max="6" width="0.1015625" style="19" hidden="1" customWidth="1"/>
    <col min="7" max="7" width="4.59765625" style="20" customWidth="1"/>
    <col min="8" max="8" width="15.09765625" style="13" customWidth="1"/>
    <col min="9" max="9" width="16.59765625" style="13" customWidth="1"/>
    <col min="10" max="10" width="10" style="0" customWidth="1"/>
    <col min="11" max="11" width="12.3984375" style="0" customWidth="1"/>
  </cols>
  <sheetData>
    <row r="1" spans="7:10" ht="15.75">
      <c r="G1" s="287"/>
      <c r="H1" s="286"/>
      <c r="I1" s="289" t="s">
        <v>301</v>
      </c>
      <c r="J1" s="286"/>
    </row>
    <row r="2" spans="7:10" ht="15.75">
      <c r="G2" s="288"/>
      <c r="H2" s="286"/>
      <c r="I2" s="7" t="s">
        <v>157</v>
      </c>
      <c r="J2" s="286"/>
    </row>
    <row r="3" spans="5:10" ht="15.75">
      <c r="E3" s="80"/>
      <c r="F3" s="80"/>
      <c r="G3" s="288"/>
      <c r="H3" s="285"/>
      <c r="I3" s="7" t="s">
        <v>305</v>
      </c>
      <c r="J3" s="285"/>
    </row>
    <row r="4" spans="5:10" ht="15.75">
      <c r="E4" s="80"/>
      <c r="F4" s="80"/>
      <c r="G4" s="288"/>
      <c r="H4" s="285"/>
      <c r="I4" s="7"/>
      <c r="J4" s="285"/>
    </row>
    <row r="5" spans="1:9" ht="22.5" customHeight="1">
      <c r="A5" s="300" t="s">
        <v>257</v>
      </c>
      <c r="B5" s="300"/>
      <c r="C5" s="300"/>
      <c r="D5" s="300"/>
      <c r="E5" s="300"/>
      <c r="F5" s="300"/>
      <c r="G5" s="300"/>
      <c r="H5" s="300"/>
      <c r="I5" s="300"/>
    </row>
    <row r="6" spans="1:9" ht="16.5" thickBot="1">
      <c r="A6" s="13"/>
      <c r="B6" s="80"/>
      <c r="C6" s="80"/>
      <c r="D6" s="80"/>
      <c r="E6" s="80"/>
      <c r="F6" s="80"/>
      <c r="I6" s="7" t="s">
        <v>158</v>
      </c>
    </row>
    <row r="7" spans="1:9" ht="15.75">
      <c r="A7" s="304" t="s">
        <v>0</v>
      </c>
      <c r="B7" s="308" t="s">
        <v>39</v>
      </c>
      <c r="C7" s="308" t="s">
        <v>40</v>
      </c>
      <c r="D7" s="309" t="s">
        <v>201</v>
      </c>
      <c r="E7" s="309" t="s">
        <v>202</v>
      </c>
      <c r="F7" s="81"/>
      <c r="G7" s="306" t="s">
        <v>203</v>
      </c>
      <c r="H7" s="301" t="s">
        <v>41</v>
      </c>
      <c r="I7" s="302" t="s">
        <v>204</v>
      </c>
    </row>
    <row r="8" spans="1:9" ht="63" customHeight="1" thickBot="1">
      <c r="A8" s="305"/>
      <c r="B8" s="295"/>
      <c r="C8" s="295"/>
      <c r="D8" s="303"/>
      <c r="E8" s="303"/>
      <c r="F8" s="132"/>
      <c r="G8" s="307"/>
      <c r="H8" s="295"/>
      <c r="I8" s="303"/>
    </row>
    <row r="9" spans="1:9" ht="18.75" thickBot="1">
      <c r="A9" s="258" t="s">
        <v>235</v>
      </c>
      <c r="B9" s="82" t="s">
        <v>212</v>
      </c>
      <c r="C9" s="24"/>
      <c r="D9" s="22"/>
      <c r="E9" s="24"/>
      <c r="F9" s="22"/>
      <c r="G9" s="101"/>
      <c r="H9" s="210">
        <f>H10+H37+H42+H53+H74+H94+H151+H167+H113+H99+H109</f>
        <v>1008462.5999999999</v>
      </c>
      <c r="I9" s="25">
        <f>I10+I37+I42+I53+I74+I94+I151+I167+I113</f>
        <v>525171</v>
      </c>
    </row>
    <row r="10" spans="1:9" ht="15.75">
      <c r="A10" s="259" t="s">
        <v>13</v>
      </c>
      <c r="B10" s="85" t="s">
        <v>212</v>
      </c>
      <c r="C10" s="110" t="s">
        <v>115</v>
      </c>
      <c r="D10" s="110"/>
      <c r="E10" s="76"/>
      <c r="F10" s="75"/>
      <c r="G10" s="190"/>
      <c r="H10" s="226">
        <f>H11+H15+H24+H28</f>
        <v>129292.6</v>
      </c>
      <c r="I10" s="29">
        <f>I11+I15+I24+I28</f>
        <v>13186</v>
      </c>
    </row>
    <row r="11" spans="1:10" s="3" customFormat="1" ht="30">
      <c r="A11" s="74" t="s">
        <v>67</v>
      </c>
      <c r="B11" s="88" t="s">
        <v>212</v>
      </c>
      <c r="C11" s="35" t="s">
        <v>115</v>
      </c>
      <c r="D11" s="35" t="s">
        <v>116</v>
      </c>
      <c r="E11" s="35"/>
      <c r="F11" s="34"/>
      <c r="G11" s="102"/>
      <c r="H11" s="183">
        <f>H12</f>
        <v>2244.2999999999997</v>
      </c>
      <c r="I11" s="53">
        <f>I12</f>
        <v>0</v>
      </c>
      <c r="J11"/>
    </row>
    <row r="12" spans="1:10" s="4" customFormat="1" ht="43.5">
      <c r="A12" s="115" t="s">
        <v>167</v>
      </c>
      <c r="B12" s="94" t="s">
        <v>212</v>
      </c>
      <c r="C12" s="52" t="s">
        <v>115</v>
      </c>
      <c r="D12" s="52" t="s">
        <v>116</v>
      </c>
      <c r="E12" s="52" t="s">
        <v>161</v>
      </c>
      <c r="F12" s="51"/>
      <c r="G12" s="136"/>
      <c r="H12" s="182">
        <f>H14</f>
        <v>2244.2999999999997</v>
      </c>
      <c r="I12" s="53">
        <f>I14</f>
        <v>0</v>
      </c>
      <c r="J12"/>
    </row>
    <row r="13" spans="1:10" s="4" customFormat="1" ht="15.75">
      <c r="A13" s="115" t="s">
        <v>168</v>
      </c>
      <c r="B13" s="87" t="s">
        <v>212</v>
      </c>
      <c r="C13" s="31" t="s">
        <v>115</v>
      </c>
      <c r="D13" s="31" t="s">
        <v>116</v>
      </c>
      <c r="E13" s="31" t="s">
        <v>169</v>
      </c>
      <c r="F13" s="30"/>
      <c r="G13" s="61"/>
      <c r="H13" s="183">
        <f>H14</f>
        <v>2244.2999999999997</v>
      </c>
      <c r="I13" s="32">
        <f>I14</f>
        <v>0</v>
      </c>
      <c r="J13"/>
    </row>
    <row r="14" spans="1:10" s="4" customFormat="1" ht="15.75">
      <c r="A14" s="116" t="s">
        <v>95</v>
      </c>
      <c r="B14" s="87" t="s">
        <v>212</v>
      </c>
      <c r="C14" s="31" t="s">
        <v>115</v>
      </c>
      <c r="D14" s="31" t="s">
        <v>116</v>
      </c>
      <c r="E14" s="40" t="s">
        <v>169</v>
      </c>
      <c r="F14" s="39"/>
      <c r="G14" s="103" t="s">
        <v>162</v>
      </c>
      <c r="H14" s="184">
        <f>2178.9+220.7-155.3</f>
        <v>2244.2999999999997</v>
      </c>
      <c r="I14" s="32"/>
      <c r="J14"/>
    </row>
    <row r="15" spans="1:10" s="3" customFormat="1" ht="45">
      <c r="A15" s="74" t="s">
        <v>68</v>
      </c>
      <c r="B15" s="88" t="s">
        <v>212</v>
      </c>
      <c r="C15" s="35" t="s">
        <v>115</v>
      </c>
      <c r="D15" s="35" t="s">
        <v>117</v>
      </c>
      <c r="E15" s="35"/>
      <c r="F15" s="34"/>
      <c r="G15" s="102"/>
      <c r="H15" s="181">
        <f>H19+H16</f>
        <v>71636.3</v>
      </c>
      <c r="I15" s="36">
        <f>I19+I16</f>
        <v>13186</v>
      </c>
      <c r="J15"/>
    </row>
    <row r="16" spans="1:10" s="3" customFormat="1" ht="15.75">
      <c r="A16" s="114" t="s">
        <v>249</v>
      </c>
      <c r="B16" s="87" t="s">
        <v>212</v>
      </c>
      <c r="C16" s="31" t="s">
        <v>115</v>
      </c>
      <c r="D16" s="31" t="s">
        <v>117</v>
      </c>
      <c r="E16" s="31" t="s">
        <v>250</v>
      </c>
      <c r="F16" s="34"/>
      <c r="G16" s="102"/>
      <c r="H16" s="183">
        <f>H17</f>
        <v>4096</v>
      </c>
      <c r="I16" s="32">
        <f>I17</f>
        <v>4096</v>
      </c>
      <c r="J16"/>
    </row>
    <row r="17" spans="1:10" s="3" customFormat="1" ht="29.25">
      <c r="A17" s="114" t="s">
        <v>259</v>
      </c>
      <c r="B17" s="87" t="s">
        <v>212</v>
      </c>
      <c r="C17" s="31" t="s">
        <v>115</v>
      </c>
      <c r="D17" s="31" t="s">
        <v>117</v>
      </c>
      <c r="E17" s="31" t="s">
        <v>258</v>
      </c>
      <c r="F17" s="34"/>
      <c r="G17" s="102"/>
      <c r="H17" s="183">
        <f>H18</f>
        <v>4096</v>
      </c>
      <c r="I17" s="32">
        <f>I18</f>
        <v>4096</v>
      </c>
      <c r="J17"/>
    </row>
    <row r="18" spans="1:10" s="3" customFormat="1" ht="15.75">
      <c r="A18" s="116" t="s">
        <v>95</v>
      </c>
      <c r="B18" s="87" t="s">
        <v>212</v>
      </c>
      <c r="C18" s="31" t="s">
        <v>115</v>
      </c>
      <c r="D18" s="31" t="s">
        <v>117</v>
      </c>
      <c r="E18" s="31" t="s">
        <v>258</v>
      </c>
      <c r="F18" s="34"/>
      <c r="G18" s="61" t="s">
        <v>162</v>
      </c>
      <c r="H18" s="183">
        <f>2950+1146</f>
        <v>4096</v>
      </c>
      <c r="I18" s="32">
        <f>2950+1146</f>
        <v>4096</v>
      </c>
      <c r="J18"/>
    </row>
    <row r="19" spans="1:9" ht="43.5">
      <c r="A19" s="114" t="s">
        <v>167</v>
      </c>
      <c r="B19" s="94" t="s">
        <v>212</v>
      </c>
      <c r="C19" s="52" t="s">
        <v>115</v>
      </c>
      <c r="D19" s="52" t="s">
        <v>117</v>
      </c>
      <c r="E19" s="52" t="s">
        <v>161</v>
      </c>
      <c r="F19" s="51"/>
      <c r="G19" s="108"/>
      <c r="H19" s="182">
        <f>H20+H22</f>
        <v>67540.3</v>
      </c>
      <c r="I19" s="53">
        <f>I20+I22</f>
        <v>9090</v>
      </c>
    </row>
    <row r="20" spans="1:9" ht="15.75">
      <c r="A20" s="115" t="s">
        <v>37</v>
      </c>
      <c r="B20" s="87" t="s">
        <v>212</v>
      </c>
      <c r="C20" s="31" t="s">
        <v>115</v>
      </c>
      <c r="D20" s="31" t="s">
        <v>117</v>
      </c>
      <c r="E20" s="52" t="s">
        <v>163</v>
      </c>
      <c r="F20" s="51"/>
      <c r="G20" s="61"/>
      <c r="H20" s="183">
        <f>H21</f>
        <v>67340.3</v>
      </c>
      <c r="I20" s="32">
        <f>I21</f>
        <v>9090</v>
      </c>
    </row>
    <row r="21" spans="1:9" ht="15.75">
      <c r="A21" s="116" t="s">
        <v>95</v>
      </c>
      <c r="B21" s="87" t="s">
        <v>212</v>
      </c>
      <c r="C21" s="31" t="s">
        <v>115</v>
      </c>
      <c r="D21" s="31" t="s">
        <v>117</v>
      </c>
      <c r="E21" s="31" t="s">
        <v>163</v>
      </c>
      <c r="F21" s="30"/>
      <c r="G21" s="61" t="s">
        <v>162</v>
      </c>
      <c r="H21" s="184">
        <f>2651+4539+1900+1655+74987.7+135+1500-20047.7+155.3-135</f>
        <v>67340.3</v>
      </c>
      <c r="I21" s="69">
        <f>2651+4539+1900</f>
        <v>9090</v>
      </c>
    </row>
    <row r="22" spans="1:9" ht="30" customHeight="1">
      <c r="A22" s="196" t="s">
        <v>261</v>
      </c>
      <c r="B22" s="87" t="s">
        <v>212</v>
      </c>
      <c r="C22" s="31" t="s">
        <v>115</v>
      </c>
      <c r="D22" s="31" t="s">
        <v>117</v>
      </c>
      <c r="E22" s="31" t="s">
        <v>265</v>
      </c>
      <c r="F22" s="30"/>
      <c r="G22" s="61"/>
      <c r="H22" s="184">
        <f>H23</f>
        <v>200</v>
      </c>
      <c r="I22" s="69"/>
    </row>
    <row r="23" spans="1:9" ht="15.75">
      <c r="A23" s="116" t="s">
        <v>95</v>
      </c>
      <c r="B23" s="87" t="s">
        <v>212</v>
      </c>
      <c r="C23" s="31" t="s">
        <v>115</v>
      </c>
      <c r="D23" s="31" t="s">
        <v>117</v>
      </c>
      <c r="E23" s="31" t="s">
        <v>265</v>
      </c>
      <c r="F23" s="30"/>
      <c r="G23" s="61" t="s">
        <v>162</v>
      </c>
      <c r="H23" s="184">
        <v>200</v>
      </c>
      <c r="I23" s="69"/>
    </row>
    <row r="24" spans="1:10" s="3" customFormat="1" ht="15.75">
      <c r="A24" s="56" t="s">
        <v>12</v>
      </c>
      <c r="B24" s="88" t="s">
        <v>212</v>
      </c>
      <c r="C24" s="35" t="s">
        <v>115</v>
      </c>
      <c r="D24" s="35" t="s">
        <v>206</v>
      </c>
      <c r="E24" s="35"/>
      <c r="F24" s="34"/>
      <c r="G24" s="102"/>
      <c r="H24" s="181">
        <f aca="true" t="shared" si="0" ref="H24:I26">H25</f>
        <v>5000</v>
      </c>
      <c r="I24" s="36">
        <f t="shared" si="0"/>
        <v>0</v>
      </c>
      <c r="J24"/>
    </row>
    <row r="25" spans="1:9" ht="15.75">
      <c r="A25" s="106" t="s">
        <v>12</v>
      </c>
      <c r="B25" s="88" t="s">
        <v>212</v>
      </c>
      <c r="C25" s="35" t="s">
        <v>115</v>
      </c>
      <c r="D25" s="35" t="s">
        <v>206</v>
      </c>
      <c r="E25" s="35" t="s">
        <v>15</v>
      </c>
      <c r="F25" s="34"/>
      <c r="G25" s="102"/>
      <c r="H25" s="181">
        <f t="shared" si="0"/>
        <v>5000</v>
      </c>
      <c r="I25" s="36">
        <f t="shared" si="0"/>
        <v>0</v>
      </c>
    </row>
    <row r="26" spans="1:9" ht="29.25">
      <c r="A26" s="114" t="s">
        <v>98</v>
      </c>
      <c r="B26" s="87" t="s">
        <v>212</v>
      </c>
      <c r="C26" s="31" t="s">
        <v>115</v>
      </c>
      <c r="D26" s="31" t="s">
        <v>206</v>
      </c>
      <c r="E26" s="31" t="s">
        <v>99</v>
      </c>
      <c r="F26" s="30"/>
      <c r="G26" s="61"/>
      <c r="H26" s="183">
        <f t="shared" si="0"/>
        <v>5000</v>
      </c>
      <c r="I26" s="32">
        <f t="shared" si="0"/>
        <v>0</v>
      </c>
    </row>
    <row r="27" spans="1:9" ht="15.75">
      <c r="A27" s="116" t="s">
        <v>97</v>
      </c>
      <c r="B27" s="87" t="s">
        <v>212</v>
      </c>
      <c r="C27" s="31" t="s">
        <v>115</v>
      </c>
      <c r="D27" s="31" t="s">
        <v>206</v>
      </c>
      <c r="E27" s="31" t="s">
        <v>99</v>
      </c>
      <c r="F27" s="30"/>
      <c r="G27" s="61" t="s">
        <v>82</v>
      </c>
      <c r="H27" s="184">
        <v>5000</v>
      </c>
      <c r="I27" s="32"/>
    </row>
    <row r="28" spans="1:10" s="3" customFormat="1" ht="15.75">
      <c r="A28" s="17" t="s">
        <v>52</v>
      </c>
      <c r="B28" s="88" t="s">
        <v>212</v>
      </c>
      <c r="C28" s="35" t="s">
        <v>115</v>
      </c>
      <c r="D28" s="35" t="s">
        <v>205</v>
      </c>
      <c r="E28" s="35"/>
      <c r="F28" s="34"/>
      <c r="G28" s="102"/>
      <c r="H28" s="181">
        <f>H32+H29</f>
        <v>50412</v>
      </c>
      <c r="I28" s="36">
        <f>I32</f>
        <v>0</v>
      </c>
      <c r="J28"/>
    </row>
    <row r="29" spans="1:10" s="3" customFormat="1" ht="29.25">
      <c r="A29" s="114" t="s">
        <v>131</v>
      </c>
      <c r="B29" s="94" t="s">
        <v>212</v>
      </c>
      <c r="C29" s="87" t="s">
        <v>115</v>
      </c>
      <c r="D29" s="31" t="s">
        <v>205</v>
      </c>
      <c r="E29" s="31" t="s">
        <v>88</v>
      </c>
      <c r="F29" s="30"/>
      <c r="G29" s="61"/>
      <c r="H29" s="183">
        <f>H30</f>
        <v>135</v>
      </c>
      <c r="I29" s="36"/>
      <c r="J29"/>
    </row>
    <row r="30" spans="1:10" s="3" customFormat="1" ht="15.75">
      <c r="A30" s="113" t="s">
        <v>49</v>
      </c>
      <c r="B30" s="94" t="s">
        <v>212</v>
      </c>
      <c r="C30" s="87" t="s">
        <v>115</v>
      </c>
      <c r="D30" s="31" t="s">
        <v>205</v>
      </c>
      <c r="E30" s="31" t="s">
        <v>130</v>
      </c>
      <c r="F30" s="30"/>
      <c r="G30" s="103"/>
      <c r="H30" s="183">
        <f>H31</f>
        <v>135</v>
      </c>
      <c r="I30" s="36"/>
      <c r="J30"/>
    </row>
    <row r="31" spans="1:10" s="3" customFormat="1" ht="15.75">
      <c r="A31" s="112" t="s">
        <v>95</v>
      </c>
      <c r="B31" s="94" t="s">
        <v>212</v>
      </c>
      <c r="C31" s="92" t="s">
        <v>115</v>
      </c>
      <c r="D31" s="40" t="s">
        <v>205</v>
      </c>
      <c r="E31" s="40" t="s">
        <v>130</v>
      </c>
      <c r="F31" s="39" t="s">
        <v>36</v>
      </c>
      <c r="G31" s="61" t="s">
        <v>162</v>
      </c>
      <c r="H31" s="183">
        <v>135</v>
      </c>
      <c r="I31" s="36"/>
      <c r="J31"/>
    </row>
    <row r="32" spans="1:11" ht="15.75">
      <c r="A32" s="112" t="s">
        <v>84</v>
      </c>
      <c r="B32" s="92" t="s">
        <v>212</v>
      </c>
      <c r="C32" s="40" t="s">
        <v>115</v>
      </c>
      <c r="D32" s="40" t="s">
        <v>205</v>
      </c>
      <c r="E32" s="40" t="s">
        <v>85</v>
      </c>
      <c r="F32" s="39"/>
      <c r="G32" s="136"/>
      <c r="H32" s="183">
        <f>H33+H35</f>
        <v>50277</v>
      </c>
      <c r="I32" s="50"/>
      <c r="K32" s="111"/>
    </row>
    <row r="33" spans="1:9" ht="43.5">
      <c r="A33" s="114" t="s">
        <v>219</v>
      </c>
      <c r="B33" s="92" t="s">
        <v>212</v>
      </c>
      <c r="C33" s="31" t="s">
        <v>115</v>
      </c>
      <c r="D33" s="31" t="s">
        <v>205</v>
      </c>
      <c r="E33" s="40" t="s">
        <v>138</v>
      </c>
      <c r="F33" s="39"/>
      <c r="G33" s="61"/>
      <c r="H33" s="183">
        <f>H34</f>
        <v>43487</v>
      </c>
      <c r="I33" s="50"/>
    </row>
    <row r="34" spans="1:9" ht="15.75">
      <c r="A34" s="112" t="s">
        <v>95</v>
      </c>
      <c r="B34" s="92" t="s">
        <v>212</v>
      </c>
      <c r="C34" s="31" t="s">
        <v>115</v>
      </c>
      <c r="D34" s="31" t="s">
        <v>205</v>
      </c>
      <c r="E34" s="40" t="s">
        <v>138</v>
      </c>
      <c r="F34" s="39"/>
      <c r="G34" s="61" t="s">
        <v>162</v>
      </c>
      <c r="H34" s="183">
        <f>24439.2-1000+20047.8</f>
        <v>43487</v>
      </c>
      <c r="I34" s="50"/>
    </row>
    <row r="35" spans="1:9" ht="93.75" customHeight="1">
      <c r="A35" s="260" t="s">
        <v>220</v>
      </c>
      <c r="B35" s="87" t="s">
        <v>212</v>
      </c>
      <c r="C35" s="31" t="s">
        <v>115</v>
      </c>
      <c r="D35" s="31" t="s">
        <v>205</v>
      </c>
      <c r="E35" s="40" t="s">
        <v>221</v>
      </c>
      <c r="F35" s="30"/>
      <c r="G35" s="61"/>
      <c r="H35" s="183">
        <f>H36</f>
        <v>6790</v>
      </c>
      <c r="I35" s="50"/>
    </row>
    <row r="36" spans="1:9" ht="15.75">
      <c r="A36" s="116" t="s">
        <v>95</v>
      </c>
      <c r="B36" s="70" t="s">
        <v>212</v>
      </c>
      <c r="C36" s="66" t="s">
        <v>115</v>
      </c>
      <c r="D36" s="66" t="s">
        <v>205</v>
      </c>
      <c r="E36" s="40" t="s">
        <v>221</v>
      </c>
      <c r="F36" s="46"/>
      <c r="G36" s="136" t="s">
        <v>162</v>
      </c>
      <c r="H36" s="182">
        <f>7140-350</f>
        <v>6790</v>
      </c>
      <c r="I36" s="121"/>
    </row>
    <row r="37" spans="1:9" ht="15.75">
      <c r="A37" s="56" t="s">
        <v>53</v>
      </c>
      <c r="B37" s="88" t="s">
        <v>212</v>
      </c>
      <c r="C37" s="35" t="s">
        <v>116</v>
      </c>
      <c r="D37" s="35"/>
      <c r="E37" s="35"/>
      <c r="F37" s="34"/>
      <c r="G37" s="102"/>
      <c r="H37" s="181">
        <f aca="true" t="shared" si="1" ref="H37:I40">H38</f>
        <v>423</v>
      </c>
      <c r="I37" s="36">
        <f t="shared" si="1"/>
        <v>0</v>
      </c>
    </row>
    <row r="38" spans="1:9" ht="15.75">
      <c r="A38" s="17" t="s">
        <v>54</v>
      </c>
      <c r="B38" s="94" t="s">
        <v>212</v>
      </c>
      <c r="C38" s="52" t="s">
        <v>116</v>
      </c>
      <c r="D38" s="52" t="s">
        <v>117</v>
      </c>
      <c r="E38" s="31"/>
      <c r="F38" s="30"/>
      <c r="G38" s="61"/>
      <c r="H38" s="182">
        <f t="shared" si="1"/>
        <v>423</v>
      </c>
      <c r="I38" s="64">
        <f t="shared" si="1"/>
        <v>0</v>
      </c>
    </row>
    <row r="39" spans="1:9" ht="36" customHeight="1">
      <c r="A39" s="114" t="s">
        <v>69</v>
      </c>
      <c r="B39" s="87" t="s">
        <v>212</v>
      </c>
      <c r="C39" s="31" t="s">
        <v>116</v>
      </c>
      <c r="D39" s="31" t="s">
        <v>117</v>
      </c>
      <c r="E39" s="31" t="s">
        <v>55</v>
      </c>
      <c r="F39" s="30"/>
      <c r="G39" s="61"/>
      <c r="H39" s="183">
        <f t="shared" si="1"/>
        <v>423</v>
      </c>
      <c r="I39" s="32">
        <f t="shared" si="1"/>
        <v>0</v>
      </c>
    </row>
    <row r="40" spans="1:9" ht="33" customHeight="1">
      <c r="A40" s="114" t="s">
        <v>70</v>
      </c>
      <c r="B40" s="87" t="s">
        <v>212</v>
      </c>
      <c r="C40" s="31" t="s">
        <v>116</v>
      </c>
      <c r="D40" s="31" t="s">
        <v>117</v>
      </c>
      <c r="E40" s="31" t="s">
        <v>100</v>
      </c>
      <c r="F40" s="30"/>
      <c r="G40" s="61"/>
      <c r="H40" s="183">
        <f t="shared" si="1"/>
        <v>423</v>
      </c>
      <c r="I40" s="32">
        <f t="shared" si="1"/>
        <v>0</v>
      </c>
    </row>
    <row r="41" spans="1:9" ht="15.75">
      <c r="A41" s="116" t="s">
        <v>95</v>
      </c>
      <c r="B41" s="92" t="s">
        <v>212</v>
      </c>
      <c r="C41" s="40" t="s">
        <v>116</v>
      </c>
      <c r="D41" s="40" t="s">
        <v>117</v>
      </c>
      <c r="E41" s="40" t="s">
        <v>100</v>
      </c>
      <c r="F41" s="39"/>
      <c r="G41" s="108" t="s">
        <v>162</v>
      </c>
      <c r="H41" s="186">
        <v>423</v>
      </c>
      <c r="I41" s="122"/>
    </row>
    <row r="42" spans="1:9" ht="30">
      <c r="A42" s="74" t="s">
        <v>76</v>
      </c>
      <c r="B42" s="88" t="s">
        <v>212</v>
      </c>
      <c r="C42" s="35" t="s">
        <v>120</v>
      </c>
      <c r="D42" s="35"/>
      <c r="E42" s="35"/>
      <c r="F42" s="34"/>
      <c r="G42" s="102"/>
      <c r="H42" s="181">
        <f>H43+H47</f>
        <v>5728</v>
      </c>
      <c r="I42" s="228">
        <f>I43+I47</f>
        <v>0</v>
      </c>
    </row>
    <row r="43" spans="1:10" s="3" customFormat="1" ht="33.75" customHeight="1">
      <c r="A43" s="114" t="s">
        <v>102</v>
      </c>
      <c r="B43" s="94" t="s">
        <v>212</v>
      </c>
      <c r="C43" s="31" t="s">
        <v>120</v>
      </c>
      <c r="D43" s="31" t="s">
        <v>121</v>
      </c>
      <c r="E43" s="31"/>
      <c r="F43" s="30"/>
      <c r="G43" s="61"/>
      <c r="H43" s="183">
        <f aca="true" t="shared" si="2" ref="H43:I45">H44</f>
        <v>1954</v>
      </c>
      <c r="I43" s="36">
        <f t="shared" si="2"/>
        <v>0</v>
      </c>
      <c r="J43"/>
    </row>
    <row r="44" spans="1:9" ht="29.25" customHeight="1">
      <c r="A44" s="115" t="s">
        <v>89</v>
      </c>
      <c r="B44" s="94" t="s">
        <v>212</v>
      </c>
      <c r="C44" s="52" t="s">
        <v>120</v>
      </c>
      <c r="D44" s="52" t="s">
        <v>121</v>
      </c>
      <c r="E44" s="52" t="s">
        <v>90</v>
      </c>
      <c r="F44" s="51" t="s">
        <v>36</v>
      </c>
      <c r="G44" s="61"/>
      <c r="H44" s="182">
        <f t="shared" si="2"/>
        <v>1954</v>
      </c>
      <c r="I44" s="53">
        <f t="shared" si="2"/>
        <v>0</v>
      </c>
    </row>
    <row r="45" spans="1:9" ht="45.75" customHeight="1">
      <c r="A45" s="115" t="s">
        <v>91</v>
      </c>
      <c r="B45" s="94" t="s">
        <v>212</v>
      </c>
      <c r="C45" s="52" t="s">
        <v>120</v>
      </c>
      <c r="D45" s="52" t="s">
        <v>121</v>
      </c>
      <c r="E45" s="52" t="s">
        <v>103</v>
      </c>
      <c r="F45" s="51" t="s">
        <v>92</v>
      </c>
      <c r="G45" s="61"/>
      <c r="H45" s="182">
        <f t="shared" si="2"/>
        <v>1954</v>
      </c>
      <c r="I45" s="53">
        <f t="shared" si="2"/>
        <v>0</v>
      </c>
    </row>
    <row r="46" spans="1:9" ht="15" customHeight="1">
      <c r="A46" s="116" t="s">
        <v>95</v>
      </c>
      <c r="B46" s="94" t="s">
        <v>212</v>
      </c>
      <c r="C46" s="52" t="s">
        <v>120</v>
      </c>
      <c r="D46" s="52" t="s">
        <v>121</v>
      </c>
      <c r="E46" s="52" t="s">
        <v>103</v>
      </c>
      <c r="F46" s="51"/>
      <c r="G46" s="136" t="s">
        <v>162</v>
      </c>
      <c r="H46" s="182">
        <v>1954</v>
      </c>
      <c r="I46" s="71"/>
    </row>
    <row r="47" spans="1:10" s="3" customFormat="1" ht="30">
      <c r="A47" s="261" t="s">
        <v>71</v>
      </c>
      <c r="B47" s="84" t="s">
        <v>212</v>
      </c>
      <c r="C47" s="62" t="s">
        <v>120</v>
      </c>
      <c r="D47" s="62" t="s">
        <v>119</v>
      </c>
      <c r="E47" s="35"/>
      <c r="F47" s="34"/>
      <c r="G47" s="102"/>
      <c r="H47" s="185">
        <f>H49+H51</f>
        <v>3774</v>
      </c>
      <c r="I47" s="36">
        <f>I49+I51</f>
        <v>0</v>
      </c>
      <c r="J47"/>
    </row>
    <row r="48" spans="1:9" ht="15.75">
      <c r="A48" s="113" t="s">
        <v>84</v>
      </c>
      <c r="B48" s="92" t="s">
        <v>212</v>
      </c>
      <c r="C48" s="40" t="s">
        <v>120</v>
      </c>
      <c r="D48" s="40" t="s">
        <v>119</v>
      </c>
      <c r="E48" s="40" t="s">
        <v>85</v>
      </c>
      <c r="F48" s="39"/>
      <c r="G48" s="103"/>
      <c r="H48" s="186">
        <f>H49+H52</f>
        <v>3774</v>
      </c>
      <c r="I48" s="53">
        <f>I49</f>
        <v>0</v>
      </c>
    </row>
    <row r="49" spans="1:9" ht="43.5">
      <c r="A49" s="179" t="s">
        <v>280</v>
      </c>
      <c r="B49" s="87" t="s">
        <v>212</v>
      </c>
      <c r="C49" s="31" t="s">
        <v>120</v>
      </c>
      <c r="D49" s="31" t="s">
        <v>119</v>
      </c>
      <c r="E49" s="31" t="s">
        <v>153</v>
      </c>
      <c r="F49" s="79"/>
      <c r="G49" s="61"/>
      <c r="H49" s="183">
        <f>H50</f>
        <v>1762</v>
      </c>
      <c r="I49" s="50"/>
    </row>
    <row r="50" spans="1:9" ht="15.75">
      <c r="A50" s="116" t="s">
        <v>95</v>
      </c>
      <c r="B50" s="94" t="s">
        <v>212</v>
      </c>
      <c r="C50" s="52" t="s">
        <v>120</v>
      </c>
      <c r="D50" s="52" t="s">
        <v>119</v>
      </c>
      <c r="E50" s="66" t="s">
        <v>153</v>
      </c>
      <c r="F50" s="51"/>
      <c r="G50" s="136" t="s">
        <v>162</v>
      </c>
      <c r="H50" s="187">
        <f>2612-550-300</f>
        <v>1762</v>
      </c>
      <c r="I50" s="130"/>
    </row>
    <row r="51" spans="1:9" ht="43.5">
      <c r="A51" s="114" t="s">
        <v>291</v>
      </c>
      <c r="B51" s="87" t="s">
        <v>212</v>
      </c>
      <c r="C51" s="31" t="s">
        <v>120</v>
      </c>
      <c r="D51" s="31" t="s">
        <v>119</v>
      </c>
      <c r="E51" s="31" t="s">
        <v>218</v>
      </c>
      <c r="F51" s="79"/>
      <c r="G51" s="61"/>
      <c r="H51" s="183">
        <f>H52</f>
        <v>2012</v>
      </c>
      <c r="I51" s="50"/>
    </row>
    <row r="52" spans="1:9" ht="15.75">
      <c r="A52" s="116" t="s">
        <v>95</v>
      </c>
      <c r="B52" s="94" t="s">
        <v>212</v>
      </c>
      <c r="C52" s="52" t="s">
        <v>120</v>
      </c>
      <c r="D52" s="52" t="s">
        <v>119</v>
      </c>
      <c r="E52" s="66" t="s">
        <v>218</v>
      </c>
      <c r="F52" s="51"/>
      <c r="G52" s="136" t="s">
        <v>162</v>
      </c>
      <c r="H52" s="182">
        <f>500+1512</f>
        <v>2012</v>
      </c>
      <c r="I52" s="121"/>
    </row>
    <row r="53" spans="1:9" ht="15.75">
      <c r="A53" s="56" t="s">
        <v>42</v>
      </c>
      <c r="B53" s="88" t="s">
        <v>212</v>
      </c>
      <c r="C53" s="35" t="s">
        <v>117</v>
      </c>
      <c r="D53" s="35"/>
      <c r="E53" s="35"/>
      <c r="F53" s="34"/>
      <c r="G53" s="102"/>
      <c r="H53" s="181">
        <f>H54+H59+H64</f>
        <v>107407.3</v>
      </c>
      <c r="I53" s="36">
        <f>I54+I59+I64</f>
        <v>0</v>
      </c>
    </row>
    <row r="54" spans="1:10" s="3" customFormat="1" ht="15.75">
      <c r="A54" s="17" t="s">
        <v>65</v>
      </c>
      <c r="B54" s="84" t="s">
        <v>212</v>
      </c>
      <c r="C54" s="62" t="s">
        <v>117</v>
      </c>
      <c r="D54" s="62" t="s">
        <v>124</v>
      </c>
      <c r="E54" s="35"/>
      <c r="F54" s="34"/>
      <c r="G54" s="102"/>
      <c r="H54" s="185">
        <f aca="true" t="shared" si="3" ref="H54:I57">H55</f>
        <v>15500</v>
      </c>
      <c r="I54" s="64">
        <f t="shared" si="3"/>
        <v>0</v>
      </c>
      <c r="J54"/>
    </row>
    <row r="55" spans="1:9" ht="15.75">
      <c r="A55" s="112" t="s">
        <v>105</v>
      </c>
      <c r="B55" s="87" t="s">
        <v>212</v>
      </c>
      <c r="C55" s="52" t="s">
        <v>117</v>
      </c>
      <c r="D55" s="52" t="s">
        <v>124</v>
      </c>
      <c r="E55" s="31" t="s">
        <v>106</v>
      </c>
      <c r="F55" s="30"/>
      <c r="G55" s="61"/>
      <c r="H55" s="183">
        <f t="shared" si="3"/>
        <v>15500</v>
      </c>
      <c r="I55" s="32">
        <f t="shared" si="3"/>
        <v>0</v>
      </c>
    </row>
    <row r="56" spans="1:9" ht="15.75">
      <c r="A56" s="112" t="s">
        <v>107</v>
      </c>
      <c r="B56" s="87" t="s">
        <v>212</v>
      </c>
      <c r="C56" s="52" t="s">
        <v>117</v>
      </c>
      <c r="D56" s="52" t="s">
        <v>124</v>
      </c>
      <c r="E56" s="31" t="s">
        <v>108</v>
      </c>
      <c r="F56" s="30"/>
      <c r="G56" s="61"/>
      <c r="H56" s="183">
        <f t="shared" si="3"/>
        <v>15500</v>
      </c>
      <c r="I56" s="32">
        <f t="shared" si="3"/>
        <v>0</v>
      </c>
    </row>
    <row r="57" spans="1:9" ht="49.5" customHeight="1">
      <c r="A57" s="114" t="s">
        <v>195</v>
      </c>
      <c r="B57" s="94" t="s">
        <v>212</v>
      </c>
      <c r="C57" s="52" t="s">
        <v>117</v>
      </c>
      <c r="D57" s="52" t="s">
        <v>124</v>
      </c>
      <c r="E57" s="31" t="s">
        <v>110</v>
      </c>
      <c r="F57" s="30" t="s">
        <v>36</v>
      </c>
      <c r="G57" s="61"/>
      <c r="H57" s="182">
        <f t="shared" si="3"/>
        <v>15500</v>
      </c>
      <c r="I57" s="53">
        <f t="shared" si="3"/>
        <v>0</v>
      </c>
    </row>
    <row r="58" spans="1:9" ht="15.75">
      <c r="A58" s="116" t="s">
        <v>95</v>
      </c>
      <c r="B58" s="94" t="s">
        <v>212</v>
      </c>
      <c r="C58" s="52" t="s">
        <v>117</v>
      </c>
      <c r="D58" s="52" t="s">
        <v>124</v>
      </c>
      <c r="E58" s="31" t="s">
        <v>110</v>
      </c>
      <c r="F58" s="30" t="s">
        <v>93</v>
      </c>
      <c r="G58" s="136" t="s">
        <v>162</v>
      </c>
      <c r="H58" s="182">
        <f>13279+2221</f>
        <v>15500</v>
      </c>
      <c r="I58" s="53"/>
    </row>
    <row r="59" spans="1:10" s="3" customFormat="1" ht="15.75">
      <c r="A59" s="17" t="s">
        <v>66</v>
      </c>
      <c r="B59" s="84" t="s">
        <v>212</v>
      </c>
      <c r="C59" s="62" t="s">
        <v>117</v>
      </c>
      <c r="D59" s="62" t="s">
        <v>121</v>
      </c>
      <c r="E59" s="35"/>
      <c r="F59" s="34"/>
      <c r="G59" s="102"/>
      <c r="H59" s="185">
        <f>H60</f>
        <v>32102</v>
      </c>
      <c r="I59" s="64">
        <f>I60</f>
        <v>0</v>
      </c>
      <c r="J59"/>
    </row>
    <row r="60" spans="1:9" ht="15.75">
      <c r="A60" s="116" t="s">
        <v>66</v>
      </c>
      <c r="B60" s="94" t="s">
        <v>212</v>
      </c>
      <c r="C60" s="52" t="s">
        <v>117</v>
      </c>
      <c r="D60" s="52" t="s">
        <v>121</v>
      </c>
      <c r="E60" s="31" t="s">
        <v>125</v>
      </c>
      <c r="F60" s="30"/>
      <c r="G60" s="61"/>
      <c r="H60" s="182">
        <f>H61</f>
        <v>32102</v>
      </c>
      <c r="I60" s="53">
        <f>I61</f>
        <v>0</v>
      </c>
    </row>
    <row r="61" spans="1:9" ht="15.75">
      <c r="A61" s="116" t="s">
        <v>126</v>
      </c>
      <c r="B61" s="94" t="s">
        <v>212</v>
      </c>
      <c r="C61" s="52" t="s">
        <v>117</v>
      </c>
      <c r="D61" s="52" t="s">
        <v>121</v>
      </c>
      <c r="E61" s="31" t="s">
        <v>128</v>
      </c>
      <c r="F61" s="30"/>
      <c r="G61" s="61"/>
      <c r="H61" s="182">
        <f>H62</f>
        <v>32102</v>
      </c>
      <c r="I61" s="53">
        <f>I63</f>
        <v>0</v>
      </c>
    </row>
    <row r="62" spans="1:9" ht="15.75">
      <c r="A62" s="116" t="s">
        <v>173</v>
      </c>
      <c r="B62" s="94" t="s">
        <v>212</v>
      </c>
      <c r="C62" s="52" t="s">
        <v>117</v>
      </c>
      <c r="D62" s="52" t="s">
        <v>121</v>
      </c>
      <c r="E62" s="31" t="s">
        <v>174</v>
      </c>
      <c r="F62" s="30"/>
      <c r="G62" s="61"/>
      <c r="H62" s="182">
        <f>H63</f>
        <v>32102</v>
      </c>
      <c r="I62" s="53"/>
    </row>
    <row r="63" spans="1:9" ht="15.75">
      <c r="A63" s="116" t="s">
        <v>95</v>
      </c>
      <c r="B63" s="94" t="s">
        <v>212</v>
      </c>
      <c r="C63" s="52" t="s">
        <v>117</v>
      </c>
      <c r="D63" s="52" t="s">
        <v>121</v>
      </c>
      <c r="E63" s="31" t="s">
        <v>174</v>
      </c>
      <c r="F63" s="30"/>
      <c r="G63" s="61" t="s">
        <v>162</v>
      </c>
      <c r="H63" s="182">
        <f>27102+5000</f>
        <v>32102</v>
      </c>
      <c r="I63" s="71"/>
    </row>
    <row r="64" spans="1:10" s="3" customFormat="1" ht="15.75">
      <c r="A64" s="17" t="s">
        <v>43</v>
      </c>
      <c r="B64" s="84" t="s">
        <v>212</v>
      </c>
      <c r="C64" s="62" t="s">
        <v>117</v>
      </c>
      <c r="D64" s="62" t="s">
        <v>118</v>
      </c>
      <c r="E64" s="35"/>
      <c r="F64" s="34"/>
      <c r="G64" s="102"/>
      <c r="H64" s="185">
        <f>H68+H65</f>
        <v>59805.3</v>
      </c>
      <c r="I64" s="36">
        <f>I68+I65</f>
        <v>0</v>
      </c>
      <c r="J64"/>
    </row>
    <row r="65" spans="1:10" s="3" customFormat="1" ht="30.75" customHeight="1">
      <c r="A65" s="114" t="s">
        <v>69</v>
      </c>
      <c r="B65" s="94" t="s">
        <v>212</v>
      </c>
      <c r="C65" s="52" t="s">
        <v>117</v>
      </c>
      <c r="D65" s="52" t="s">
        <v>118</v>
      </c>
      <c r="E65" s="31" t="s">
        <v>88</v>
      </c>
      <c r="F65" s="34"/>
      <c r="G65" s="61"/>
      <c r="H65" s="182">
        <f>H66</f>
        <v>58510.3</v>
      </c>
      <c r="I65" s="64"/>
      <c r="J65"/>
    </row>
    <row r="66" spans="1:10" s="3" customFormat="1" ht="15.75">
      <c r="A66" s="112" t="s">
        <v>18</v>
      </c>
      <c r="B66" s="94" t="s">
        <v>212</v>
      </c>
      <c r="C66" s="52" t="s">
        <v>117</v>
      </c>
      <c r="D66" s="52" t="s">
        <v>118</v>
      </c>
      <c r="E66" s="31" t="s">
        <v>232</v>
      </c>
      <c r="F66" s="30"/>
      <c r="G66" s="61"/>
      <c r="H66" s="182">
        <f>H67</f>
        <v>58510.3</v>
      </c>
      <c r="I66" s="64"/>
      <c r="J66"/>
    </row>
    <row r="67" spans="1:10" s="3" customFormat="1" ht="15.75">
      <c r="A67" s="112" t="s">
        <v>159</v>
      </c>
      <c r="B67" s="94" t="s">
        <v>212</v>
      </c>
      <c r="C67" s="52" t="s">
        <v>117</v>
      </c>
      <c r="D67" s="52" t="s">
        <v>118</v>
      </c>
      <c r="E67" s="31" t="s">
        <v>232</v>
      </c>
      <c r="F67" s="30"/>
      <c r="G67" s="103" t="s">
        <v>160</v>
      </c>
      <c r="H67" s="183">
        <f>45360.3+300+12850</f>
        <v>58510.3</v>
      </c>
      <c r="I67" s="64"/>
      <c r="J67"/>
    </row>
    <row r="68" spans="1:9" ht="15.75">
      <c r="A68" s="112" t="s">
        <v>84</v>
      </c>
      <c r="B68" s="92" t="s">
        <v>212</v>
      </c>
      <c r="C68" s="52" t="s">
        <v>117</v>
      </c>
      <c r="D68" s="40" t="s">
        <v>118</v>
      </c>
      <c r="E68" s="40" t="s">
        <v>85</v>
      </c>
      <c r="F68" s="39"/>
      <c r="G68" s="61"/>
      <c r="H68" s="186">
        <f>H69+H72</f>
        <v>1295</v>
      </c>
      <c r="I68" s="122"/>
    </row>
    <row r="69" spans="1:9" ht="43.5">
      <c r="A69" s="179" t="s">
        <v>222</v>
      </c>
      <c r="B69" s="92" t="s">
        <v>212</v>
      </c>
      <c r="C69" s="52" t="s">
        <v>117</v>
      </c>
      <c r="D69" s="40" t="s">
        <v>118</v>
      </c>
      <c r="E69" s="40" t="s">
        <v>228</v>
      </c>
      <c r="F69" s="39"/>
      <c r="G69" s="61"/>
      <c r="H69" s="186">
        <f>H70+H71</f>
        <v>995</v>
      </c>
      <c r="I69" s="122"/>
    </row>
    <row r="70" spans="1:9" ht="15.75">
      <c r="A70" s="131" t="s">
        <v>300</v>
      </c>
      <c r="B70" s="92" t="s">
        <v>212</v>
      </c>
      <c r="C70" s="52" t="s">
        <v>117</v>
      </c>
      <c r="D70" s="40" t="s">
        <v>118</v>
      </c>
      <c r="E70" s="40" t="s">
        <v>228</v>
      </c>
      <c r="F70" s="39"/>
      <c r="G70" s="136" t="s">
        <v>57</v>
      </c>
      <c r="H70" s="186">
        <v>350</v>
      </c>
      <c r="I70" s="122"/>
    </row>
    <row r="71" spans="1:9" ht="15.75">
      <c r="A71" s="118" t="s">
        <v>95</v>
      </c>
      <c r="B71" s="92" t="s">
        <v>212</v>
      </c>
      <c r="C71" s="52" t="s">
        <v>117</v>
      </c>
      <c r="D71" s="40" t="s">
        <v>118</v>
      </c>
      <c r="E71" s="40" t="s">
        <v>228</v>
      </c>
      <c r="F71" s="39"/>
      <c r="G71" s="136" t="s">
        <v>162</v>
      </c>
      <c r="H71" s="186">
        <f>100+895-350</f>
        <v>645</v>
      </c>
      <c r="I71" s="122"/>
    </row>
    <row r="72" spans="1:9" ht="44.25" customHeight="1">
      <c r="A72" s="165" t="s">
        <v>276</v>
      </c>
      <c r="B72" s="92" t="s">
        <v>212</v>
      </c>
      <c r="C72" s="52" t="s">
        <v>117</v>
      </c>
      <c r="D72" s="40" t="s">
        <v>118</v>
      </c>
      <c r="E72" s="40" t="s">
        <v>154</v>
      </c>
      <c r="F72" s="30" t="s">
        <v>36</v>
      </c>
      <c r="G72" s="61"/>
      <c r="H72" s="186">
        <f>H73</f>
        <v>300</v>
      </c>
      <c r="I72" s="122"/>
    </row>
    <row r="73" spans="1:9" ht="15.75">
      <c r="A73" s="116" t="s">
        <v>95</v>
      </c>
      <c r="B73" s="92" t="s">
        <v>212</v>
      </c>
      <c r="C73" s="52" t="s">
        <v>117</v>
      </c>
      <c r="D73" s="40" t="s">
        <v>118</v>
      </c>
      <c r="E73" s="40" t="s">
        <v>154</v>
      </c>
      <c r="F73" s="46" t="s">
        <v>86</v>
      </c>
      <c r="G73" s="31" t="s">
        <v>162</v>
      </c>
      <c r="H73" s="186">
        <v>300</v>
      </c>
      <c r="I73" s="50"/>
    </row>
    <row r="74" spans="1:10" s="3" customFormat="1" ht="15.75">
      <c r="A74" s="56" t="s">
        <v>16</v>
      </c>
      <c r="B74" s="88" t="s">
        <v>212</v>
      </c>
      <c r="C74" s="35" t="s">
        <v>129</v>
      </c>
      <c r="D74" s="35"/>
      <c r="E74" s="35"/>
      <c r="F74" s="34"/>
      <c r="G74" s="102"/>
      <c r="H74" s="227">
        <f>H75+H88+H83</f>
        <v>83404</v>
      </c>
      <c r="I74" s="36">
        <f>I75+I88+I83</f>
        <v>0</v>
      </c>
      <c r="J74"/>
    </row>
    <row r="75" spans="1:10" s="3" customFormat="1" ht="15.75">
      <c r="A75" s="259" t="s">
        <v>45</v>
      </c>
      <c r="B75" s="84" t="s">
        <v>212</v>
      </c>
      <c r="C75" s="62" t="s">
        <v>129</v>
      </c>
      <c r="D75" s="62" t="s">
        <v>115</v>
      </c>
      <c r="E75" s="35"/>
      <c r="F75" s="34"/>
      <c r="G75" s="102"/>
      <c r="H75" s="174">
        <f>H76</f>
        <v>21652</v>
      </c>
      <c r="I75" s="64">
        <f>I76</f>
        <v>0</v>
      </c>
      <c r="J75"/>
    </row>
    <row r="76" spans="1:10" s="3" customFormat="1" ht="15.75">
      <c r="A76" s="113" t="s">
        <v>84</v>
      </c>
      <c r="B76" s="87" t="s">
        <v>212</v>
      </c>
      <c r="C76" s="31" t="s">
        <v>129</v>
      </c>
      <c r="D76" s="31" t="s">
        <v>115</v>
      </c>
      <c r="E76" s="31" t="s">
        <v>85</v>
      </c>
      <c r="F76" s="30"/>
      <c r="G76" s="72"/>
      <c r="H76" s="229">
        <f>H78+H80+H82</f>
        <v>21652</v>
      </c>
      <c r="I76" s="36">
        <f>I78+I80+I82</f>
        <v>0</v>
      </c>
      <c r="J76"/>
    </row>
    <row r="77" spans="1:10" s="3" customFormat="1" ht="57.75">
      <c r="A77" s="114" t="s">
        <v>286</v>
      </c>
      <c r="B77" s="87" t="s">
        <v>212</v>
      </c>
      <c r="C77" s="31" t="s">
        <v>129</v>
      </c>
      <c r="D77" s="31" t="s">
        <v>115</v>
      </c>
      <c r="E77" s="40" t="s">
        <v>156</v>
      </c>
      <c r="F77" s="30"/>
      <c r="G77" s="72"/>
      <c r="H77" s="174">
        <f>H78</f>
        <v>5052</v>
      </c>
      <c r="I77" s="64"/>
      <c r="J77"/>
    </row>
    <row r="78" spans="1:10" s="3" customFormat="1" ht="15.75">
      <c r="A78" s="131" t="s">
        <v>300</v>
      </c>
      <c r="B78" s="87" t="s">
        <v>212</v>
      </c>
      <c r="C78" s="31" t="s">
        <v>129</v>
      </c>
      <c r="D78" s="31" t="s">
        <v>115</v>
      </c>
      <c r="E78" s="40" t="s">
        <v>156</v>
      </c>
      <c r="F78" s="30"/>
      <c r="G78" s="72" t="s">
        <v>57</v>
      </c>
      <c r="H78" s="174">
        <v>5052</v>
      </c>
      <c r="I78" s="36"/>
      <c r="J78"/>
    </row>
    <row r="79" spans="1:10" s="3" customFormat="1" ht="54" customHeight="1">
      <c r="A79" s="262" t="s">
        <v>223</v>
      </c>
      <c r="B79" s="87" t="s">
        <v>212</v>
      </c>
      <c r="C79" s="31" t="s">
        <v>129</v>
      </c>
      <c r="D79" s="31" t="s">
        <v>115</v>
      </c>
      <c r="E79" s="40" t="s">
        <v>288</v>
      </c>
      <c r="F79" s="30"/>
      <c r="G79" s="72"/>
      <c r="H79" s="174">
        <f>H80</f>
        <v>1600</v>
      </c>
      <c r="I79" s="36"/>
      <c r="J79"/>
    </row>
    <row r="80" spans="1:10" s="3" customFormat="1" ht="15.75">
      <c r="A80" s="116" t="s">
        <v>95</v>
      </c>
      <c r="B80" s="87" t="s">
        <v>212</v>
      </c>
      <c r="C80" s="31" t="s">
        <v>129</v>
      </c>
      <c r="D80" s="31" t="s">
        <v>115</v>
      </c>
      <c r="E80" s="40" t="s">
        <v>288</v>
      </c>
      <c r="F80" s="30"/>
      <c r="G80" s="72" t="s">
        <v>162</v>
      </c>
      <c r="H80" s="174">
        <v>1600</v>
      </c>
      <c r="I80" s="36"/>
      <c r="J80"/>
    </row>
    <row r="81" spans="1:10" s="3" customFormat="1" ht="42.75">
      <c r="A81" s="225" t="s">
        <v>287</v>
      </c>
      <c r="B81" s="87" t="s">
        <v>212</v>
      </c>
      <c r="C81" s="31" t="s">
        <v>129</v>
      </c>
      <c r="D81" s="31" t="s">
        <v>115</v>
      </c>
      <c r="E81" s="40" t="s">
        <v>226</v>
      </c>
      <c r="F81" s="30"/>
      <c r="G81" s="72"/>
      <c r="H81" s="174">
        <f>H82</f>
        <v>15000</v>
      </c>
      <c r="I81" s="36"/>
      <c r="J81"/>
    </row>
    <row r="82" spans="1:10" s="3" customFormat="1" ht="15.75">
      <c r="A82" s="131" t="s">
        <v>300</v>
      </c>
      <c r="B82" s="87" t="s">
        <v>212</v>
      </c>
      <c r="C82" s="31" t="s">
        <v>129</v>
      </c>
      <c r="D82" s="31" t="s">
        <v>115</v>
      </c>
      <c r="E82" s="40" t="s">
        <v>226</v>
      </c>
      <c r="F82" s="30"/>
      <c r="G82" s="72" t="s">
        <v>57</v>
      </c>
      <c r="H82" s="174">
        <v>15000</v>
      </c>
      <c r="I82" s="36"/>
      <c r="J82"/>
    </row>
    <row r="83" spans="1:10" s="3" customFormat="1" ht="15.75">
      <c r="A83" s="17" t="s">
        <v>243</v>
      </c>
      <c r="B83" s="88" t="s">
        <v>212</v>
      </c>
      <c r="C83" s="35" t="s">
        <v>129</v>
      </c>
      <c r="D83" s="35" t="s">
        <v>116</v>
      </c>
      <c r="E83" s="35"/>
      <c r="F83" s="34"/>
      <c r="G83" s="102"/>
      <c r="H83" s="181">
        <f>H84</f>
        <v>6947</v>
      </c>
      <c r="I83" s="36"/>
      <c r="J83"/>
    </row>
    <row r="84" spans="1:10" s="3" customFormat="1" ht="15.75">
      <c r="A84" s="113" t="s">
        <v>84</v>
      </c>
      <c r="B84" s="87" t="s">
        <v>212</v>
      </c>
      <c r="C84" s="31" t="s">
        <v>129</v>
      </c>
      <c r="D84" s="31" t="s">
        <v>116</v>
      </c>
      <c r="E84" s="31" t="s">
        <v>85</v>
      </c>
      <c r="F84" s="30"/>
      <c r="G84" s="61"/>
      <c r="H84" s="183">
        <f>H85</f>
        <v>6947</v>
      </c>
      <c r="I84" s="32"/>
      <c r="J84"/>
    </row>
    <row r="85" spans="1:10" s="3" customFormat="1" ht="43.5">
      <c r="A85" s="263" t="s">
        <v>282</v>
      </c>
      <c r="B85" s="87" t="s">
        <v>212</v>
      </c>
      <c r="C85" s="31" t="s">
        <v>129</v>
      </c>
      <c r="D85" s="31" t="s">
        <v>116</v>
      </c>
      <c r="E85" s="40" t="s">
        <v>224</v>
      </c>
      <c r="F85" s="30"/>
      <c r="G85" s="61"/>
      <c r="H85" s="183">
        <f>H86+H87</f>
        <v>6947</v>
      </c>
      <c r="I85" s="32"/>
      <c r="J85"/>
    </row>
    <row r="86" spans="1:10" s="3" customFormat="1" ht="15.75">
      <c r="A86" s="116" t="s">
        <v>95</v>
      </c>
      <c r="B86" s="87" t="s">
        <v>212</v>
      </c>
      <c r="C86" s="31" t="s">
        <v>129</v>
      </c>
      <c r="D86" s="31" t="s">
        <v>116</v>
      </c>
      <c r="E86" s="40" t="s">
        <v>224</v>
      </c>
      <c r="F86" s="30"/>
      <c r="G86" s="61" t="s">
        <v>162</v>
      </c>
      <c r="H86" s="183">
        <v>1947</v>
      </c>
      <c r="I86" s="32"/>
      <c r="J86"/>
    </row>
    <row r="87" spans="1:10" s="3" customFormat="1" ht="61.5" customHeight="1">
      <c r="A87" s="272" t="s">
        <v>304</v>
      </c>
      <c r="B87" s="87" t="s">
        <v>212</v>
      </c>
      <c r="C87" s="31" t="s">
        <v>129</v>
      </c>
      <c r="D87" s="31" t="s">
        <v>116</v>
      </c>
      <c r="E87" s="40" t="s">
        <v>224</v>
      </c>
      <c r="F87" s="30"/>
      <c r="G87" s="61" t="s">
        <v>44</v>
      </c>
      <c r="H87" s="183">
        <v>5000</v>
      </c>
      <c r="I87" s="41"/>
      <c r="J87"/>
    </row>
    <row r="88" spans="1:9" ht="18.75" customHeight="1">
      <c r="A88" s="56" t="s">
        <v>87</v>
      </c>
      <c r="B88" s="88" t="s">
        <v>212</v>
      </c>
      <c r="C88" s="35" t="s">
        <v>129</v>
      </c>
      <c r="D88" s="35" t="s">
        <v>120</v>
      </c>
      <c r="E88" s="35"/>
      <c r="F88" s="34"/>
      <c r="G88" s="102"/>
      <c r="H88" s="181">
        <f aca="true" t="shared" si="4" ref="H88:I90">H89</f>
        <v>54805</v>
      </c>
      <c r="I88" s="228">
        <f t="shared" si="4"/>
        <v>0</v>
      </c>
    </row>
    <row r="89" spans="1:9" ht="15.75">
      <c r="A89" s="113" t="s">
        <v>84</v>
      </c>
      <c r="B89" s="87" t="s">
        <v>212</v>
      </c>
      <c r="C89" s="31" t="s">
        <v>129</v>
      </c>
      <c r="D89" s="31" t="s">
        <v>120</v>
      </c>
      <c r="E89" s="40" t="s">
        <v>85</v>
      </c>
      <c r="F89" s="39"/>
      <c r="G89" s="61"/>
      <c r="H89" s="186">
        <f>H90+H92</f>
        <v>54805</v>
      </c>
      <c r="I89" s="32">
        <f t="shared" si="4"/>
        <v>0</v>
      </c>
    </row>
    <row r="90" spans="1:10" s="3" customFormat="1" ht="33" customHeight="1">
      <c r="A90" s="114" t="s">
        <v>289</v>
      </c>
      <c r="B90" s="87" t="s">
        <v>212</v>
      </c>
      <c r="C90" s="31" t="s">
        <v>129</v>
      </c>
      <c r="D90" s="31" t="s">
        <v>120</v>
      </c>
      <c r="E90" s="40" t="s">
        <v>292</v>
      </c>
      <c r="F90" s="30"/>
      <c r="G90" s="61"/>
      <c r="H90" s="183">
        <f t="shared" si="4"/>
        <v>44805</v>
      </c>
      <c r="I90" s="53">
        <f t="shared" si="4"/>
        <v>0</v>
      </c>
      <c r="J90"/>
    </row>
    <row r="91" spans="1:9" ht="15.75">
      <c r="A91" s="116" t="s">
        <v>95</v>
      </c>
      <c r="B91" s="87" t="s">
        <v>212</v>
      </c>
      <c r="C91" s="31" t="s">
        <v>129</v>
      </c>
      <c r="D91" s="31" t="s">
        <v>120</v>
      </c>
      <c r="E91" s="40" t="s">
        <v>292</v>
      </c>
      <c r="F91" s="30"/>
      <c r="G91" s="61" t="s">
        <v>162</v>
      </c>
      <c r="H91" s="183">
        <f>57705-10000-2900</f>
        <v>44805</v>
      </c>
      <c r="I91" s="50"/>
    </row>
    <row r="92" spans="1:9" ht="50.25" customHeight="1">
      <c r="A92" s="270" t="s">
        <v>302</v>
      </c>
      <c r="B92" s="87" t="s">
        <v>212</v>
      </c>
      <c r="C92" s="31" t="s">
        <v>129</v>
      </c>
      <c r="D92" s="31" t="s">
        <v>120</v>
      </c>
      <c r="E92" s="40" t="s">
        <v>303</v>
      </c>
      <c r="F92" s="30"/>
      <c r="G92" s="61"/>
      <c r="H92" s="183">
        <f>H93</f>
        <v>10000</v>
      </c>
      <c r="I92" s="50"/>
    </row>
    <row r="93" spans="1:9" ht="15.75">
      <c r="A93" s="116" t="s">
        <v>95</v>
      </c>
      <c r="B93" s="87" t="s">
        <v>212</v>
      </c>
      <c r="C93" s="31" t="s">
        <v>129</v>
      </c>
      <c r="D93" s="31" t="s">
        <v>120</v>
      </c>
      <c r="E93" s="40" t="s">
        <v>303</v>
      </c>
      <c r="F93" s="30"/>
      <c r="G93" s="61" t="s">
        <v>162</v>
      </c>
      <c r="H93" s="183">
        <v>10000</v>
      </c>
      <c r="I93" s="50"/>
    </row>
    <row r="94" spans="1:9" ht="15.75">
      <c r="A94" s="56" t="s">
        <v>31</v>
      </c>
      <c r="B94" s="88" t="s">
        <v>212</v>
      </c>
      <c r="C94" s="35" t="s">
        <v>132</v>
      </c>
      <c r="D94" s="35"/>
      <c r="E94" s="35"/>
      <c r="F94" s="34"/>
      <c r="G94" s="102"/>
      <c r="H94" s="181">
        <f aca="true" t="shared" si="5" ref="H94:I96">H95</f>
        <v>860</v>
      </c>
      <c r="I94" s="36">
        <f t="shared" si="5"/>
        <v>0</v>
      </c>
    </row>
    <row r="95" spans="1:9" ht="15.75">
      <c r="A95" s="17" t="s">
        <v>32</v>
      </c>
      <c r="B95" s="84" t="s">
        <v>212</v>
      </c>
      <c r="C95" s="62" t="s">
        <v>132</v>
      </c>
      <c r="D95" s="62" t="s">
        <v>129</v>
      </c>
      <c r="E95" s="35"/>
      <c r="F95" s="34"/>
      <c r="G95" s="102"/>
      <c r="H95" s="185">
        <f t="shared" si="5"/>
        <v>860</v>
      </c>
      <c r="I95" s="64">
        <f t="shared" si="5"/>
        <v>0</v>
      </c>
    </row>
    <row r="96" spans="1:9" ht="15.75">
      <c r="A96" s="113" t="s">
        <v>84</v>
      </c>
      <c r="B96" s="87" t="s">
        <v>212</v>
      </c>
      <c r="C96" s="31" t="s">
        <v>132</v>
      </c>
      <c r="D96" s="31" t="s">
        <v>129</v>
      </c>
      <c r="E96" s="31" t="s">
        <v>85</v>
      </c>
      <c r="F96" s="30"/>
      <c r="G96" s="61"/>
      <c r="H96" s="182">
        <f t="shared" si="5"/>
        <v>860</v>
      </c>
      <c r="I96" s="53">
        <f t="shared" si="5"/>
        <v>0</v>
      </c>
    </row>
    <row r="97" spans="1:9" ht="43.5">
      <c r="A97" s="165" t="s">
        <v>279</v>
      </c>
      <c r="B97" s="92" t="s">
        <v>212</v>
      </c>
      <c r="C97" s="40" t="s">
        <v>132</v>
      </c>
      <c r="D97" s="40" t="s">
        <v>129</v>
      </c>
      <c r="E97" s="31" t="s">
        <v>293</v>
      </c>
      <c r="F97" s="39"/>
      <c r="G97" s="61"/>
      <c r="H97" s="186">
        <f>H98</f>
        <v>860</v>
      </c>
      <c r="I97" s="41">
        <f>I98</f>
        <v>0</v>
      </c>
    </row>
    <row r="98" spans="1:9" ht="15.75">
      <c r="A98" s="112" t="s">
        <v>95</v>
      </c>
      <c r="B98" s="87" t="s">
        <v>212</v>
      </c>
      <c r="C98" s="31" t="s">
        <v>132</v>
      </c>
      <c r="D98" s="31" t="s">
        <v>129</v>
      </c>
      <c r="E98" s="31" t="s">
        <v>293</v>
      </c>
      <c r="F98" s="30"/>
      <c r="G98" s="61" t="s">
        <v>162</v>
      </c>
      <c r="H98" s="183">
        <f>360+500</f>
        <v>860</v>
      </c>
      <c r="I98" s="50"/>
    </row>
    <row r="99" spans="1:9" ht="15.75">
      <c r="A99" s="56" t="s">
        <v>4</v>
      </c>
      <c r="B99" s="84" t="s">
        <v>212</v>
      </c>
      <c r="C99" s="62" t="s">
        <v>123</v>
      </c>
      <c r="D99" s="52"/>
      <c r="E99" s="52"/>
      <c r="F99" s="51"/>
      <c r="G99" s="108"/>
      <c r="H99" s="185">
        <f>H104+H100</f>
        <v>7445.5</v>
      </c>
      <c r="I99" s="121"/>
    </row>
    <row r="100" spans="1:9" ht="15.75">
      <c r="A100" s="112" t="s">
        <v>20</v>
      </c>
      <c r="B100" s="94" t="s">
        <v>212</v>
      </c>
      <c r="C100" s="52" t="s">
        <v>123</v>
      </c>
      <c r="D100" s="52" t="s">
        <v>123</v>
      </c>
      <c r="E100" s="52"/>
      <c r="F100" s="51"/>
      <c r="G100" s="61"/>
      <c r="H100" s="182">
        <f>H101</f>
        <v>95.5</v>
      </c>
      <c r="I100" s="121"/>
    </row>
    <row r="101" spans="1:9" ht="15.75">
      <c r="A101" s="112" t="s">
        <v>84</v>
      </c>
      <c r="B101" s="92" t="s">
        <v>212</v>
      </c>
      <c r="C101" s="94" t="s">
        <v>123</v>
      </c>
      <c r="D101" s="40" t="s">
        <v>123</v>
      </c>
      <c r="E101" s="40" t="s">
        <v>85</v>
      </c>
      <c r="F101" s="46"/>
      <c r="G101" s="61"/>
      <c r="H101" s="182">
        <f>H102</f>
        <v>95.5</v>
      </c>
      <c r="I101" s="121"/>
    </row>
    <row r="102" spans="1:9" ht="29.25">
      <c r="A102" s="257" t="s">
        <v>227</v>
      </c>
      <c r="B102" s="92" t="s">
        <v>212</v>
      </c>
      <c r="C102" s="94" t="s">
        <v>123</v>
      </c>
      <c r="D102" s="40" t="s">
        <v>123</v>
      </c>
      <c r="E102" s="31" t="s">
        <v>294</v>
      </c>
      <c r="F102" s="46"/>
      <c r="G102" s="61"/>
      <c r="H102" s="182">
        <f>H103</f>
        <v>95.5</v>
      </c>
      <c r="I102" s="121"/>
    </row>
    <row r="103" spans="1:9" ht="15.75">
      <c r="A103" s="198" t="s">
        <v>155</v>
      </c>
      <c r="B103" s="92" t="s">
        <v>212</v>
      </c>
      <c r="C103" s="70" t="s">
        <v>123</v>
      </c>
      <c r="D103" s="40" t="s">
        <v>123</v>
      </c>
      <c r="E103" s="31" t="s">
        <v>294</v>
      </c>
      <c r="F103" s="46"/>
      <c r="G103" s="61" t="s">
        <v>162</v>
      </c>
      <c r="H103" s="182">
        <v>95.5</v>
      </c>
      <c r="I103" s="121"/>
    </row>
    <row r="104" spans="1:9" ht="15.75">
      <c r="A104" s="56" t="s">
        <v>23</v>
      </c>
      <c r="B104" s="88" t="s">
        <v>212</v>
      </c>
      <c r="C104" s="35" t="s">
        <v>123</v>
      </c>
      <c r="D104" s="35" t="s">
        <v>121</v>
      </c>
      <c r="E104" s="52"/>
      <c r="F104" s="51"/>
      <c r="G104" s="136"/>
      <c r="H104" s="182">
        <f>H105</f>
        <v>7350</v>
      </c>
      <c r="I104" s="121"/>
    </row>
    <row r="105" spans="1:9" ht="15.75">
      <c r="A105" s="112" t="s">
        <v>84</v>
      </c>
      <c r="B105" s="92" t="s">
        <v>212</v>
      </c>
      <c r="C105" s="31" t="s">
        <v>123</v>
      </c>
      <c r="D105" s="31" t="s">
        <v>121</v>
      </c>
      <c r="E105" s="40" t="s">
        <v>85</v>
      </c>
      <c r="F105" s="39"/>
      <c r="G105" s="61"/>
      <c r="H105" s="182">
        <f>H106</f>
        <v>7350</v>
      </c>
      <c r="I105" s="121"/>
    </row>
    <row r="106" spans="1:9" ht="43.5">
      <c r="A106" s="179" t="s">
        <v>281</v>
      </c>
      <c r="B106" s="145" t="s">
        <v>212</v>
      </c>
      <c r="C106" s="141" t="s">
        <v>123</v>
      </c>
      <c r="D106" s="141" t="s">
        <v>121</v>
      </c>
      <c r="E106" s="31" t="s">
        <v>295</v>
      </c>
      <c r="F106" s="142"/>
      <c r="G106" s="149"/>
      <c r="H106" s="183">
        <f>H107+H108</f>
        <v>7350</v>
      </c>
      <c r="I106" s="50"/>
    </row>
    <row r="107" spans="1:9" ht="15.75">
      <c r="A107" s="112" t="s">
        <v>133</v>
      </c>
      <c r="B107" s="145" t="s">
        <v>212</v>
      </c>
      <c r="C107" s="141" t="s">
        <v>123</v>
      </c>
      <c r="D107" s="141" t="s">
        <v>121</v>
      </c>
      <c r="E107" s="31" t="s">
        <v>295</v>
      </c>
      <c r="F107" s="142"/>
      <c r="G107" s="149" t="s">
        <v>44</v>
      </c>
      <c r="H107" s="183">
        <v>6750</v>
      </c>
      <c r="I107" s="50"/>
    </row>
    <row r="108" spans="1:9" ht="15.75">
      <c r="A108" s="112" t="s">
        <v>95</v>
      </c>
      <c r="B108" s="145" t="s">
        <v>212</v>
      </c>
      <c r="C108" s="141" t="s">
        <v>123</v>
      </c>
      <c r="D108" s="141" t="s">
        <v>121</v>
      </c>
      <c r="E108" s="31" t="s">
        <v>295</v>
      </c>
      <c r="F108" s="142"/>
      <c r="G108" s="149" t="s">
        <v>162</v>
      </c>
      <c r="H108" s="182">
        <v>600</v>
      </c>
      <c r="I108" s="121"/>
    </row>
    <row r="109" spans="1:9" ht="15.75">
      <c r="A109" s="56" t="s">
        <v>240</v>
      </c>
      <c r="B109" s="279" t="s">
        <v>212</v>
      </c>
      <c r="C109" s="280" t="s">
        <v>124</v>
      </c>
      <c r="D109" s="280"/>
      <c r="E109" s="62"/>
      <c r="F109" s="281"/>
      <c r="G109" s="282"/>
      <c r="H109" s="185">
        <f>H110</f>
        <v>259.7</v>
      </c>
      <c r="I109" s="283"/>
    </row>
    <row r="110" spans="1:9" ht="15.75">
      <c r="A110" s="112" t="s">
        <v>245</v>
      </c>
      <c r="B110" s="87" t="s">
        <v>212</v>
      </c>
      <c r="C110" s="87" t="s">
        <v>124</v>
      </c>
      <c r="D110" s="31" t="s">
        <v>117</v>
      </c>
      <c r="E110" s="52"/>
      <c r="F110" s="278"/>
      <c r="G110" s="284"/>
      <c r="H110" s="182">
        <f>H111</f>
        <v>259.7</v>
      </c>
      <c r="I110" s="121"/>
    </row>
    <row r="111" spans="1:9" ht="29.25">
      <c r="A111" s="114" t="s">
        <v>225</v>
      </c>
      <c r="B111" s="87" t="s">
        <v>212</v>
      </c>
      <c r="C111" s="92" t="s">
        <v>124</v>
      </c>
      <c r="D111" s="40" t="s">
        <v>117</v>
      </c>
      <c r="E111" s="31" t="s">
        <v>296</v>
      </c>
      <c r="F111" s="39"/>
      <c r="G111" s="61"/>
      <c r="H111" s="182">
        <f>H112</f>
        <v>259.7</v>
      </c>
      <c r="I111" s="121"/>
    </row>
    <row r="112" spans="1:9" ht="15.75">
      <c r="A112" s="198" t="s">
        <v>155</v>
      </c>
      <c r="B112" s="87" t="s">
        <v>212</v>
      </c>
      <c r="C112" s="87" t="s">
        <v>124</v>
      </c>
      <c r="D112" s="31" t="s">
        <v>117</v>
      </c>
      <c r="E112" s="31" t="s">
        <v>296</v>
      </c>
      <c r="F112" s="30"/>
      <c r="G112" s="136" t="s">
        <v>162</v>
      </c>
      <c r="H112" s="182">
        <f>47.7+212</f>
        <v>259.7</v>
      </c>
      <c r="I112" s="121"/>
    </row>
    <row r="113" spans="1:9" ht="15.75">
      <c r="A113" s="17" t="s">
        <v>209</v>
      </c>
      <c r="B113" s="84" t="s">
        <v>212</v>
      </c>
      <c r="C113" s="62" t="s">
        <v>121</v>
      </c>
      <c r="D113" s="62"/>
      <c r="E113" s="62"/>
      <c r="F113" s="38"/>
      <c r="G113" s="193"/>
      <c r="H113" s="185">
        <f>H114+H125+H131+H137+H146</f>
        <v>475845.99999999994</v>
      </c>
      <c r="I113" s="64">
        <f>I114+I125+I131+I137+I146</f>
        <v>473240.99999999994</v>
      </c>
    </row>
    <row r="114" spans="1:9" ht="15.75">
      <c r="A114" s="17" t="s">
        <v>143</v>
      </c>
      <c r="B114" s="84" t="s">
        <v>212</v>
      </c>
      <c r="C114" s="62" t="s">
        <v>121</v>
      </c>
      <c r="D114" s="62" t="s">
        <v>115</v>
      </c>
      <c r="E114" s="62"/>
      <c r="F114" s="38"/>
      <c r="G114" s="193"/>
      <c r="H114" s="185">
        <f>H115+H120</f>
        <v>272537.3</v>
      </c>
      <c r="I114" s="64">
        <f>I115+I120</f>
        <v>270182.3</v>
      </c>
    </row>
    <row r="115" spans="1:9" ht="15.75">
      <c r="A115" s="112" t="s">
        <v>200</v>
      </c>
      <c r="B115" s="94" t="s">
        <v>212</v>
      </c>
      <c r="C115" s="52" t="s">
        <v>121</v>
      </c>
      <c r="D115" s="31" t="s">
        <v>115</v>
      </c>
      <c r="E115" s="31" t="s">
        <v>30</v>
      </c>
      <c r="F115" s="30"/>
      <c r="G115" s="61"/>
      <c r="H115" s="183">
        <f>H118+H116</f>
        <v>269887.7</v>
      </c>
      <c r="I115" s="32">
        <f>I118+I116</f>
        <v>267532.7</v>
      </c>
    </row>
    <row r="116" spans="1:9" ht="30" customHeight="1">
      <c r="A116" s="196" t="s">
        <v>261</v>
      </c>
      <c r="B116" s="94" t="s">
        <v>212</v>
      </c>
      <c r="C116" s="52" t="s">
        <v>121</v>
      </c>
      <c r="D116" s="31" t="s">
        <v>115</v>
      </c>
      <c r="E116" s="31" t="s">
        <v>260</v>
      </c>
      <c r="F116" s="30"/>
      <c r="G116" s="61"/>
      <c r="H116" s="183">
        <f>H117</f>
        <v>13727.8</v>
      </c>
      <c r="I116" s="32">
        <f>I117</f>
        <v>13727.8</v>
      </c>
    </row>
    <row r="117" spans="1:9" ht="15.75">
      <c r="A117" s="197" t="s">
        <v>159</v>
      </c>
      <c r="B117" s="94" t="s">
        <v>212</v>
      </c>
      <c r="C117" s="52" t="s">
        <v>121</v>
      </c>
      <c r="D117" s="31" t="s">
        <v>115</v>
      </c>
      <c r="E117" s="31" t="s">
        <v>260</v>
      </c>
      <c r="F117" s="30"/>
      <c r="G117" s="61" t="s">
        <v>160</v>
      </c>
      <c r="H117" s="183">
        <f>13727.8</f>
        <v>13727.8</v>
      </c>
      <c r="I117" s="32">
        <v>13727.8</v>
      </c>
    </row>
    <row r="118" spans="1:9" ht="15.75">
      <c r="A118" s="113" t="s">
        <v>18</v>
      </c>
      <c r="B118" s="94" t="s">
        <v>212</v>
      </c>
      <c r="C118" s="52" t="s">
        <v>121</v>
      </c>
      <c r="D118" s="31" t="s">
        <v>115</v>
      </c>
      <c r="E118" s="31" t="s">
        <v>144</v>
      </c>
      <c r="F118" s="30"/>
      <c r="G118" s="61"/>
      <c r="H118" s="183">
        <f>H119</f>
        <v>256159.9</v>
      </c>
      <c r="I118" s="32">
        <f>I119</f>
        <v>253804.9</v>
      </c>
    </row>
    <row r="119" spans="1:9" ht="15.75">
      <c r="A119" s="197" t="s">
        <v>159</v>
      </c>
      <c r="B119" s="94" t="s">
        <v>212</v>
      </c>
      <c r="C119" s="52" t="s">
        <v>121</v>
      </c>
      <c r="D119" s="31" t="s">
        <v>115</v>
      </c>
      <c r="E119" s="31" t="s">
        <v>144</v>
      </c>
      <c r="F119" s="30"/>
      <c r="G119" s="136" t="s">
        <v>160</v>
      </c>
      <c r="H119" s="183">
        <f>102852.9+150000+952+2355</f>
        <v>256159.9</v>
      </c>
      <c r="I119" s="32">
        <f>102852.9+150000+952</f>
        <v>253804.9</v>
      </c>
    </row>
    <row r="120" spans="1:9" ht="15.75">
      <c r="A120" s="106" t="s">
        <v>176</v>
      </c>
      <c r="B120" s="84" t="s">
        <v>212</v>
      </c>
      <c r="C120" s="62" t="s">
        <v>121</v>
      </c>
      <c r="D120" s="35" t="s">
        <v>115</v>
      </c>
      <c r="E120" s="35" t="s">
        <v>177</v>
      </c>
      <c r="F120" s="34"/>
      <c r="G120" s="102"/>
      <c r="H120" s="181">
        <f>H122+H124</f>
        <v>2649.6</v>
      </c>
      <c r="I120" s="36">
        <f>I122+I124</f>
        <v>2649.6</v>
      </c>
    </row>
    <row r="121" spans="1:9" ht="32.25" customHeight="1">
      <c r="A121" s="196" t="s">
        <v>261</v>
      </c>
      <c r="B121" s="94" t="s">
        <v>212</v>
      </c>
      <c r="C121" s="52" t="s">
        <v>121</v>
      </c>
      <c r="D121" s="31" t="s">
        <v>115</v>
      </c>
      <c r="E121" s="31" t="s">
        <v>262</v>
      </c>
      <c r="F121" s="30"/>
      <c r="G121" s="61"/>
      <c r="H121" s="183">
        <f>H122</f>
        <v>30.5</v>
      </c>
      <c r="I121" s="32">
        <f>I122</f>
        <v>30.5</v>
      </c>
    </row>
    <row r="122" spans="1:9" ht="15.75">
      <c r="A122" s="197" t="s">
        <v>159</v>
      </c>
      <c r="B122" s="94" t="s">
        <v>212</v>
      </c>
      <c r="C122" s="52" t="s">
        <v>121</v>
      </c>
      <c r="D122" s="31" t="s">
        <v>115</v>
      </c>
      <c r="E122" s="31" t="s">
        <v>262</v>
      </c>
      <c r="F122" s="30"/>
      <c r="G122" s="61" t="s">
        <v>160</v>
      </c>
      <c r="H122" s="183">
        <v>30.5</v>
      </c>
      <c r="I122" s="32">
        <v>30.5</v>
      </c>
    </row>
    <row r="123" spans="1:9" ht="15.75">
      <c r="A123" s="113" t="s">
        <v>18</v>
      </c>
      <c r="B123" s="94" t="s">
        <v>212</v>
      </c>
      <c r="C123" s="52" t="s">
        <v>121</v>
      </c>
      <c r="D123" s="31" t="s">
        <v>115</v>
      </c>
      <c r="E123" s="31" t="s">
        <v>178</v>
      </c>
      <c r="F123" s="30"/>
      <c r="G123" s="61"/>
      <c r="H123" s="183">
        <f>H124</f>
        <v>2619.1</v>
      </c>
      <c r="I123" s="32">
        <f>I124</f>
        <v>2619.1</v>
      </c>
    </row>
    <row r="124" spans="1:9" ht="15.75">
      <c r="A124" s="197" t="s">
        <v>159</v>
      </c>
      <c r="B124" s="94" t="s">
        <v>212</v>
      </c>
      <c r="C124" s="52" t="s">
        <v>121</v>
      </c>
      <c r="D124" s="31" t="s">
        <v>115</v>
      </c>
      <c r="E124" s="31" t="s">
        <v>178</v>
      </c>
      <c r="F124" s="30"/>
      <c r="G124" s="136" t="s">
        <v>160</v>
      </c>
      <c r="H124" s="183">
        <v>2619.1</v>
      </c>
      <c r="I124" s="32">
        <v>2619.1</v>
      </c>
    </row>
    <row r="125" spans="1:9" ht="15.75">
      <c r="A125" s="106" t="s">
        <v>179</v>
      </c>
      <c r="B125" s="84" t="s">
        <v>212</v>
      </c>
      <c r="C125" s="62" t="s">
        <v>121</v>
      </c>
      <c r="D125" s="35" t="s">
        <v>116</v>
      </c>
      <c r="E125" s="35"/>
      <c r="F125" s="34"/>
      <c r="G125" s="102"/>
      <c r="H125" s="181">
        <f>H126</f>
        <v>148978.59999999998</v>
      </c>
      <c r="I125" s="36">
        <f>I126</f>
        <v>148728.59999999998</v>
      </c>
    </row>
    <row r="126" spans="1:9" ht="15.75">
      <c r="A126" s="113" t="s">
        <v>180</v>
      </c>
      <c r="B126" s="94" t="s">
        <v>212</v>
      </c>
      <c r="C126" s="52" t="s">
        <v>121</v>
      </c>
      <c r="D126" s="31" t="s">
        <v>116</v>
      </c>
      <c r="E126" s="31" t="s">
        <v>181</v>
      </c>
      <c r="F126" s="30"/>
      <c r="G126" s="61"/>
      <c r="H126" s="183">
        <f>H127+H129</f>
        <v>148978.59999999998</v>
      </c>
      <c r="I126" s="32">
        <f>I127+I129</f>
        <v>148728.59999999998</v>
      </c>
    </row>
    <row r="127" spans="1:9" ht="31.5" customHeight="1">
      <c r="A127" s="196" t="s">
        <v>261</v>
      </c>
      <c r="B127" s="94" t="s">
        <v>212</v>
      </c>
      <c r="C127" s="52" t="s">
        <v>121</v>
      </c>
      <c r="D127" s="31" t="s">
        <v>116</v>
      </c>
      <c r="E127" s="31" t="s">
        <v>263</v>
      </c>
      <c r="F127" s="30"/>
      <c r="G127" s="61"/>
      <c r="H127" s="183">
        <f>H128</f>
        <v>3861.3</v>
      </c>
      <c r="I127" s="32">
        <f>I128</f>
        <v>3861.3</v>
      </c>
    </row>
    <row r="128" spans="1:9" ht="15.75">
      <c r="A128" s="197" t="s">
        <v>159</v>
      </c>
      <c r="B128" s="94" t="s">
        <v>212</v>
      </c>
      <c r="C128" s="52" t="s">
        <v>121</v>
      </c>
      <c r="D128" s="31" t="s">
        <v>116</v>
      </c>
      <c r="E128" s="31" t="s">
        <v>263</v>
      </c>
      <c r="F128" s="30"/>
      <c r="G128" s="61" t="s">
        <v>160</v>
      </c>
      <c r="H128" s="183">
        <v>3861.3</v>
      </c>
      <c r="I128" s="32">
        <v>3861.3</v>
      </c>
    </row>
    <row r="129" spans="1:9" ht="15.75">
      <c r="A129" s="113" t="s">
        <v>18</v>
      </c>
      <c r="B129" s="94" t="s">
        <v>212</v>
      </c>
      <c r="C129" s="52" t="s">
        <v>121</v>
      </c>
      <c r="D129" s="31" t="s">
        <v>116</v>
      </c>
      <c r="E129" s="31" t="s">
        <v>182</v>
      </c>
      <c r="F129" s="30"/>
      <c r="G129" s="61"/>
      <c r="H129" s="183">
        <f>H130</f>
        <v>145117.3</v>
      </c>
      <c r="I129" s="32">
        <f>I130</f>
        <v>144867.3</v>
      </c>
    </row>
    <row r="130" spans="1:9" ht="15.75">
      <c r="A130" s="197" t="s">
        <v>159</v>
      </c>
      <c r="B130" s="94" t="s">
        <v>212</v>
      </c>
      <c r="C130" s="52" t="s">
        <v>121</v>
      </c>
      <c r="D130" s="31" t="s">
        <v>116</v>
      </c>
      <c r="E130" s="31" t="s">
        <v>182</v>
      </c>
      <c r="F130" s="30"/>
      <c r="G130" s="136" t="s">
        <v>160</v>
      </c>
      <c r="H130" s="183">
        <f>134805.3+10062+250</f>
        <v>145117.3</v>
      </c>
      <c r="I130" s="32">
        <f>134805.3+10062</f>
        <v>144867.3</v>
      </c>
    </row>
    <row r="131" spans="1:9" ht="15.75">
      <c r="A131" s="106" t="s">
        <v>183</v>
      </c>
      <c r="B131" s="84" t="s">
        <v>212</v>
      </c>
      <c r="C131" s="62" t="s">
        <v>121</v>
      </c>
      <c r="D131" s="35" t="s">
        <v>120</v>
      </c>
      <c r="E131" s="35"/>
      <c r="F131" s="34"/>
      <c r="G131" s="102"/>
      <c r="H131" s="181">
        <f>H132</f>
        <v>390.59999999999997</v>
      </c>
      <c r="I131" s="36">
        <f>I132</f>
        <v>390.59999999999997</v>
      </c>
    </row>
    <row r="132" spans="1:9" ht="15.75">
      <c r="A132" s="112" t="s">
        <v>200</v>
      </c>
      <c r="B132" s="94" t="s">
        <v>212</v>
      </c>
      <c r="C132" s="52" t="s">
        <v>121</v>
      </c>
      <c r="D132" s="31" t="s">
        <v>120</v>
      </c>
      <c r="E132" s="31" t="s">
        <v>30</v>
      </c>
      <c r="F132" s="30"/>
      <c r="G132" s="61"/>
      <c r="H132" s="183">
        <f>H133+H135</f>
        <v>390.59999999999997</v>
      </c>
      <c r="I132" s="32">
        <f>I133+I135</f>
        <v>390.59999999999997</v>
      </c>
    </row>
    <row r="133" spans="1:9" ht="31.5" customHeight="1">
      <c r="A133" s="196" t="s">
        <v>261</v>
      </c>
      <c r="B133" s="94" t="s">
        <v>212</v>
      </c>
      <c r="C133" s="52" t="s">
        <v>121</v>
      </c>
      <c r="D133" s="31" t="s">
        <v>120</v>
      </c>
      <c r="E133" s="31" t="s">
        <v>260</v>
      </c>
      <c r="F133" s="30"/>
      <c r="G133" s="61"/>
      <c r="H133" s="183">
        <f>H134</f>
        <v>0.2</v>
      </c>
      <c r="I133" s="32">
        <f>I134</f>
        <v>0.2</v>
      </c>
    </row>
    <row r="134" spans="1:9" ht="15.75">
      <c r="A134" s="197" t="s">
        <v>159</v>
      </c>
      <c r="B134" s="94" t="s">
        <v>212</v>
      </c>
      <c r="C134" s="52" t="s">
        <v>121</v>
      </c>
      <c r="D134" s="31" t="s">
        <v>120</v>
      </c>
      <c r="E134" s="31" t="s">
        <v>260</v>
      </c>
      <c r="F134" s="30"/>
      <c r="G134" s="61" t="s">
        <v>160</v>
      </c>
      <c r="H134" s="183">
        <v>0.2</v>
      </c>
      <c r="I134" s="32">
        <v>0.2</v>
      </c>
    </row>
    <row r="135" spans="1:9" ht="15.75">
      <c r="A135" s="113" t="s">
        <v>18</v>
      </c>
      <c r="B135" s="94" t="s">
        <v>212</v>
      </c>
      <c r="C135" s="52" t="s">
        <v>121</v>
      </c>
      <c r="D135" s="31" t="s">
        <v>120</v>
      </c>
      <c r="E135" s="31" t="s">
        <v>144</v>
      </c>
      <c r="F135" s="30"/>
      <c r="G135" s="61"/>
      <c r="H135" s="183">
        <f>H136</f>
        <v>390.4</v>
      </c>
      <c r="I135" s="32">
        <f>I136</f>
        <v>390.4</v>
      </c>
    </row>
    <row r="136" spans="1:9" ht="15.75">
      <c r="A136" s="197" t="s">
        <v>159</v>
      </c>
      <c r="B136" s="94" t="s">
        <v>212</v>
      </c>
      <c r="C136" s="52" t="s">
        <v>121</v>
      </c>
      <c r="D136" s="31" t="s">
        <v>120</v>
      </c>
      <c r="E136" s="31" t="s">
        <v>144</v>
      </c>
      <c r="F136" s="30"/>
      <c r="G136" s="136" t="s">
        <v>160</v>
      </c>
      <c r="H136" s="183">
        <v>390.4</v>
      </c>
      <c r="I136" s="32">
        <v>390.4</v>
      </c>
    </row>
    <row r="137" spans="1:9" ht="15.75">
      <c r="A137" s="106" t="s">
        <v>184</v>
      </c>
      <c r="B137" s="84" t="s">
        <v>212</v>
      </c>
      <c r="C137" s="62" t="s">
        <v>121</v>
      </c>
      <c r="D137" s="35" t="s">
        <v>117</v>
      </c>
      <c r="E137" s="35"/>
      <c r="F137" s="34"/>
      <c r="G137" s="102"/>
      <c r="H137" s="181">
        <f>H138+H143</f>
        <v>53939.5</v>
      </c>
      <c r="I137" s="36">
        <f>I138+I143</f>
        <v>53939.5</v>
      </c>
    </row>
    <row r="138" spans="1:9" ht="15.75">
      <c r="A138" s="113" t="s">
        <v>185</v>
      </c>
      <c r="B138" s="94" t="s">
        <v>212</v>
      </c>
      <c r="C138" s="52" t="s">
        <v>121</v>
      </c>
      <c r="D138" s="31" t="s">
        <v>117</v>
      </c>
      <c r="E138" s="31" t="s">
        <v>186</v>
      </c>
      <c r="F138" s="30"/>
      <c r="G138" s="61"/>
      <c r="H138" s="183">
        <f>H139+H141</f>
        <v>51243.5</v>
      </c>
      <c r="I138" s="32">
        <f>I139+I141</f>
        <v>51243.5</v>
      </c>
    </row>
    <row r="139" spans="1:9" ht="31.5" customHeight="1">
      <c r="A139" s="196" t="s">
        <v>261</v>
      </c>
      <c r="B139" s="94" t="s">
        <v>212</v>
      </c>
      <c r="C139" s="52" t="s">
        <v>121</v>
      </c>
      <c r="D139" s="31" t="s">
        <v>117</v>
      </c>
      <c r="E139" s="31" t="s">
        <v>264</v>
      </c>
      <c r="F139" s="30"/>
      <c r="G139" s="61"/>
      <c r="H139" s="183">
        <f>H140</f>
        <v>65.2</v>
      </c>
      <c r="I139" s="32">
        <f>I140</f>
        <v>65.2</v>
      </c>
    </row>
    <row r="140" spans="1:9" ht="15.75">
      <c r="A140" s="197" t="s">
        <v>159</v>
      </c>
      <c r="B140" s="94" t="s">
        <v>212</v>
      </c>
      <c r="C140" s="52" t="s">
        <v>121</v>
      </c>
      <c r="D140" s="31" t="s">
        <v>117</v>
      </c>
      <c r="E140" s="31" t="s">
        <v>264</v>
      </c>
      <c r="F140" s="30"/>
      <c r="G140" s="61" t="s">
        <v>160</v>
      </c>
      <c r="H140" s="183">
        <v>65.2</v>
      </c>
      <c r="I140" s="32">
        <v>65.2</v>
      </c>
    </row>
    <row r="141" spans="1:9" ht="15.75">
      <c r="A141" s="113" t="s">
        <v>18</v>
      </c>
      <c r="B141" s="94" t="s">
        <v>212</v>
      </c>
      <c r="C141" s="52" t="s">
        <v>121</v>
      </c>
      <c r="D141" s="31" t="s">
        <v>117</v>
      </c>
      <c r="E141" s="31" t="s">
        <v>187</v>
      </c>
      <c r="F141" s="30"/>
      <c r="G141" s="61"/>
      <c r="H141" s="183">
        <f>H142</f>
        <v>51178.3</v>
      </c>
      <c r="I141" s="32">
        <f>I142</f>
        <v>51178.3</v>
      </c>
    </row>
    <row r="142" spans="1:9" ht="15.75">
      <c r="A142" s="197" t="s">
        <v>159</v>
      </c>
      <c r="B142" s="94" t="s">
        <v>212</v>
      </c>
      <c r="C142" s="52" t="s">
        <v>121</v>
      </c>
      <c r="D142" s="31" t="s">
        <v>117</v>
      </c>
      <c r="E142" s="31" t="s">
        <v>187</v>
      </c>
      <c r="F142" s="30"/>
      <c r="G142" s="136" t="s">
        <v>160</v>
      </c>
      <c r="H142" s="183">
        <v>51178.3</v>
      </c>
      <c r="I142" s="32">
        <v>51178.3</v>
      </c>
    </row>
    <row r="143" spans="1:9" ht="15.75">
      <c r="A143" s="113" t="s">
        <v>80</v>
      </c>
      <c r="B143" s="94" t="s">
        <v>212</v>
      </c>
      <c r="C143" s="52" t="s">
        <v>121</v>
      </c>
      <c r="D143" s="31" t="s">
        <v>117</v>
      </c>
      <c r="E143" s="31" t="s">
        <v>63</v>
      </c>
      <c r="F143" s="30"/>
      <c r="G143" s="61"/>
      <c r="H143" s="183">
        <f>H144</f>
        <v>2696</v>
      </c>
      <c r="I143" s="32">
        <f>I144</f>
        <v>2696</v>
      </c>
    </row>
    <row r="144" spans="1:9" ht="43.5">
      <c r="A144" s="117" t="s">
        <v>188</v>
      </c>
      <c r="B144" s="94" t="s">
        <v>212</v>
      </c>
      <c r="C144" s="52" t="s">
        <v>121</v>
      </c>
      <c r="D144" s="31" t="s">
        <v>117</v>
      </c>
      <c r="E144" s="31" t="s">
        <v>164</v>
      </c>
      <c r="F144" s="30"/>
      <c r="G144" s="61"/>
      <c r="H144" s="183">
        <f>H145</f>
        <v>2696</v>
      </c>
      <c r="I144" s="32">
        <f>I145</f>
        <v>2696</v>
      </c>
    </row>
    <row r="145" spans="1:9" ht="15.75">
      <c r="A145" s="197" t="s">
        <v>159</v>
      </c>
      <c r="B145" s="94" t="s">
        <v>212</v>
      </c>
      <c r="C145" s="52" t="s">
        <v>121</v>
      </c>
      <c r="D145" s="31" t="s">
        <v>117</v>
      </c>
      <c r="E145" s="31" t="s">
        <v>164</v>
      </c>
      <c r="F145" s="30"/>
      <c r="G145" s="136" t="s">
        <v>160</v>
      </c>
      <c r="H145" s="183">
        <f>2750-54</f>
        <v>2696</v>
      </c>
      <c r="I145" s="32">
        <f>2750-54</f>
        <v>2696</v>
      </c>
    </row>
    <row r="146" spans="1:9" ht="15.75" hidden="1">
      <c r="A146" s="56" t="s">
        <v>208</v>
      </c>
      <c r="B146" s="84" t="s">
        <v>212</v>
      </c>
      <c r="C146" s="35" t="s">
        <v>121</v>
      </c>
      <c r="D146" s="35" t="s">
        <v>121</v>
      </c>
      <c r="E146" s="67"/>
      <c r="F146" s="34"/>
      <c r="G146" s="102"/>
      <c r="H146" s="181">
        <f>H147</f>
        <v>0</v>
      </c>
      <c r="I146" s="36">
        <f>I147</f>
        <v>0</v>
      </c>
    </row>
    <row r="147" spans="1:9" ht="15.75" hidden="1">
      <c r="A147" s="116" t="s">
        <v>248</v>
      </c>
      <c r="B147" s="94" t="s">
        <v>212</v>
      </c>
      <c r="C147" s="31" t="s">
        <v>121</v>
      </c>
      <c r="D147" s="31" t="s">
        <v>121</v>
      </c>
      <c r="E147" s="40" t="s">
        <v>247</v>
      </c>
      <c r="F147" s="30"/>
      <c r="G147" s="61"/>
      <c r="H147" s="183">
        <f aca="true" t="shared" si="6" ref="H147:I149">H148</f>
        <v>0</v>
      </c>
      <c r="I147" s="32">
        <f t="shared" si="6"/>
        <v>0</v>
      </c>
    </row>
    <row r="148" spans="1:9" ht="43.5" hidden="1">
      <c r="A148" s="115" t="s">
        <v>254</v>
      </c>
      <c r="B148" s="94" t="s">
        <v>212</v>
      </c>
      <c r="C148" s="31" t="s">
        <v>121</v>
      </c>
      <c r="D148" s="31" t="s">
        <v>121</v>
      </c>
      <c r="E148" s="40" t="s">
        <v>253</v>
      </c>
      <c r="F148" s="30"/>
      <c r="G148" s="61"/>
      <c r="H148" s="183">
        <f t="shared" si="6"/>
        <v>0</v>
      </c>
      <c r="I148" s="32">
        <f t="shared" si="6"/>
        <v>0</v>
      </c>
    </row>
    <row r="149" spans="1:9" ht="28.5" hidden="1">
      <c r="A149" s="199" t="s">
        <v>255</v>
      </c>
      <c r="B149" s="94" t="s">
        <v>212</v>
      </c>
      <c r="C149" s="31" t="s">
        <v>121</v>
      </c>
      <c r="D149" s="31" t="s">
        <v>121</v>
      </c>
      <c r="E149" s="40" t="s">
        <v>246</v>
      </c>
      <c r="F149" s="30"/>
      <c r="G149" s="61"/>
      <c r="H149" s="183">
        <f t="shared" si="6"/>
        <v>0</v>
      </c>
      <c r="I149" s="32">
        <f t="shared" si="6"/>
        <v>0</v>
      </c>
    </row>
    <row r="150" spans="1:9" ht="15.75" hidden="1">
      <c r="A150" s="197" t="s">
        <v>159</v>
      </c>
      <c r="B150" s="94" t="s">
        <v>212</v>
      </c>
      <c r="C150" s="31" t="s">
        <v>121</v>
      </c>
      <c r="D150" s="31" t="s">
        <v>121</v>
      </c>
      <c r="E150" s="40" t="s">
        <v>246</v>
      </c>
      <c r="F150" s="30"/>
      <c r="G150" s="61" t="s">
        <v>160</v>
      </c>
      <c r="H150" s="183">
        <f>176320-176320</f>
        <v>0</v>
      </c>
      <c r="I150" s="32"/>
    </row>
    <row r="151" spans="1:9" ht="15.75">
      <c r="A151" s="56" t="s">
        <v>3</v>
      </c>
      <c r="B151" s="88" t="s">
        <v>212</v>
      </c>
      <c r="C151" s="35" t="s">
        <v>122</v>
      </c>
      <c r="D151" s="35"/>
      <c r="E151" s="35"/>
      <c r="F151" s="34"/>
      <c r="G151" s="102"/>
      <c r="H151" s="181">
        <f>H152+H156+H162</f>
        <v>47682.4</v>
      </c>
      <c r="I151" s="36">
        <f>I152+I156+I162</f>
        <v>38744</v>
      </c>
    </row>
    <row r="152" spans="1:9" ht="15.75">
      <c r="A152" s="17" t="s">
        <v>33</v>
      </c>
      <c r="B152" s="84" t="s">
        <v>212</v>
      </c>
      <c r="C152" s="62" t="s">
        <v>122</v>
      </c>
      <c r="D152" s="62" t="s">
        <v>115</v>
      </c>
      <c r="E152" s="35"/>
      <c r="F152" s="34"/>
      <c r="G152" s="102"/>
      <c r="H152" s="185">
        <f aca="true" t="shared" si="7" ref="H152:I154">H153</f>
        <v>1375.4</v>
      </c>
      <c r="I152" s="64">
        <f t="shared" si="7"/>
        <v>0</v>
      </c>
    </row>
    <row r="153" spans="1:9" ht="15.75">
      <c r="A153" s="114" t="s">
        <v>147</v>
      </c>
      <c r="B153" s="87" t="s">
        <v>212</v>
      </c>
      <c r="C153" s="52" t="s">
        <v>122</v>
      </c>
      <c r="D153" s="31" t="s">
        <v>115</v>
      </c>
      <c r="E153" s="31" t="s">
        <v>148</v>
      </c>
      <c r="F153" s="30"/>
      <c r="G153" s="61"/>
      <c r="H153" s="183">
        <f t="shared" si="7"/>
        <v>1375.4</v>
      </c>
      <c r="I153" s="32">
        <f t="shared" si="7"/>
        <v>0</v>
      </c>
    </row>
    <row r="154" spans="1:9" ht="29.25">
      <c r="A154" s="114" t="s">
        <v>75</v>
      </c>
      <c r="B154" s="92" t="s">
        <v>212</v>
      </c>
      <c r="C154" s="52" t="s">
        <v>122</v>
      </c>
      <c r="D154" s="40" t="s">
        <v>115</v>
      </c>
      <c r="E154" s="40" t="s">
        <v>149</v>
      </c>
      <c r="F154" s="39"/>
      <c r="G154" s="61"/>
      <c r="H154" s="186">
        <f t="shared" si="7"/>
        <v>1375.4</v>
      </c>
      <c r="I154" s="41">
        <f t="shared" si="7"/>
        <v>0</v>
      </c>
    </row>
    <row r="155" spans="1:9" ht="15.75">
      <c r="A155" s="114" t="s">
        <v>101</v>
      </c>
      <c r="B155" s="92" t="s">
        <v>212</v>
      </c>
      <c r="C155" s="52" t="s">
        <v>122</v>
      </c>
      <c r="D155" s="40" t="s">
        <v>115</v>
      </c>
      <c r="E155" s="40" t="s">
        <v>149</v>
      </c>
      <c r="F155" s="39"/>
      <c r="G155" s="61" t="s">
        <v>38</v>
      </c>
      <c r="H155" s="186">
        <v>1375.4</v>
      </c>
      <c r="I155" s="122"/>
    </row>
    <row r="156" spans="1:9" ht="15.75">
      <c r="A156" s="56" t="s">
        <v>64</v>
      </c>
      <c r="B156" s="88" t="s">
        <v>212</v>
      </c>
      <c r="C156" s="62" t="s">
        <v>122</v>
      </c>
      <c r="D156" s="35" t="s">
        <v>120</v>
      </c>
      <c r="E156" s="35"/>
      <c r="F156" s="34"/>
      <c r="G156" s="102"/>
      <c r="H156" s="181">
        <f>H157</f>
        <v>39477</v>
      </c>
      <c r="I156" s="36">
        <f>I157</f>
        <v>38744</v>
      </c>
    </row>
    <row r="157" spans="1:9" ht="15.75">
      <c r="A157" s="112" t="s">
        <v>150</v>
      </c>
      <c r="B157" s="87" t="s">
        <v>212</v>
      </c>
      <c r="C157" s="52" t="s">
        <v>122</v>
      </c>
      <c r="D157" s="31" t="s">
        <v>120</v>
      </c>
      <c r="E157" s="31" t="s">
        <v>58</v>
      </c>
      <c r="F157" s="30"/>
      <c r="G157" s="61"/>
      <c r="H157" s="183">
        <f>H158+H160</f>
        <v>39477</v>
      </c>
      <c r="I157" s="32">
        <f>I158+I160</f>
        <v>38744</v>
      </c>
    </row>
    <row r="158" spans="1:9" ht="15.75">
      <c r="A158" s="112" t="s">
        <v>151</v>
      </c>
      <c r="B158" s="87" t="s">
        <v>212</v>
      </c>
      <c r="C158" s="52" t="s">
        <v>122</v>
      </c>
      <c r="D158" s="31" t="s">
        <v>120</v>
      </c>
      <c r="E158" s="31" t="s">
        <v>194</v>
      </c>
      <c r="F158" s="30" t="s">
        <v>59</v>
      </c>
      <c r="G158" s="61"/>
      <c r="H158" s="183">
        <f>H159</f>
        <v>733</v>
      </c>
      <c r="I158" s="32">
        <f>I159</f>
        <v>0</v>
      </c>
    </row>
    <row r="159" spans="1:9" ht="15.75">
      <c r="A159" s="114" t="s">
        <v>101</v>
      </c>
      <c r="B159" s="87" t="s">
        <v>212</v>
      </c>
      <c r="C159" s="52" t="s">
        <v>122</v>
      </c>
      <c r="D159" s="31" t="s">
        <v>120</v>
      </c>
      <c r="E159" s="31" t="s">
        <v>194</v>
      </c>
      <c r="F159" s="30"/>
      <c r="G159" s="31" t="s">
        <v>38</v>
      </c>
      <c r="H159" s="183">
        <v>733</v>
      </c>
      <c r="I159" s="32"/>
    </row>
    <row r="160" spans="1:9" ht="29.25">
      <c r="A160" s="114" t="s">
        <v>94</v>
      </c>
      <c r="B160" s="87" t="s">
        <v>212</v>
      </c>
      <c r="C160" s="52" t="s">
        <v>122</v>
      </c>
      <c r="D160" s="31" t="s">
        <v>120</v>
      </c>
      <c r="E160" s="31" t="s">
        <v>152</v>
      </c>
      <c r="F160" s="30"/>
      <c r="G160" s="61"/>
      <c r="H160" s="183">
        <f>H161</f>
        <v>38744</v>
      </c>
      <c r="I160" s="32">
        <f>I161</f>
        <v>38744</v>
      </c>
    </row>
    <row r="161" spans="1:9" ht="15.75">
      <c r="A161" s="114" t="s">
        <v>101</v>
      </c>
      <c r="B161" s="87" t="s">
        <v>212</v>
      </c>
      <c r="C161" s="52" t="s">
        <v>122</v>
      </c>
      <c r="D161" s="31" t="s">
        <v>120</v>
      </c>
      <c r="E161" s="31" t="s">
        <v>152</v>
      </c>
      <c r="F161" s="30"/>
      <c r="G161" s="31" t="s">
        <v>38</v>
      </c>
      <c r="H161" s="183">
        <v>38744</v>
      </c>
      <c r="I161" s="32">
        <v>38744</v>
      </c>
    </row>
    <row r="162" spans="1:9" ht="15.75">
      <c r="A162" s="56" t="s">
        <v>83</v>
      </c>
      <c r="B162" s="88" t="s">
        <v>212</v>
      </c>
      <c r="C162" s="62" t="s">
        <v>122</v>
      </c>
      <c r="D162" s="35" t="s">
        <v>132</v>
      </c>
      <c r="E162" s="35"/>
      <c r="F162" s="34"/>
      <c r="G162" s="102"/>
      <c r="H162" s="181">
        <f>H163</f>
        <v>6830</v>
      </c>
      <c r="I162" s="36">
        <f>I163</f>
        <v>0</v>
      </c>
    </row>
    <row r="163" spans="1:9" ht="15.75">
      <c r="A163" s="113" t="s">
        <v>84</v>
      </c>
      <c r="B163" s="87" t="s">
        <v>212</v>
      </c>
      <c r="C163" s="52" t="s">
        <v>122</v>
      </c>
      <c r="D163" s="31" t="s">
        <v>132</v>
      </c>
      <c r="E163" s="135" t="s">
        <v>85</v>
      </c>
      <c r="F163" s="30" t="s">
        <v>36</v>
      </c>
      <c r="G163" s="61"/>
      <c r="H163" s="183">
        <f>H164</f>
        <v>6830</v>
      </c>
      <c r="I163" s="32">
        <f>I164</f>
        <v>0</v>
      </c>
    </row>
    <row r="164" spans="1:9" ht="43.5">
      <c r="A164" s="165" t="s">
        <v>276</v>
      </c>
      <c r="B164" s="87" t="s">
        <v>212</v>
      </c>
      <c r="C164" s="52" t="s">
        <v>122</v>
      </c>
      <c r="D164" s="52" t="s">
        <v>132</v>
      </c>
      <c r="E164" s="31" t="s">
        <v>154</v>
      </c>
      <c r="F164" s="30" t="s">
        <v>36</v>
      </c>
      <c r="G164" s="136"/>
      <c r="H164" s="183">
        <f>H166+H165</f>
        <v>6830</v>
      </c>
      <c r="I164" s="32">
        <f>I166</f>
        <v>0</v>
      </c>
    </row>
    <row r="165" spans="1:9" ht="15.75">
      <c r="A165" s="114" t="s">
        <v>101</v>
      </c>
      <c r="B165" s="87" t="s">
        <v>212</v>
      </c>
      <c r="C165" s="31" t="s">
        <v>122</v>
      </c>
      <c r="D165" s="31" t="s">
        <v>132</v>
      </c>
      <c r="E165" s="31" t="s">
        <v>154</v>
      </c>
      <c r="F165" s="30"/>
      <c r="G165" s="61" t="s">
        <v>38</v>
      </c>
      <c r="H165" s="183">
        <v>200</v>
      </c>
      <c r="I165" s="32"/>
    </row>
    <row r="166" spans="1:9" ht="15.75">
      <c r="A166" s="116" t="s">
        <v>95</v>
      </c>
      <c r="B166" s="70" t="s">
        <v>212</v>
      </c>
      <c r="C166" s="52" t="s">
        <v>122</v>
      </c>
      <c r="D166" s="52" t="s">
        <v>132</v>
      </c>
      <c r="E166" s="31" t="s">
        <v>154</v>
      </c>
      <c r="F166" s="46" t="s">
        <v>86</v>
      </c>
      <c r="G166" s="52" t="s">
        <v>162</v>
      </c>
      <c r="H166" s="187">
        <f>5230-300+2000-300</f>
        <v>6630</v>
      </c>
      <c r="I166" s="71"/>
    </row>
    <row r="167" spans="1:9" ht="15.75">
      <c r="A167" s="261" t="s">
        <v>145</v>
      </c>
      <c r="B167" s="88" t="s">
        <v>212</v>
      </c>
      <c r="C167" s="35" t="s">
        <v>206</v>
      </c>
      <c r="D167" s="62"/>
      <c r="E167" s="35"/>
      <c r="F167" s="34"/>
      <c r="G167" s="102"/>
      <c r="H167" s="181">
        <f>H168</f>
        <v>150114.1</v>
      </c>
      <c r="I167" s="36"/>
    </row>
    <row r="168" spans="1:9" ht="15.75">
      <c r="A168" s="261" t="s">
        <v>211</v>
      </c>
      <c r="B168" s="88" t="s">
        <v>212</v>
      </c>
      <c r="C168" s="35" t="s">
        <v>206</v>
      </c>
      <c r="D168" s="62" t="s">
        <v>115</v>
      </c>
      <c r="E168" s="35"/>
      <c r="F168" s="34"/>
      <c r="G168" s="102"/>
      <c r="H168" s="181">
        <f>H169</f>
        <v>150114.1</v>
      </c>
      <c r="I168" s="36"/>
    </row>
    <row r="169" spans="1:9" ht="15.75">
      <c r="A169" s="112" t="s">
        <v>84</v>
      </c>
      <c r="B169" s="87" t="s">
        <v>212</v>
      </c>
      <c r="C169" s="31" t="s">
        <v>206</v>
      </c>
      <c r="D169" s="52" t="s">
        <v>115</v>
      </c>
      <c r="E169" s="31" t="s">
        <v>85</v>
      </c>
      <c r="F169" s="30"/>
      <c r="G169" s="61"/>
      <c r="H169" s="183">
        <f>H171+H170</f>
        <v>150114.1</v>
      </c>
      <c r="I169" s="32"/>
    </row>
    <row r="170" spans="1:9" ht="15.75">
      <c r="A170" s="116" t="s">
        <v>95</v>
      </c>
      <c r="B170" s="87" t="s">
        <v>212</v>
      </c>
      <c r="C170" s="31" t="s">
        <v>206</v>
      </c>
      <c r="D170" s="52" t="s">
        <v>115</v>
      </c>
      <c r="E170" s="31" t="s">
        <v>298</v>
      </c>
      <c r="F170" s="30"/>
      <c r="G170" s="61" t="s">
        <v>162</v>
      </c>
      <c r="H170" s="183">
        <v>114.1</v>
      </c>
      <c r="I170" s="32"/>
    </row>
    <row r="171" spans="1:9" ht="123" customHeight="1">
      <c r="A171" s="115" t="s">
        <v>277</v>
      </c>
      <c r="B171" s="87" t="s">
        <v>212</v>
      </c>
      <c r="C171" s="31" t="s">
        <v>206</v>
      </c>
      <c r="D171" s="31" t="s">
        <v>115</v>
      </c>
      <c r="E171" s="31" t="s">
        <v>298</v>
      </c>
      <c r="F171" s="30"/>
      <c r="G171" s="61"/>
      <c r="H171" s="183">
        <f>H172</f>
        <v>150000</v>
      </c>
      <c r="I171" s="32"/>
    </row>
    <row r="172" spans="1:9" ht="16.5" thickBot="1">
      <c r="A172" s="114" t="s">
        <v>133</v>
      </c>
      <c r="B172" s="87" t="s">
        <v>212</v>
      </c>
      <c r="C172" s="43" t="s">
        <v>206</v>
      </c>
      <c r="D172" s="31" t="s">
        <v>115</v>
      </c>
      <c r="E172" s="31" t="s">
        <v>298</v>
      </c>
      <c r="F172" s="30"/>
      <c r="G172" s="180" t="s">
        <v>44</v>
      </c>
      <c r="H172" s="183">
        <v>150000</v>
      </c>
      <c r="I172" s="44"/>
    </row>
    <row r="173" spans="1:11" ht="36.75" thickBot="1">
      <c r="A173" s="264" t="s">
        <v>236</v>
      </c>
      <c r="B173" s="82" t="s">
        <v>213</v>
      </c>
      <c r="C173" s="82"/>
      <c r="D173" s="24"/>
      <c r="E173" s="24"/>
      <c r="F173" s="22"/>
      <c r="G173" s="129"/>
      <c r="H173" s="123">
        <f>H179+H216+H174</f>
        <v>921704.1000000001</v>
      </c>
      <c r="I173" s="25">
        <f>I179+I216+I174</f>
        <v>356955</v>
      </c>
      <c r="K173" s="111"/>
    </row>
    <row r="174" spans="1:11" ht="30">
      <c r="A174" s="274" t="s">
        <v>76</v>
      </c>
      <c r="B174" s="98" t="s">
        <v>213</v>
      </c>
      <c r="C174" s="28" t="s">
        <v>120</v>
      </c>
      <c r="D174" s="28"/>
      <c r="E174" s="28"/>
      <c r="F174" s="27"/>
      <c r="G174" s="275"/>
      <c r="H174" s="202">
        <f>H175</f>
        <v>550</v>
      </c>
      <c r="I174" s="29"/>
      <c r="K174" s="111"/>
    </row>
    <row r="175" spans="1:11" ht="30">
      <c r="A175" s="261" t="s">
        <v>71</v>
      </c>
      <c r="B175" s="84" t="s">
        <v>213</v>
      </c>
      <c r="C175" s="62" t="s">
        <v>120</v>
      </c>
      <c r="D175" s="62" t="s">
        <v>119</v>
      </c>
      <c r="E175" s="62"/>
      <c r="F175" s="38"/>
      <c r="G175" s="193"/>
      <c r="H175" s="185">
        <f>H176</f>
        <v>550</v>
      </c>
      <c r="I175" s="64"/>
      <c r="K175" s="111"/>
    </row>
    <row r="176" spans="1:11" ht="15.75">
      <c r="A176" s="113" t="s">
        <v>84</v>
      </c>
      <c r="B176" s="92" t="s">
        <v>213</v>
      </c>
      <c r="C176" s="40" t="s">
        <v>120</v>
      </c>
      <c r="D176" s="40" t="s">
        <v>119</v>
      </c>
      <c r="E176" s="40" t="s">
        <v>85</v>
      </c>
      <c r="F176" s="39"/>
      <c r="G176" s="103"/>
      <c r="H176" s="186">
        <f>H177</f>
        <v>550</v>
      </c>
      <c r="I176" s="53">
        <f>I177</f>
        <v>0</v>
      </c>
      <c r="K176" s="111"/>
    </row>
    <row r="177" spans="1:11" ht="43.5">
      <c r="A177" s="179" t="s">
        <v>280</v>
      </c>
      <c r="B177" s="87" t="s">
        <v>213</v>
      </c>
      <c r="C177" s="31" t="s">
        <v>120</v>
      </c>
      <c r="D177" s="31" t="s">
        <v>119</v>
      </c>
      <c r="E177" s="31" t="s">
        <v>153</v>
      </c>
      <c r="F177" s="79"/>
      <c r="G177" s="61"/>
      <c r="H177" s="183">
        <f>H178</f>
        <v>550</v>
      </c>
      <c r="I177" s="50"/>
      <c r="K177" s="111"/>
    </row>
    <row r="178" spans="1:11" ht="15.75">
      <c r="A178" s="112" t="s">
        <v>95</v>
      </c>
      <c r="B178" s="87" t="s">
        <v>213</v>
      </c>
      <c r="C178" s="31" t="s">
        <v>120</v>
      </c>
      <c r="D178" s="31" t="s">
        <v>119</v>
      </c>
      <c r="E178" s="31" t="s">
        <v>153</v>
      </c>
      <c r="F178" s="30"/>
      <c r="G178" s="61" t="s">
        <v>162</v>
      </c>
      <c r="H178" s="183">
        <v>550</v>
      </c>
      <c r="I178" s="50"/>
      <c r="K178" s="111"/>
    </row>
    <row r="179" spans="1:11" ht="15.75">
      <c r="A179" s="56" t="s">
        <v>4</v>
      </c>
      <c r="B179" s="88" t="s">
        <v>213</v>
      </c>
      <c r="C179" s="35" t="s">
        <v>123</v>
      </c>
      <c r="D179" s="35"/>
      <c r="E179" s="35"/>
      <c r="F179" s="34"/>
      <c r="G179" s="127"/>
      <c r="H179" s="36">
        <f>H186+H200+H180</f>
        <v>908032.1000000001</v>
      </c>
      <c r="I179" s="36">
        <f>I186+I200+I180</f>
        <v>344845</v>
      </c>
      <c r="K179" s="111"/>
    </row>
    <row r="180" spans="1:11" ht="15.75">
      <c r="A180" s="17" t="s">
        <v>5</v>
      </c>
      <c r="B180" s="84" t="s">
        <v>213</v>
      </c>
      <c r="C180" s="62" t="s">
        <v>123</v>
      </c>
      <c r="D180" s="62" t="s">
        <v>115</v>
      </c>
      <c r="E180" s="35"/>
      <c r="F180" s="34"/>
      <c r="G180" s="127"/>
      <c r="H180" s="64">
        <f>H181</f>
        <v>338790.2</v>
      </c>
      <c r="I180" s="64">
        <f>I181</f>
        <v>0</v>
      </c>
      <c r="K180" s="111"/>
    </row>
    <row r="181" spans="1:9" ht="15.75">
      <c r="A181" s="112" t="s">
        <v>6</v>
      </c>
      <c r="B181" s="87" t="s">
        <v>213</v>
      </c>
      <c r="C181" s="31" t="s">
        <v>123</v>
      </c>
      <c r="D181" s="31" t="s">
        <v>115</v>
      </c>
      <c r="E181" s="31" t="s">
        <v>17</v>
      </c>
      <c r="F181" s="30"/>
      <c r="G181" s="72"/>
      <c r="H181" s="32">
        <f>H183+H185</f>
        <v>338790.2</v>
      </c>
      <c r="I181" s="32">
        <f>I184</f>
        <v>0</v>
      </c>
    </row>
    <row r="182" spans="1:9" ht="31.5" customHeight="1">
      <c r="A182" s="196" t="s">
        <v>261</v>
      </c>
      <c r="B182" s="87" t="s">
        <v>213</v>
      </c>
      <c r="C182" s="31" t="s">
        <v>123</v>
      </c>
      <c r="D182" s="31" t="s">
        <v>115</v>
      </c>
      <c r="E182" s="31" t="s">
        <v>266</v>
      </c>
      <c r="F182" s="30"/>
      <c r="G182" s="72"/>
      <c r="H182" s="32">
        <f>H183</f>
        <v>8765.5</v>
      </c>
      <c r="I182" s="32">
        <f>I183</f>
        <v>0</v>
      </c>
    </row>
    <row r="183" spans="1:9" ht="15.75">
      <c r="A183" s="197" t="s">
        <v>159</v>
      </c>
      <c r="B183" s="87" t="s">
        <v>213</v>
      </c>
      <c r="C183" s="31" t="s">
        <v>123</v>
      </c>
      <c r="D183" s="31" t="s">
        <v>115</v>
      </c>
      <c r="E183" s="31" t="s">
        <v>266</v>
      </c>
      <c r="F183" s="30"/>
      <c r="G183" s="72" t="s">
        <v>160</v>
      </c>
      <c r="H183" s="32">
        <v>8765.5</v>
      </c>
      <c r="I183" s="32"/>
    </row>
    <row r="184" spans="1:10" s="3" customFormat="1" ht="15.75">
      <c r="A184" s="113" t="s">
        <v>18</v>
      </c>
      <c r="B184" s="87" t="s">
        <v>213</v>
      </c>
      <c r="C184" s="31" t="s">
        <v>123</v>
      </c>
      <c r="D184" s="31" t="s">
        <v>115</v>
      </c>
      <c r="E184" s="31" t="s">
        <v>134</v>
      </c>
      <c r="F184" s="30"/>
      <c r="G184" s="72"/>
      <c r="H184" s="32">
        <f>H185</f>
        <v>330024.7</v>
      </c>
      <c r="I184" s="32">
        <f>I185</f>
        <v>0</v>
      </c>
      <c r="J184"/>
    </row>
    <row r="185" spans="1:11" ht="15.75">
      <c r="A185" s="197" t="s">
        <v>159</v>
      </c>
      <c r="B185" s="138" t="s">
        <v>213</v>
      </c>
      <c r="C185" s="139" t="s">
        <v>123</v>
      </c>
      <c r="D185" s="139" t="s">
        <v>115</v>
      </c>
      <c r="E185" s="141" t="s">
        <v>134</v>
      </c>
      <c r="F185" s="142"/>
      <c r="G185" s="143" t="s">
        <v>160</v>
      </c>
      <c r="H185" s="69">
        <v>330024.7</v>
      </c>
      <c r="I185" s="69"/>
      <c r="K185" s="3"/>
    </row>
    <row r="186" spans="1:11" ht="15.75">
      <c r="A186" s="56" t="s">
        <v>7</v>
      </c>
      <c r="B186" s="99" t="s">
        <v>213</v>
      </c>
      <c r="C186" s="67" t="s">
        <v>123</v>
      </c>
      <c r="D186" s="67" t="s">
        <v>116</v>
      </c>
      <c r="E186" s="35"/>
      <c r="F186" s="34"/>
      <c r="G186" s="127"/>
      <c r="H186" s="36">
        <f>H189+H191+H194+H196+H199</f>
        <v>477389.4</v>
      </c>
      <c r="I186" s="36">
        <f>I189+I191+I194+I196+I199</f>
        <v>326527</v>
      </c>
      <c r="K186" s="111"/>
    </row>
    <row r="187" spans="1:9" ht="29.25">
      <c r="A187" s="117" t="s">
        <v>199</v>
      </c>
      <c r="B187" s="92" t="s">
        <v>213</v>
      </c>
      <c r="C187" s="40" t="s">
        <v>123</v>
      </c>
      <c r="D187" s="40" t="s">
        <v>116</v>
      </c>
      <c r="E187" s="40" t="s">
        <v>19</v>
      </c>
      <c r="F187" s="39"/>
      <c r="G187" s="72"/>
      <c r="H187" s="32">
        <f>H188+H190</f>
        <v>394927.9</v>
      </c>
      <c r="I187" s="32">
        <f>I188+I190</f>
        <v>321840</v>
      </c>
    </row>
    <row r="188" spans="1:9" ht="30" customHeight="1">
      <c r="A188" s="196" t="s">
        <v>261</v>
      </c>
      <c r="B188" s="92" t="s">
        <v>213</v>
      </c>
      <c r="C188" s="40" t="s">
        <v>123</v>
      </c>
      <c r="D188" s="40" t="s">
        <v>116</v>
      </c>
      <c r="E188" s="40" t="s">
        <v>267</v>
      </c>
      <c r="F188" s="39"/>
      <c r="G188" s="72"/>
      <c r="H188" s="32">
        <f>H189</f>
        <v>9715.9</v>
      </c>
      <c r="I188" s="32">
        <f>I189</f>
        <v>0</v>
      </c>
    </row>
    <row r="189" spans="1:9" ht="15.75">
      <c r="A189" s="197" t="s">
        <v>159</v>
      </c>
      <c r="B189" s="92" t="s">
        <v>213</v>
      </c>
      <c r="C189" s="40" t="s">
        <v>123</v>
      </c>
      <c r="D189" s="40" t="s">
        <v>116</v>
      </c>
      <c r="E189" s="40" t="s">
        <v>267</v>
      </c>
      <c r="F189" s="39"/>
      <c r="G189" s="72" t="s">
        <v>160</v>
      </c>
      <c r="H189" s="32">
        <v>9715.9</v>
      </c>
      <c r="I189" s="32"/>
    </row>
    <row r="190" spans="1:10" s="3" customFormat="1" ht="15.75">
      <c r="A190" s="113" t="s">
        <v>18</v>
      </c>
      <c r="B190" s="92" t="s">
        <v>213</v>
      </c>
      <c r="C190" s="40" t="s">
        <v>123</v>
      </c>
      <c r="D190" s="40" t="s">
        <v>116</v>
      </c>
      <c r="E190" s="40" t="s">
        <v>135</v>
      </c>
      <c r="F190" s="39"/>
      <c r="G190" s="72"/>
      <c r="H190" s="32">
        <f>H191</f>
        <v>385212</v>
      </c>
      <c r="I190" s="32">
        <f>I191</f>
        <v>321840</v>
      </c>
      <c r="J190"/>
    </row>
    <row r="191" spans="1:9" ht="15.75">
      <c r="A191" s="197" t="s">
        <v>159</v>
      </c>
      <c r="B191" s="145" t="s">
        <v>213</v>
      </c>
      <c r="C191" s="141" t="s">
        <v>123</v>
      </c>
      <c r="D191" s="141" t="s">
        <v>116</v>
      </c>
      <c r="E191" s="141" t="s">
        <v>135</v>
      </c>
      <c r="F191" s="142"/>
      <c r="G191" s="146" t="s">
        <v>160</v>
      </c>
      <c r="H191" s="69">
        <f>63372+305321+16519</f>
        <v>385212</v>
      </c>
      <c r="I191" s="69">
        <f>305321+16519</f>
        <v>321840</v>
      </c>
    </row>
    <row r="192" spans="1:9" ht="15.75">
      <c r="A192" s="118" t="s">
        <v>21</v>
      </c>
      <c r="B192" s="87" t="s">
        <v>213</v>
      </c>
      <c r="C192" s="31" t="s">
        <v>123</v>
      </c>
      <c r="D192" s="31" t="s">
        <v>116</v>
      </c>
      <c r="E192" s="31" t="s">
        <v>22</v>
      </c>
      <c r="F192" s="30"/>
      <c r="G192" s="72"/>
      <c r="H192" s="32">
        <f>H193+H195</f>
        <v>77774.5</v>
      </c>
      <c r="I192" s="32">
        <f>I193+I195</f>
        <v>0</v>
      </c>
    </row>
    <row r="193" spans="1:9" ht="31.5" customHeight="1">
      <c r="A193" s="196" t="s">
        <v>261</v>
      </c>
      <c r="B193" s="70" t="s">
        <v>213</v>
      </c>
      <c r="C193" s="66" t="s">
        <v>123</v>
      </c>
      <c r="D193" s="66" t="s">
        <v>116</v>
      </c>
      <c r="E193" s="66" t="s">
        <v>268</v>
      </c>
      <c r="F193" s="46"/>
      <c r="G193" s="90"/>
      <c r="H193" s="71">
        <f>H194</f>
        <v>224.9</v>
      </c>
      <c r="I193" s="71">
        <f>I194</f>
        <v>0</v>
      </c>
    </row>
    <row r="194" spans="1:9" ht="15.75">
      <c r="A194" s="197" t="s">
        <v>159</v>
      </c>
      <c r="B194" s="87" t="s">
        <v>213</v>
      </c>
      <c r="C194" s="31" t="s">
        <v>123</v>
      </c>
      <c r="D194" s="31" t="s">
        <v>116</v>
      </c>
      <c r="E194" s="31" t="s">
        <v>268</v>
      </c>
      <c r="F194" s="30"/>
      <c r="G194" s="72" t="s">
        <v>160</v>
      </c>
      <c r="H194" s="32">
        <v>224.9</v>
      </c>
      <c r="I194" s="32"/>
    </row>
    <row r="195" spans="1:9" ht="15.75">
      <c r="A195" s="113" t="s">
        <v>18</v>
      </c>
      <c r="B195" s="70" t="s">
        <v>213</v>
      </c>
      <c r="C195" s="52" t="s">
        <v>123</v>
      </c>
      <c r="D195" s="52" t="s">
        <v>116</v>
      </c>
      <c r="E195" s="66" t="s">
        <v>136</v>
      </c>
      <c r="F195" s="46"/>
      <c r="G195" s="95"/>
      <c r="H195" s="53">
        <f>H196</f>
        <v>77549.6</v>
      </c>
      <c r="I195" s="53">
        <f>I196</f>
        <v>0</v>
      </c>
    </row>
    <row r="196" spans="1:9" ht="15.75">
      <c r="A196" s="197" t="s">
        <v>159</v>
      </c>
      <c r="B196" s="92" t="s">
        <v>213</v>
      </c>
      <c r="C196" s="31" t="s">
        <v>123</v>
      </c>
      <c r="D196" s="31" t="s">
        <v>116</v>
      </c>
      <c r="E196" s="40" t="s">
        <v>136</v>
      </c>
      <c r="F196" s="46"/>
      <c r="G196" s="72" t="s">
        <v>160</v>
      </c>
      <c r="H196" s="32">
        <v>77549.6</v>
      </c>
      <c r="I196" s="32"/>
    </row>
    <row r="197" spans="1:9" ht="15.75">
      <c r="A197" s="113" t="s">
        <v>80</v>
      </c>
      <c r="B197" s="92" t="s">
        <v>213</v>
      </c>
      <c r="C197" s="31" t="s">
        <v>123</v>
      </c>
      <c r="D197" s="31" t="s">
        <v>116</v>
      </c>
      <c r="E197" s="40" t="s">
        <v>63</v>
      </c>
      <c r="F197" s="46"/>
      <c r="G197" s="72"/>
      <c r="H197" s="32">
        <f>H198</f>
        <v>4687</v>
      </c>
      <c r="I197" s="32">
        <f>I198</f>
        <v>4687</v>
      </c>
    </row>
    <row r="198" spans="1:9" ht="29.25">
      <c r="A198" s="117" t="s">
        <v>196</v>
      </c>
      <c r="B198" s="92" t="s">
        <v>213</v>
      </c>
      <c r="C198" s="31" t="s">
        <v>123</v>
      </c>
      <c r="D198" s="31" t="s">
        <v>116</v>
      </c>
      <c r="E198" s="40" t="s">
        <v>197</v>
      </c>
      <c r="F198" s="46"/>
      <c r="G198" s="72"/>
      <c r="H198" s="32">
        <f>H199</f>
        <v>4687</v>
      </c>
      <c r="I198" s="32">
        <f>I199</f>
        <v>4687</v>
      </c>
    </row>
    <row r="199" spans="1:9" ht="15.75">
      <c r="A199" s="197" t="s">
        <v>159</v>
      </c>
      <c r="B199" s="138" t="s">
        <v>213</v>
      </c>
      <c r="C199" s="141" t="s">
        <v>123</v>
      </c>
      <c r="D199" s="139" t="s">
        <v>116</v>
      </c>
      <c r="E199" s="139" t="s">
        <v>197</v>
      </c>
      <c r="F199" s="147"/>
      <c r="G199" s="146" t="s">
        <v>160</v>
      </c>
      <c r="H199" s="217">
        <v>4687</v>
      </c>
      <c r="I199" s="69">
        <v>4687</v>
      </c>
    </row>
    <row r="200" spans="1:11" ht="15.75">
      <c r="A200" s="56" t="s">
        <v>23</v>
      </c>
      <c r="B200" s="88" t="s">
        <v>213</v>
      </c>
      <c r="C200" s="35" t="s">
        <v>123</v>
      </c>
      <c r="D200" s="35" t="s">
        <v>121</v>
      </c>
      <c r="E200" s="35"/>
      <c r="F200" s="34"/>
      <c r="G200" s="127"/>
      <c r="H200" s="36">
        <f>H201+H204+H206+H211</f>
        <v>91852.5</v>
      </c>
      <c r="I200" s="36">
        <f>I201+I204+I206+I211</f>
        <v>18318</v>
      </c>
      <c r="K200" s="111"/>
    </row>
    <row r="201" spans="1:10" s="3" customFormat="1" ht="15.75">
      <c r="A201" s="114" t="s">
        <v>96</v>
      </c>
      <c r="B201" s="87" t="s">
        <v>213</v>
      </c>
      <c r="C201" s="31" t="s">
        <v>123</v>
      </c>
      <c r="D201" s="31" t="s">
        <v>121</v>
      </c>
      <c r="E201" s="31" t="s">
        <v>161</v>
      </c>
      <c r="F201" s="30"/>
      <c r="G201" s="72"/>
      <c r="H201" s="32">
        <f>H202</f>
        <v>9826.099999999999</v>
      </c>
      <c r="I201" s="32"/>
      <c r="J201"/>
    </row>
    <row r="202" spans="1:9" ht="15.75">
      <c r="A202" s="116" t="s">
        <v>37</v>
      </c>
      <c r="B202" s="87" t="s">
        <v>213</v>
      </c>
      <c r="C202" s="31" t="s">
        <v>123</v>
      </c>
      <c r="D202" s="31" t="s">
        <v>121</v>
      </c>
      <c r="E202" s="31" t="s">
        <v>163</v>
      </c>
      <c r="F202" s="30"/>
      <c r="G202" s="72"/>
      <c r="H202" s="32">
        <f>H203</f>
        <v>9826.099999999999</v>
      </c>
      <c r="I202" s="32">
        <f>I203</f>
        <v>0</v>
      </c>
    </row>
    <row r="203" spans="1:9" ht="15.75">
      <c r="A203" s="116" t="s">
        <v>155</v>
      </c>
      <c r="B203" s="87" t="s">
        <v>213</v>
      </c>
      <c r="C203" s="31" t="s">
        <v>123</v>
      </c>
      <c r="D203" s="31" t="s">
        <v>121</v>
      </c>
      <c r="E203" s="31" t="s">
        <v>163</v>
      </c>
      <c r="F203" s="30"/>
      <c r="G203" s="72" t="s">
        <v>162</v>
      </c>
      <c r="H203" s="32">
        <f>10372.8-546.7</f>
        <v>9826.099999999999</v>
      </c>
      <c r="I203" s="69"/>
    </row>
    <row r="204" spans="1:9" ht="29.25">
      <c r="A204" s="117" t="s">
        <v>242</v>
      </c>
      <c r="B204" s="92" t="s">
        <v>213</v>
      </c>
      <c r="C204" s="31" t="s">
        <v>123</v>
      </c>
      <c r="D204" s="31" t="s">
        <v>121</v>
      </c>
      <c r="E204" s="40" t="s">
        <v>241</v>
      </c>
      <c r="F204" s="46"/>
      <c r="G204" s="72"/>
      <c r="H204" s="32">
        <f>H205</f>
        <v>17387</v>
      </c>
      <c r="I204" s="32">
        <f>I205</f>
        <v>17387</v>
      </c>
    </row>
    <row r="205" spans="1:9" ht="15.75">
      <c r="A205" s="112" t="s">
        <v>159</v>
      </c>
      <c r="B205" s="87" t="s">
        <v>213</v>
      </c>
      <c r="C205" s="31" t="s">
        <v>123</v>
      </c>
      <c r="D205" s="31" t="s">
        <v>121</v>
      </c>
      <c r="E205" s="31" t="s">
        <v>241</v>
      </c>
      <c r="F205" s="51"/>
      <c r="G205" s="72" t="s">
        <v>160</v>
      </c>
      <c r="H205" s="32">
        <v>17387</v>
      </c>
      <c r="I205" s="32">
        <v>17387</v>
      </c>
    </row>
    <row r="206" spans="1:9" ht="57.75">
      <c r="A206" s="117" t="s">
        <v>73</v>
      </c>
      <c r="B206" s="87" t="s">
        <v>213</v>
      </c>
      <c r="C206" s="31" t="s">
        <v>123</v>
      </c>
      <c r="D206" s="31" t="s">
        <v>121</v>
      </c>
      <c r="E206" s="31" t="s">
        <v>29</v>
      </c>
      <c r="F206" s="30"/>
      <c r="G206" s="72"/>
      <c r="H206" s="217">
        <f>H207+H209</f>
        <v>25107.4</v>
      </c>
      <c r="I206" s="32">
        <f>I207+I209</f>
        <v>931</v>
      </c>
    </row>
    <row r="207" spans="1:9" ht="31.5" customHeight="1">
      <c r="A207" s="196" t="s">
        <v>261</v>
      </c>
      <c r="B207" s="87" t="s">
        <v>213</v>
      </c>
      <c r="C207" s="31" t="s">
        <v>123</v>
      </c>
      <c r="D207" s="31" t="s">
        <v>121</v>
      </c>
      <c r="E207" s="31" t="s">
        <v>269</v>
      </c>
      <c r="F207" s="39"/>
      <c r="G207" s="72"/>
      <c r="H207" s="41">
        <f>H208</f>
        <v>450</v>
      </c>
      <c r="I207" s="41">
        <f>I208</f>
        <v>0</v>
      </c>
    </row>
    <row r="208" spans="1:9" ht="15.75">
      <c r="A208" s="197" t="s">
        <v>159</v>
      </c>
      <c r="B208" s="87" t="s">
        <v>213</v>
      </c>
      <c r="C208" s="31" t="s">
        <v>123</v>
      </c>
      <c r="D208" s="31" t="s">
        <v>121</v>
      </c>
      <c r="E208" s="31" t="s">
        <v>269</v>
      </c>
      <c r="F208" s="39"/>
      <c r="G208" s="72" t="s">
        <v>160</v>
      </c>
      <c r="H208" s="41">
        <v>450</v>
      </c>
      <c r="I208" s="41"/>
    </row>
    <row r="209" spans="1:9" ht="15.75">
      <c r="A209" s="112" t="s">
        <v>18</v>
      </c>
      <c r="B209" s="92" t="s">
        <v>213</v>
      </c>
      <c r="C209" s="31" t="s">
        <v>123</v>
      </c>
      <c r="D209" s="31" t="s">
        <v>121</v>
      </c>
      <c r="E209" s="40" t="s">
        <v>137</v>
      </c>
      <c r="F209" s="39"/>
      <c r="G209" s="72"/>
      <c r="H209" s="41">
        <f>H210</f>
        <v>24657.4</v>
      </c>
      <c r="I209" s="41">
        <f>I210</f>
        <v>931</v>
      </c>
    </row>
    <row r="210" spans="1:9" ht="15.75">
      <c r="A210" s="197" t="s">
        <v>159</v>
      </c>
      <c r="B210" s="92" t="s">
        <v>213</v>
      </c>
      <c r="C210" s="31" t="s">
        <v>123</v>
      </c>
      <c r="D210" s="31" t="s">
        <v>121</v>
      </c>
      <c r="E210" s="40" t="s">
        <v>137</v>
      </c>
      <c r="F210" s="39"/>
      <c r="G210" s="72" t="s">
        <v>160</v>
      </c>
      <c r="H210" s="41">
        <f>23726.4+931</f>
        <v>24657.4</v>
      </c>
      <c r="I210" s="148">
        <v>931</v>
      </c>
    </row>
    <row r="211" spans="1:9" ht="20.25" customHeight="1">
      <c r="A211" s="112" t="s">
        <v>84</v>
      </c>
      <c r="B211" s="92" t="s">
        <v>213</v>
      </c>
      <c r="C211" s="31" t="s">
        <v>123</v>
      </c>
      <c r="D211" s="31" t="s">
        <v>121</v>
      </c>
      <c r="E211" s="40" t="s">
        <v>85</v>
      </c>
      <c r="F211" s="39"/>
      <c r="G211" s="72"/>
      <c r="H211" s="41">
        <f>H212+H214</f>
        <v>39532</v>
      </c>
      <c r="I211" s="41">
        <f>I212</f>
        <v>0</v>
      </c>
    </row>
    <row r="212" spans="1:9" ht="29.25">
      <c r="A212" s="179" t="s">
        <v>299</v>
      </c>
      <c r="B212" s="138" t="s">
        <v>213</v>
      </c>
      <c r="C212" s="141" t="s">
        <v>123</v>
      </c>
      <c r="D212" s="141" t="s">
        <v>121</v>
      </c>
      <c r="E212" s="31" t="s">
        <v>295</v>
      </c>
      <c r="F212" s="140"/>
      <c r="G212" s="146"/>
      <c r="H212" s="148">
        <f>H213</f>
        <v>34943</v>
      </c>
      <c r="I212" s="148">
        <f>I213+I215</f>
        <v>0</v>
      </c>
    </row>
    <row r="213" spans="1:9" ht="17.25" customHeight="1">
      <c r="A213" s="198" t="s">
        <v>155</v>
      </c>
      <c r="B213" s="138" t="s">
        <v>213</v>
      </c>
      <c r="C213" s="141" t="s">
        <v>123</v>
      </c>
      <c r="D213" s="141" t="s">
        <v>121</v>
      </c>
      <c r="E213" s="31" t="s">
        <v>295</v>
      </c>
      <c r="F213" s="140"/>
      <c r="G213" s="146" t="s">
        <v>162</v>
      </c>
      <c r="H213" s="148">
        <f>42793-6750-500-600</f>
        <v>34943</v>
      </c>
      <c r="I213" s="137"/>
    </row>
    <row r="214" spans="1:9" ht="46.5" customHeight="1">
      <c r="A214" s="114" t="s">
        <v>251</v>
      </c>
      <c r="B214" s="92" t="s">
        <v>213</v>
      </c>
      <c r="C214" s="31" t="s">
        <v>123</v>
      </c>
      <c r="D214" s="31" t="s">
        <v>121</v>
      </c>
      <c r="E214" s="31" t="s">
        <v>138</v>
      </c>
      <c r="F214" s="93"/>
      <c r="G214" s="72"/>
      <c r="H214" s="32">
        <f>H215</f>
        <v>4589</v>
      </c>
      <c r="I214" s="50"/>
    </row>
    <row r="215" spans="1:9" ht="17.25" customHeight="1">
      <c r="A215" s="112" t="s">
        <v>95</v>
      </c>
      <c r="B215" s="87" t="s">
        <v>213</v>
      </c>
      <c r="C215" s="31" t="s">
        <v>123</v>
      </c>
      <c r="D215" s="31" t="s">
        <v>121</v>
      </c>
      <c r="E215" s="31" t="s">
        <v>138</v>
      </c>
      <c r="F215" s="93"/>
      <c r="G215" s="91" t="s">
        <v>162</v>
      </c>
      <c r="H215" s="32">
        <f>2431.8+2157.2</f>
        <v>4589</v>
      </c>
      <c r="I215" s="50"/>
    </row>
    <row r="216" spans="1:11" ht="15.75">
      <c r="A216" s="56" t="s">
        <v>3</v>
      </c>
      <c r="B216" s="88" t="s">
        <v>213</v>
      </c>
      <c r="C216" s="35" t="s">
        <v>122</v>
      </c>
      <c r="D216" s="35"/>
      <c r="E216" s="35"/>
      <c r="F216" s="34"/>
      <c r="G216" s="127"/>
      <c r="H216" s="36">
        <f>H217+H221</f>
        <v>13122</v>
      </c>
      <c r="I216" s="36">
        <f aca="true" t="shared" si="8" ref="H216:I219">I217</f>
        <v>12110</v>
      </c>
      <c r="K216" s="111"/>
    </row>
    <row r="217" spans="1:9" ht="15.75">
      <c r="A217" s="56" t="s">
        <v>175</v>
      </c>
      <c r="B217" s="88" t="s">
        <v>213</v>
      </c>
      <c r="C217" s="35" t="s">
        <v>122</v>
      </c>
      <c r="D217" s="35" t="s">
        <v>117</v>
      </c>
      <c r="E217" s="35"/>
      <c r="F217" s="34"/>
      <c r="G217" s="127"/>
      <c r="H217" s="36">
        <f t="shared" si="8"/>
        <v>12110</v>
      </c>
      <c r="I217" s="36">
        <f t="shared" si="8"/>
        <v>12110</v>
      </c>
    </row>
    <row r="218" spans="1:9" ht="15.75">
      <c r="A218" s="116" t="s">
        <v>80</v>
      </c>
      <c r="B218" s="87" t="s">
        <v>213</v>
      </c>
      <c r="C218" s="31" t="s">
        <v>122</v>
      </c>
      <c r="D218" s="31" t="s">
        <v>117</v>
      </c>
      <c r="E218" s="31" t="s">
        <v>63</v>
      </c>
      <c r="F218" s="78"/>
      <c r="G218" s="72"/>
      <c r="H218" s="32">
        <f t="shared" si="8"/>
        <v>12110</v>
      </c>
      <c r="I218" s="32">
        <f t="shared" si="8"/>
        <v>12110</v>
      </c>
    </row>
    <row r="219" spans="1:9" ht="57.75">
      <c r="A219" s="115" t="s">
        <v>166</v>
      </c>
      <c r="B219" s="87" t="s">
        <v>213</v>
      </c>
      <c r="C219" s="31" t="s">
        <v>122</v>
      </c>
      <c r="D219" s="31" t="s">
        <v>117</v>
      </c>
      <c r="E219" s="31" t="s">
        <v>165</v>
      </c>
      <c r="F219" s="78"/>
      <c r="G219" s="72"/>
      <c r="H219" s="32">
        <f t="shared" si="8"/>
        <v>12110</v>
      </c>
      <c r="I219" s="32">
        <f t="shared" si="8"/>
        <v>12110</v>
      </c>
    </row>
    <row r="220" spans="1:10" s="10" customFormat="1" ht="15.75">
      <c r="A220" s="112" t="s">
        <v>101</v>
      </c>
      <c r="B220" s="87" t="s">
        <v>213</v>
      </c>
      <c r="C220" s="31" t="s">
        <v>122</v>
      </c>
      <c r="D220" s="31" t="s">
        <v>117</v>
      </c>
      <c r="E220" s="31" t="s">
        <v>165</v>
      </c>
      <c r="F220" s="78"/>
      <c r="G220" s="91" t="s">
        <v>38</v>
      </c>
      <c r="H220" s="32">
        <v>12110</v>
      </c>
      <c r="I220" s="69">
        <v>12110</v>
      </c>
      <c r="J220"/>
    </row>
    <row r="221" spans="1:10" s="10" customFormat="1" ht="15.75">
      <c r="A221" s="56" t="s">
        <v>83</v>
      </c>
      <c r="B221" s="88" t="s">
        <v>213</v>
      </c>
      <c r="C221" s="62" t="s">
        <v>122</v>
      </c>
      <c r="D221" s="35" t="s">
        <v>132</v>
      </c>
      <c r="E221" s="31"/>
      <c r="F221" s="30"/>
      <c r="G221" s="59"/>
      <c r="H221" s="32">
        <f>H222</f>
        <v>1012</v>
      </c>
      <c r="I221" s="69"/>
      <c r="J221"/>
    </row>
    <row r="222" spans="1:10" s="10" customFormat="1" ht="43.5">
      <c r="A222" s="165" t="s">
        <v>276</v>
      </c>
      <c r="B222" s="87" t="s">
        <v>213</v>
      </c>
      <c r="C222" s="52" t="s">
        <v>122</v>
      </c>
      <c r="D222" s="52" t="s">
        <v>132</v>
      </c>
      <c r="E222" s="31" t="s">
        <v>154</v>
      </c>
      <c r="F222" s="30" t="s">
        <v>36</v>
      </c>
      <c r="G222" s="136"/>
      <c r="H222" s="32">
        <f>H223</f>
        <v>1012</v>
      </c>
      <c r="I222" s="69"/>
      <c r="J222"/>
    </row>
    <row r="223" spans="1:10" s="10" customFormat="1" ht="16.5" thickBot="1">
      <c r="A223" s="197" t="s">
        <v>159</v>
      </c>
      <c r="B223" s="87" t="s">
        <v>213</v>
      </c>
      <c r="C223" s="43" t="s">
        <v>122</v>
      </c>
      <c r="D223" s="31" t="s">
        <v>132</v>
      </c>
      <c r="E223" s="31" t="s">
        <v>154</v>
      </c>
      <c r="F223" s="30"/>
      <c r="G223" s="61" t="s">
        <v>160</v>
      </c>
      <c r="H223" s="32">
        <f>712+300</f>
        <v>1012</v>
      </c>
      <c r="I223" s="69"/>
      <c r="J223"/>
    </row>
    <row r="224" spans="1:10" s="10" customFormat="1" ht="43.5" customHeight="1" thickBot="1">
      <c r="A224" s="265" t="s">
        <v>284</v>
      </c>
      <c r="B224" s="82" t="s">
        <v>214</v>
      </c>
      <c r="C224" s="82"/>
      <c r="D224" s="24"/>
      <c r="E224" s="24"/>
      <c r="F224" s="22"/>
      <c r="G224" s="101"/>
      <c r="H224" s="25">
        <f>H225+H243+H285</f>
        <v>136771.19999999998</v>
      </c>
      <c r="I224" s="25">
        <f>I225+I243+I285</f>
        <v>225</v>
      </c>
      <c r="J224"/>
    </row>
    <row r="225" spans="1:10" s="10" customFormat="1" ht="15.75">
      <c r="A225" s="17" t="s">
        <v>4</v>
      </c>
      <c r="B225" s="84" t="s">
        <v>214</v>
      </c>
      <c r="C225" s="84" t="s">
        <v>123</v>
      </c>
      <c r="D225" s="62"/>
      <c r="E225" s="76"/>
      <c r="F225" s="75"/>
      <c r="G225" s="190"/>
      <c r="H225" s="64">
        <f>H226+H232</f>
        <v>41119.9</v>
      </c>
      <c r="I225" s="64">
        <f>I226+I232</f>
        <v>0</v>
      </c>
      <c r="J225"/>
    </row>
    <row r="226" spans="1:10" s="10" customFormat="1" ht="15.75">
      <c r="A226" s="17" t="s">
        <v>7</v>
      </c>
      <c r="B226" s="84" t="s">
        <v>214</v>
      </c>
      <c r="C226" s="88" t="s">
        <v>123</v>
      </c>
      <c r="D226" s="62" t="s">
        <v>116</v>
      </c>
      <c r="E226" s="35"/>
      <c r="F226" s="34"/>
      <c r="G226" s="102"/>
      <c r="H226" s="64">
        <f>H227</f>
        <v>28214.2</v>
      </c>
      <c r="I226" s="64">
        <f>I227</f>
        <v>0</v>
      </c>
      <c r="J226"/>
    </row>
    <row r="227" spans="1:10" s="10" customFormat="1" ht="15.75">
      <c r="A227" s="112" t="s">
        <v>21</v>
      </c>
      <c r="B227" s="87" t="s">
        <v>214</v>
      </c>
      <c r="C227" s="87" t="s">
        <v>123</v>
      </c>
      <c r="D227" s="31" t="s">
        <v>116</v>
      </c>
      <c r="E227" s="31" t="s">
        <v>22</v>
      </c>
      <c r="F227" s="30"/>
      <c r="G227" s="72"/>
      <c r="H227" s="32">
        <f>H228+H230</f>
        <v>28214.2</v>
      </c>
      <c r="I227" s="32">
        <f>I228+I230</f>
        <v>0</v>
      </c>
      <c r="J227"/>
    </row>
    <row r="228" spans="1:10" s="10" customFormat="1" ht="30" customHeight="1">
      <c r="A228" s="196" t="s">
        <v>261</v>
      </c>
      <c r="B228" s="70" t="s">
        <v>214</v>
      </c>
      <c r="C228" s="70" t="s">
        <v>123</v>
      </c>
      <c r="D228" s="66" t="s">
        <v>116</v>
      </c>
      <c r="E228" s="66" t="s">
        <v>268</v>
      </c>
      <c r="F228" s="46"/>
      <c r="G228" s="90"/>
      <c r="H228" s="71">
        <f>H229</f>
        <v>306.6</v>
      </c>
      <c r="I228" s="71">
        <f>I229</f>
        <v>0</v>
      </c>
      <c r="J228"/>
    </row>
    <row r="229" spans="1:10" s="10" customFormat="1" ht="15.75">
      <c r="A229" s="112" t="s">
        <v>159</v>
      </c>
      <c r="B229" s="87" t="s">
        <v>214</v>
      </c>
      <c r="C229" s="87" t="s">
        <v>123</v>
      </c>
      <c r="D229" s="31" t="s">
        <v>116</v>
      </c>
      <c r="E229" s="31" t="s">
        <v>268</v>
      </c>
      <c r="F229" s="30"/>
      <c r="G229" s="72" t="s">
        <v>160</v>
      </c>
      <c r="H229" s="32">
        <f>302.5+4.1</f>
        <v>306.6</v>
      </c>
      <c r="I229" s="32"/>
      <c r="J229"/>
    </row>
    <row r="230" spans="1:9" ht="15.75">
      <c r="A230" s="118" t="s">
        <v>18</v>
      </c>
      <c r="B230" s="70" t="s">
        <v>214</v>
      </c>
      <c r="C230" s="94" t="s">
        <v>123</v>
      </c>
      <c r="D230" s="52" t="s">
        <v>116</v>
      </c>
      <c r="E230" s="66" t="s">
        <v>136</v>
      </c>
      <c r="F230" s="46"/>
      <c r="G230" s="95"/>
      <c r="H230" s="71">
        <f>H231</f>
        <v>27907.600000000002</v>
      </c>
      <c r="I230" s="71">
        <f>I231</f>
        <v>0</v>
      </c>
    </row>
    <row r="231" spans="1:9" ht="15.75">
      <c r="A231" s="112" t="s">
        <v>159</v>
      </c>
      <c r="B231" s="92" t="s">
        <v>214</v>
      </c>
      <c r="C231" s="87" t="s">
        <v>123</v>
      </c>
      <c r="D231" s="52" t="s">
        <v>116</v>
      </c>
      <c r="E231" s="40" t="s">
        <v>136</v>
      </c>
      <c r="F231" s="46"/>
      <c r="G231" s="61" t="s">
        <v>160</v>
      </c>
      <c r="H231" s="41">
        <f>2426.4+25481.2</f>
        <v>27907.600000000002</v>
      </c>
      <c r="I231" s="41"/>
    </row>
    <row r="232" spans="1:9" ht="15.75">
      <c r="A232" s="56" t="s">
        <v>20</v>
      </c>
      <c r="B232" s="88" t="s">
        <v>214</v>
      </c>
      <c r="C232" s="84" t="s">
        <v>123</v>
      </c>
      <c r="D232" s="35" t="s">
        <v>123</v>
      </c>
      <c r="E232" s="35"/>
      <c r="F232" s="34"/>
      <c r="G232" s="89"/>
      <c r="H232" s="36">
        <f>H233+H238</f>
        <v>12905.7</v>
      </c>
      <c r="I232" s="36">
        <f>I233+I238</f>
        <v>0</v>
      </c>
    </row>
    <row r="233" spans="1:9" ht="15.75">
      <c r="A233" s="56" t="s">
        <v>60</v>
      </c>
      <c r="B233" s="88" t="s">
        <v>214</v>
      </c>
      <c r="C233" s="84" t="s">
        <v>123</v>
      </c>
      <c r="D233" s="35" t="s">
        <v>123</v>
      </c>
      <c r="E233" s="35" t="s">
        <v>61</v>
      </c>
      <c r="F233" s="34"/>
      <c r="G233" s="89"/>
      <c r="H233" s="36">
        <f>H236+H234</f>
        <v>4110</v>
      </c>
      <c r="I233" s="36">
        <f>I236+I234</f>
        <v>0</v>
      </c>
    </row>
    <row r="234" spans="1:9" ht="32.25" customHeight="1">
      <c r="A234" s="196" t="s">
        <v>261</v>
      </c>
      <c r="B234" s="87" t="s">
        <v>214</v>
      </c>
      <c r="C234" s="94" t="s">
        <v>123</v>
      </c>
      <c r="D234" s="31" t="s">
        <v>123</v>
      </c>
      <c r="E234" s="31" t="s">
        <v>275</v>
      </c>
      <c r="F234" s="30"/>
      <c r="G234" s="72"/>
      <c r="H234" s="32">
        <f>H235</f>
        <v>4.3</v>
      </c>
      <c r="I234" s="32">
        <f>I235</f>
        <v>0</v>
      </c>
    </row>
    <row r="235" spans="1:9" ht="15.75">
      <c r="A235" s="112" t="s">
        <v>159</v>
      </c>
      <c r="B235" s="87" t="s">
        <v>214</v>
      </c>
      <c r="C235" s="94" t="s">
        <v>123</v>
      </c>
      <c r="D235" s="31" t="s">
        <v>123</v>
      </c>
      <c r="E235" s="31" t="s">
        <v>275</v>
      </c>
      <c r="F235" s="30"/>
      <c r="G235" s="72" t="s">
        <v>160</v>
      </c>
      <c r="H235" s="32">
        <f>4.3</f>
        <v>4.3</v>
      </c>
      <c r="I235" s="32"/>
    </row>
    <row r="236" spans="1:9" ht="15.75">
      <c r="A236" s="113" t="s">
        <v>18</v>
      </c>
      <c r="B236" s="87" t="s">
        <v>214</v>
      </c>
      <c r="C236" s="94" t="s">
        <v>123</v>
      </c>
      <c r="D236" s="31" t="s">
        <v>123</v>
      </c>
      <c r="E236" s="31" t="s">
        <v>193</v>
      </c>
      <c r="F236" s="30"/>
      <c r="G236" s="72"/>
      <c r="H236" s="32">
        <f>H237</f>
        <v>4105.7</v>
      </c>
      <c r="I236" s="32">
        <f>I237</f>
        <v>0</v>
      </c>
    </row>
    <row r="237" spans="1:9" ht="15.75">
      <c r="A237" s="112" t="s">
        <v>159</v>
      </c>
      <c r="B237" s="145" t="s">
        <v>214</v>
      </c>
      <c r="C237" s="273" t="s">
        <v>123</v>
      </c>
      <c r="D237" s="141" t="s">
        <v>123</v>
      </c>
      <c r="E237" s="141" t="s">
        <v>193</v>
      </c>
      <c r="F237" s="142" t="s">
        <v>11</v>
      </c>
      <c r="G237" s="149" t="s">
        <v>160</v>
      </c>
      <c r="H237" s="69">
        <f>2521.1+1584.6</f>
        <v>4105.7</v>
      </c>
      <c r="I237" s="69"/>
    </row>
    <row r="238" spans="1:9" ht="15.75">
      <c r="A238" s="56" t="s">
        <v>84</v>
      </c>
      <c r="B238" s="99" t="s">
        <v>214</v>
      </c>
      <c r="C238" s="84" t="s">
        <v>123</v>
      </c>
      <c r="D238" s="67" t="s">
        <v>123</v>
      </c>
      <c r="E238" s="67" t="s">
        <v>85</v>
      </c>
      <c r="F238" s="75"/>
      <c r="G238" s="89"/>
      <c r="H238" s="36">
        <f>H239+H241</f>
        <v>8795.7</v>
      </c>
      <c r="I238" s="36">
        <f>I239</f>
        <v>0</v>
      </c>
    </row>
    <row r="239" spans="1:9" ht="29.25">
      <c r="A239" s="257" t="s">
        <v>227</v>
      </c>
      <c r="B239" s="92" t="s">
        <v>214</v>
      </c>
      <c r="C239" s="94" t="s">
        <v>123</v>
      </c>
      <c r="D239" s="40" t="s">
        <v>123</v>
      </c>
      <c r="E239" s="31" t="s">
        <v>294</v>
      </c>
      <c r="F239" s="46"/>
      <c r="G239" s="72"/>
      <c r="H239" s="32">
        <f>H240</f>
        <v>8295.7</v>
      </c>
      <c r="I239" s="50"/>
    </row>
    <row r="240" spans="1:9" ht="15.75">
      <c r="A240" s="198" t="s">
        <v>155</v>
      </c>
      <c r="B240" s="92" t="s">
        <v>214</v>
      </c>
      <c r="C240" s="70" t="s">
        <v>123</v>
      </c>
      <c r="D240" s="40" t="s">
        <v>123</v>
      </c>
      <c r="E240" s="31" t="s">
        <v>294</v>
      </c>
      <c r="F240" s="46"/>
      <c r="G240" s="61" t="s">
        <v>162</v>
      </c>
      <c r="H240" s="41">
        <f>550+148.5+7692.7-95.5</f>
        <v>8295.7</v>
      </c>
      <c r="I240" s="122"/>
    </row>
    <row r="241" spans="1:9" ht="29.25">
      <c r="A241" s="179" t="s">
        <v>299</v>
      </c>
      <c r="B241" s="138" t="s">
        <v>214</v>
      </c>
      <c r="C241" s="145" t="s">
        <v>123</v>
      </c>
      <c r="D241" s="141" t="s">
        <v>121</v>
      </c>
      <c r="E241" s="31" t="s">
        <v>295</v>
      </c>
      <c r="F241" s="140"/>
      <c r="G241" s="146"/>
      <c r="H241" s="41">
        <f>H242</f>
        <v>500</v>
      </c>
      <c r="I241" s="122"/>
    </row>
    <row r="242" spans="1:9" ht="15.75">
      <c r="A242" s="198" t="s">
        <v>155</v>
      </c>
      <c r="B242" s="138" t="s">
        <v>214</v>
      </c>
      <c r="C242" s="145" t="s">
        <v>123</v>
      </c>
      <c r="D242" s="141" t="s">
        <v>121</v>
      </c>
      <c r="E242" s="31" t="s">
        <v>295</v>
      </c>
      <c r="F242" s="140"/>
      <c r="G242" s="146" t="s">
        <v>162</v>
      </c>
      <c r="H242" s="32">
        <v>500</v>
      </c>
      <c r="I242" s="50"/>
    </row>
    <row r="243" spans="1:9" ht="15.75">
      <c r="A243" s="56" t="s">
        <v>240</v>
      </c>
      <c r="B243" s="88" t="s">
        <v>214</v>
      </c>
      <c r="C243" s="88" t="s">
        <v>124</v>
      </c>
      <c r="D243" s="35"/>
      <c r="E243" s="35"/>
      <c r="F243" s="34"/>
      <c r="G243" s="89"/>
      <c r="H243" s="36">
        <f>H244+H265</f>
        <v>81623.79999999999</v>
      </c>
      <c r="I243" s="36">
        <f>I244+I265</f>
        <v>225</v>
      </c>
    </row>
    <row r="244" spans="1:9" ht="15.75">
      <c r="A244" s="17" t="s">
        <v>24</v>
      </c>
      <c r="B244" s="84" t="s">
        <v>214</v>
      </c>
      <c r="C244" s="84" t="s">
        <v>124</v>
      </c>
      <c r="D244" s="62" t="s">
        <v>115</v>
      </c>
      <c r="E244" s="35"/>
      <c r="F244" s="38"/>
      <c r="G244" s="89"/>
      <c r="H244" s="64">
        <f>H245+H250+H255+H260</f>
        <v>64711.2</v>
      </c>
      <c r="I244" s="64">
        <f>I245+I250+I255+I260</f>
        <v>0</v>
      </c>
    </row>
    <row r="245" spans="1:9" ht="29.25">
      <c r="A245" s="114" t="s">
        <v>252</v>
      </c>
      <c r="B245" s="87" t="s">
        <v>214</v>
      </c>
      <c r="C245" s="94" t="s">
        <v>124</v>
      </c>
      <c r="D245" s="52" t="s">
        <v>115</v>
      </c>
      <c r="E245" s="31" t="s">
        <v>25</v>
      </c>
      <c r="F245" s="30"/>
      <c r="G245" s="72"/>
      <c r="H245" s="32">
        <f>H246+H248</f>
        <v>41017.9</v>
      </c>
      <c r="I245" s="32">
        <f>I246+I248</f>
        <v>0</v>
      </c>
    </row>
    <row r="246" spans="1:9" ht="31.5" customHeight="1">
      <c r="A246" s="196" t="s">
        <v>261</v>
      </c>
      <c r="B246" s="87" t="s">
        <v>214</v>
      </c>
      <c r="C246" s="94" t="s">
        <v>124</v>
      </c>
      <c r="D246" s="52" t="s">
        <v>115</v>
      </c>
      <c r="E246" s="31" t="s">
        <v>272</v>
      </c>
      <c r="F246" s="30"/>
      <c r="G246" s="72"/>
      <c r="H246" s="32">
        <f>H247</f>
        <v>4573.4</v>
      </c>
      <c r="I246" s="32">
        <f>I247</f>
        <v>0</v>
      </c>
    </row>
    <row r="247" spans="1:9" ht="15.75">
      <c r="A247" s="112" t="s">
        <v>159</v>
      </c>
      <c r="B247" s="87" t="s">
        <v>214</v>
      </c>
      <c r="C247" s="94" t="s">
        <v>124</v>
      </c>
      <c r="D247" s="52" t="s">
        <v>115</v>
      </c>
      <c r="E247" s="31" t="s">
        <v>272</v>
      </c>
      <c r="F247" s="30"/>
      <c r="G247" s="72" t="s">
        <v>160</v>
      </c>
      <c r="H247" s="32">
        <v>4573.4</v>
      </c>
      <c r="I247" s="32"/>
    </row>
    <row r="248" spans="1:9" ht="15.75">
      <c r="A248" s="113" t="s">
        <v>18</v>
      </c>
      <c r="B248" s="87" t="s">
        <v>214</v>
      </c>
      <c r="C248" s="94" t="s">
        <v>124</v>
      </c>
      <c r="D248" s="52" t="s">
        <v>115</v>
      </c>
      <c r="E248" s="31" t="s">
        <v>139</v>
      </c>
      <c r="F248" s="30"/>
      <c r="G248" s="72"/>
      <c r="H248" s="32">
        <f>H249</f>
        <v>36444.5</v>
      </c>
      <c r="I248" s="32">
        <f>I249</f>
        <v>0</v>
      </c>
    </row>
    <row r="249" spans="1:9" ht="15.75">
      <c r="A249" s="112" t="s">
        <v>159</v>
      </c>
      <c r="B249" s="87" t="s">
        <v>214</v>
      </c>
      <c r="C249" s="94" t="s">
        <v>124</v>
      </c>
      <c r="D249" s="52" t="s">
        <v>115</v>
      </c>
      <c r="E249" s="31" t="s">
        <v>139</v>
      </c>
      <c r="F249" s="30"/>
      <c r="G249" s="61" t="s">
        <v>160</v>
      </c>
      <c r="H249" s="32">
        <f>5716.3+3649.1+2736.5+2834.8+2383.1+14.1+18792.6+318</f>
        <v>36444.5</v>
      </c>
      <c r="I249" s="32"/>
    </row>
    <row r="250" spans="1:9" ht="15.75">
      <c r="A250" s="56" t="s">
        <v>9</v>
      </c>
      <c r="B250" s="88" t="s">
        <v>214</v>
      </c>
      <c r="C250" s="84" t="s">
        <v>124</v>
      </c>
      <c r="D250" s="62" t="s">
        <v>115</v>
      </c>
      <c r="E250" s="35" t="s">
        <v>26</v>
      </c>
      <c r="F250" s="34"/>
      <c r="G250" s="89"/>
      <c r="H250" s="36">
        <f>H251+H253</f>
        <v>3890.1000000000004</v>
      </c>
      <c r="I250" s="36">
        <f>I251+I253</f>
        <v>0</v>
      </c>
    </row>
    <row r="251" spans="1:9" ht="30" customHeight="1">
      <c r="A251" s="196" t="s">
        <v>261</v>
      </c>
      <c r="B251" s="87" t="s">
        <v>214</v>
      </c>
      <c r="C251" s="94" t="s">
        <v>124</v>
      </c>
      <c r="D251" s="52" t="s">
        <v>115</v>
      </c>
      <c r="E251" s="31" t="s">
        <v>273</v>
      </c>
      <c r="F251" s="34"/>
      <c r="G251" s="89"/>
      <c r="H251" s="36">
        <f>H252</f>
        <v>3.8</v>
      </c>
      <c r="I251" s="36">
        <f>I252</f>
        <v>0</v>
      </c>
    </row>
    <row r="252" spans="1:9" ht="15.75">
      <c r="A252" s="112" t="s">
        <v>159</v>
      </c>
      <c r="B252" s="87" t="s">
        <v>214</v>
      </c>
      <c r="C252" s="94" t="s">
        <v>124</v>
      </c>
      <c r="D252" s="52" t="s">
        <v>115</v>
      </c>
      <c r="E252" s="31" t="s">
        <v>273</v>
      </c>
      <c r="F252" s="34"/>
      <c r="G252" s="72" t="s">
        <v>160</v>
      </c>
      <c r="H252" s="36">
        <v>3.8</v>
      </c>
      <c r="I252" s="36"/>
    </row>
    <row r="253" spans="1:9" ht="15.75">
      <c r="A253" s="113" t="s">
        <v>18</v>
      </c>
      <c r="B253" s="87" t="s">
        <v>214</v>
      </c>
      <c r="C253" s="94" t="s">
        <v>124</v>
      </c>
      <c r="D253" s="52" t="s">
        <v>115</v>
      </c>
      <c r="E253" s="31" t="s">
        <v>140</v>
      </c>
      <c r="F253" s="30"/>
      <c r="G253" s="72"/>
      <c r="H253" s="32">
        <f>H254</f>
        <v>3886.3</v>
      </c>
      <c r="I253" s="32">
        <f>I254</f>
        <v>0</v>
      </c>
    </row>
    <row r="254" spans="1:9" ht="15.75">
      <c r="A254" s="112" t="s">
        <v>104</v>
      </c>
      <c r="B254" s="87" t="s">
        <v>214</v>
      </c>
      <c r="C254" s="94" t="s">
        <v>124</v>
      </c>
      <c r="D254" s="52" t="s">
        <v>115</v>
      </c>
      <c r="E254" s="31" t="s">
        <v>140</v>
      </c>
      <c r="F254" s="30"/>
      <c r="G254" s="61" t="s">
        <v>160</v>
      </c>
      <c r="H254" s="32">
        <v>3886.3</v>
      </c>
      <c r="I254" s="50"/>
    </row>
    <row r="255" spans="1:9" ht="15.75">
      <c r="A255" s="56" t="s">
        <v>10</v>
      </c>
      <c r="B255" s="88" t="s">
        <v>214</v>
      </c>
      <c r="C255" s="84" t="s">
        <v>124</v>
      </c>
      <c r="D255" s="62" t="s">
        <v>115</v>
      </c>
      <c r="E255" s="35" t="s">
        <v>27</v>
      </c>
      <c r="F255" s="34"/>
      <c r="G255" s="89"/>
      <c r="H255" s="36">
        <f>H256+H258</f>
        <v>10186.2</v>
      </c>
      <c r="I255" s="36">
        <f>I256+I258</f>
        <v>0</v>
      </c>
    </row>
    <row r="256" spans="1:9" ht="32.25" customHeight="1">
      <c r="A256" s="196" t="s">
        <v>261</v>
      </c>
      <c r="B256" s="87" t="s">
        <v>214</v>
      </c>
      <c r="C256" s="94" t="s">
        <v>124</v>
      </c>
      <c r="D256" s="52" t="s">
        <v>115</v>
      </c>
      <c r="E256" s="31" t="s">
        <v>271</v>
      </c>
      <c r="F256" s="30"/>
      <c r="G256" s="72"/>
      <c r="H256" s="32">
        <f>H257</f>
        <v>6</v>
      </c>
      <c r="I256" s="32">
        <f>I257</f>
        <v>0</v>
      </c>
    </row>
    <row r="257" spans="1:9" ht="15.75">
      <c r="A257" s="112" t="s">
        <v>159</v>
      </c>
      <c r="B257" s="87" t="s">
        <v>214</v>
      </c>
      <c r="C257" s="94" t="s">
        <v>124</v>
      </c>
      <c r="D257" s="52" t="s">
        <v>115</v>
      </c>
      <c r="E257" s="31" t="s">
        <v>271</v>
      </c>
      <c r="F257" s="30"/>
      <c r="G257" s="72" t="s">
        <v>160</v>
      </c>
      <c r="H257" s="32">
        <v>6</v>
      </c>
      <c r="I257" s="32"/>
    </row>
    <row r="258" spans="1:9" ht="15.75">
      <c r="A258" s="113" t="s">
        <v>18</v>
      </c>
      <c r="B258" s="87" t="s">
        <v>214</v>
      </c>
      <c r="C258" s="94" t="s">
        <v>124</v>
      </c>
      <c r="D258" s="52" t="s">
        <v>115</v>
      </c>
      <c r="E258" s="31" t="s">
        <v>141</v>
      </c>
      <c r="F258" s="30"/>
      <c r="G258" s="72"/>
      <c r="H258" s="32">
        <f>H259</f>
        <v>10180.2</v>
      </c>
      <c r="I258" s="32">
        <f>I259</f>
        <v>0</v>
      </c>
    </row>
    <row r="259" spans="1:9" ht="15.75">
      <c r="A259" s="112" t="s">
        <v>159</v>
      </c>
      <c r="B259" s="87" t="s">
        <v>214</v>
      </c>
      <c r="C259" s="94" t="s">
        <v>124</v>
      </c>
      <c r="D259" s="52" t="s">
        <v>115</v>
      </c>
      <c r="E259" s="31" t="s">
        <v>141</v>
      </c>
      <c r="F259" s="30"/>
      <c r="G259" s="61" t="s">
        <v>160</v>
      </c>
      <c r="H259" s="32">
        <f>10180.2</f>
        <v>10180.2</v>
      </c>
      <c r="I259" s="32"/>
    </row>
    <row r="260" spans="1:9" ht="30">
      <c r="A260" s="74" t="s">
        <v>74</v>
      </c>
      <c r="B260" s="88" t="s">
        <v>214</v>
      </c>
      <c r="C260" s="84" t="s">
        <v>124</v>
      </c>
      <c r="D260" s="62" t="s">
        <v>115</v>
      </c>
      <c r="E260" s="35" t="s">
        <v>28</v>
      </c>
      <c r="F260" s="34"/>
      <c r="G260" s="89"/>
      <c r="H260" s="36">
        <f>H261+H263</f>
        <v>9617</v>
      </c>
      <c r="I260" s="36">
        <f>I261+I263</f>
        <v>0</v>
      </c>
    </row>
    <row r="261" spans="1:9" ht="31.5" customHeight="1">
      <c r="A261" s="196" t="s">
        <v>261</v>
      </c>
      <c r="B261" s="87" t="s">
        <v>214</v>
      </c>
      <c r="C261" s="94" t="s">
        <v>124</v>
      </c>
      <c r="D261" s="52" t="s">
        <v>115</v>
      </c>
      <c r="E261" s="31" t="s">
        <v>274</v>
      </c>
      <c r="F261" s="34"/>
      <c r="G261" s="89"/>
      <c r="H261" s="32">
        <f>H262</f>
        <v>283.7</v>
      </c>
      <c r="I261" s="36">
        <f>I262</f>
        <v>0</v>
      </c>
    </row>
    <row r="262" spans="1:9" ht="15.75">
      <c r="A262" s="112" t="s">
        <v>159</v>
      </c>
      <c r="B262" s="87" t="s">
        <v>214</v>
      </c>
      <c r="C262" s="94" t="s">
        <v>124</v>
      </c>
      <c r="D262" s="52" t="s">
        <v>115</v>
      </c>
      <c r="E262" s="31" t="s">
        <v>274</v>
      </c>
      <c r="F262" s="34"/>
      <c r="G262" s="72" t="s">
        <v>160</v>
      </c>
      <c r="H262" s="32">
        <v>283.7</v>
      </c>
      <c r="I262" s="36"/>
    </row>
    <row r="263" spans="1:9" ht="15.75">
      <c r="A263" s="113" t="s">
        <v>18</v>
      </c>
      <c r="B263" s="87" t="s">
        <v>214</v>
      </c>
      <c r="C263" s="94" t="s">
        <v>124</v>
      </c>
      <c r="D263" s="52" t="s">
        <v>115</v>
      </c>
      <c r="E263" s="31" t="s">
        <v>142</v>
      </c>
      <c r="F263" s="30"/>
      <c r="G263" s="72"/>
      <c r="H263" s="32">
        <f>H264</f>
        <v>9333.3</v>
      </c>
      <c r="I263" s="32">
        <f>I264</f>
        <v>0</v>
      </c>
    </row>
    <row r="264" spans="1:9" ht="15.75">
      <c r="A264" s="112" t="s">
        <v>159</v>
      </c>
      <c r="B264" s="87" t="s">
        <v>214</v>
      </c>
      <c r="C264" s="94" t="s">
        <v>124</v>
      </c>
      <c r="D264" s="52" t="s">
        <v>115</v>
      </c>
      <c r="E264" s="31" t="s">
        <v>142</v>
      </c>
      <c r="F264" s="30"/>
      <c r="G264" s="61" t="s">
        <v>160</v>
      </c>
      <c r="H264" s="32">
        <v>9333.3</v>
      </c>
      <c r="I264" s="32"/>
    </row>
    <row r="265" spans="1:9" ht="15.75">
      <c r="A265" s="56" t="s">
        <v>245</v>
      </c>
      <c r="B265" s="88" t="s">
        <v>214</v>
      </c>
      <c r="C265" s="88" t="s">
        <v>124</v>
      </c>
      <c r="D265" s="35" t="s">
        <v>117</v>
      </c>
      <c r="E265" s="35"/>
      <c r="F265" s="38"/>
      <c r="G265" s="89"/>
      <c r="H265" s="36">
        <f>H266+H271+H275+H280</f>
        <v>16912.6</v>
      </c>
      <c r="I265" s="36">
        <f>I266+I271+I275+I280</f>
        <v>225</v>
      </c>
    </row>
    <row r="266" spans="1:9" ht="15.75">
      <c r="A266" s="114" t="s">
        <v>96</v>
      </c>
      <c r="B266" s="87" t="s">
        <v>214</v>
      </c>
      <c r="C266" s="87" t="s">
        <v>124</v>
      </c>
      <c r="D266" s="31" t="s">
        <v>117</v>
      </c>
      <c r="E266" s="52" t="s">
        <v>161</v>
      </c>
      <c r="F266" s="38"/>
      <c r="G266" s="89"/>
      <c r="H266" s="32">
        <f>H267+H269</f>
        <v>5124.1</v>
      </c>
      <c r="I266" s="32">
        <f>I267</f>
        <v>0</v>
      </c>
    </row>
    <row r="267" spans="1:9" ht="15.75">
      <c r="A267" s="116" t="s">
        <v>37</v>
      </c>
      <c r="B267" s="87" t="s">
        <v>214</v>
      </c>
      <c r="C267" s="87" t="s">
        <v>124</v>
      </c>
      <c r="D267" s="31" t="s">
        <v>117</v>
      </c>
      <c r="E267" s="52" t="s">
        <v>163</v>
      </c>
      <c r="F267" s="38"/>
      <c r="G267" s="89"/>
      <c r="H267" s="32">
        <f>H268</f>
        <v>5019.8</v>
      </c>
      <c r="I267" s="32">
        <f>I268</f>
        <v>0</v>
      </c>
    </row>
    <row r="268" spans="1:9" ht="15.75">
      <c r="A268" s="198" t="s">
        <v>155</v>
      </c>
      <c r="B268" s="87" t="s">
        <v>214</v>
      </c>
      <c r="C268" s="87" t="s">
        <v>124</v>
      </c>
      <c r="D268" s="31" t="s">
        <v>117</v>
      </c>
      <c r="E268" s="31" t="s">
        <v>163</v>
      </c>
      <c r="F268" s="38"/>
      <c r="G268" s="72" t="s">
        <v>162</v>
      </c>
      <c r="H268" s="32">
        <f>6902.5-1761-104.3-17.4</f>
        <v>5019.8</v>
      </c>
      <c r="I268" s="32"/>
    </row>
    <row r="269" spans="1:9" ht="32.25" customHeight="1">
      <c r="A269" s="196" t="s">
        <v>261</v>
      </c>
      <c r="B269" s="87" t="s">
        <v>214</v>
      </c>
      <c r="C269" s="87" t="s">
        <v>124</v>
      </c>
      <c r="D269" s="31" t="s">
        <v>117</v>
      </c>
      <c r="E269" s="31" t="s">
        <v>265</v>
      </c>
      <c r="F269" s="38"/>
      <c r="G269" s="72"/>
      <c r="H269" s="32">
        <f>H270</f>
        <v>104.3</v>
      </c>
      <c r="I269" s="32">
        <f>I270</f>
        <v>0</v>
      </c>
    </row>
    <row r="270" spans="1:9" ht="15.75">
      <c r="A270" s="198" t="s">
        <v>155</v>
      </c>
      <c r="B270" s="87" t="s">
        <v>214</v>
      </c>
      <c r="C270" s="87" t="s">
        <v>124</v>
      </c>
      <c r="D270" s="31" t="s">
        <v>117</v>
      </c>
      <c r="E270" s="31" t="s">
        <v>265</v>
      </c>
      <c r="F270" s="38"/>
      <c r="G270" s="72" t="s">
        <v>162</v>
      </c>
      <c r="H270" s="32">
        <v>104.3</v>
      </c>
      <c r="I270" s="32"/>
    </row>
    <row r="271" spans="1:9" ht="29.25">
      <c r="A271" s="114" t="s">
        <v>77</v>
      </c>
      <c r="B271" s="87" t="s">
        <v>214</v>
      </c>
      <c r="C271" s="87" t="s">
        <v>124</v>
      </c>
      <c r="D271" s="31" t="s">
        <v>117</v>
      </c>
      <c r="E271" s="31" t="s">
        <v>25</v>
      </c>
      <c r="F271" s="51"/>
      <c r="G271" s="72"/>
      <c r="H271" s="32">
        <f aca="true" t="shared" si="9" ref="H271:I273">H272</f>
        <v>225</v>
      </c>
      <c r="I271" s="32">
        <f t="shared" si="9"/>
        <v>225</v>
      </c>
    </row>
    <row r="272" spans="1:9" ht="29.25">
      <c r="A272" s="115" t="s">
        <v>233</v>
      </c>
      <c r="B272" s="87" t="s">
        <v>214</v>
      </c>
      <c r="C272" s="87" t="s">
        <v>124</v>
      </c>
      <c r="D272" s="31" t="s">
        <v>117</v>
      </c>
      <c r="E272" s="31" t="s">
        <v>237</v>
      </c>
      <c r="F272" s="30"/>
      <c r="G272" s="72"/>
      <c r="H272" s="32">
        <f t="shared" si="9"/>
        <v>225</v>
      </c>
      <c r="I272" s="32">
        <f t="shared" si="9"/>
        <v>225</v>
      </c>
    </row>
    <row r="273" spans="1:9" ht="15.75">
      <c r="A273" s="116" t="s">
        <v>238</v>
      </c>
      <c r="B273" s="87" t="s">
        <v>214</v>
      </c>
      <c r="C273" s="87" t="s">
        <v>124</v>
      </c>
      <c r="D273" s="31" t="s">
        <v>117</v>
      </c>
      <c r="E273" s="31" t="s">
        <v>239</v>
      </c>
      <c r="F273" s="30"/>
      <c r="G273" s="72"/>
      <c r="H273" s="32">
        <f t="shared" si="9"/>
        <v>225</v>
      </c>
      <c r="I273" s="32">
        <f t="shared" si="9"/>
        <v>225</v>
      </c>
    </row>
    <row r="274" spans="1:9" ht="15.75">
      <c r="A274" s="112" t="s">
        <v>159</v>
      </c>
      <c r="B274" s="87" t="s">
        <v>214</v>
      </c>
      <c r="C274" s="87" t="s">
        <v>124</v>
      </c>
      <c r="D274" s="31" t="s">
        <v>117</v>
      </c>
      <c r="E274" s="31" t="s">
        <v>239</v>
      </c>
      <c r="F274" s="30"/>
      <c r="G274" s="61" t="s">
        <v>160</v>
      </c>
      <c r="H274" s="32">
        <f>202+23</f>
        <v>225</v>
      </c>
      <c r="I274" s="32">
        <f>202+23</f>
        <v>225</v>
      </c>
    </row>
    <row r="275" spans="1:9" ht="57.75">
      <c r="A275" s="117" t="s">
        <v>73</v>
      </c>
      <c r="B275" s="87" t="s">
        <v>214</v>
      </c>
      <c r="C275" s="87" t="s">
        <v>124</v>
      </c>
      <c r="D275" s="31" t="s">
        <v>117</v>
      </c>
      <c r="E275" s="31" t="s">
        <v>29</v>
      </c>
      <c r="F275" s="30"/>
      <c r="G275" s="72"/>
      <c r="H275" s="32">
        <f>H276+H278</f>
        <v>5254</v>
      </c>
      <c r="I275" s="32">
        <f>I276+I278</f>
        <v>0</v>
      </c>
    </row>
    <row r="276" spans="1:9" ht="31.5" customHeight="1">
      <c r="A276" s="196" t="s">
        <v>261</v>
      </c>
      <c r="B276" s="87" t="s">
        <v>214</v>
      </c>
      <c r="C276" s="87" t="s">
        <v>124</v>
      </c>
      <c r="D276" s="31" t="s">
        <v>117</v>
      </c>
      <c r="E276" s="31" t="s">
        <v>269</v>
      </c>
      <c r="F276" s="30"/>
      <c r="G276" s="72"/>
      <c r="H276" s="32">
        <f>H277</f>
        <v>10</v>
      </c>
      <c r="I276" s="32">
        <f>I277</f>
        <v>0</v>
      </c>
    </row>
    <row r="277" spans="1:9" ht="15.75">
      <c r="A277" s="112" t="s">
        <v>159</v>
      </c>
      <c r="B277" s="87" t="s">
        <v>214</v>
      </c>
      <c r="C277" s="87" t="s">
        <v>124</v>
      </c>
      <c r="D277" s="31" t="s">
        <v>117</v>
      </c>
      <c r="E277" s="31" t="s">
        <v>269</v>
      </c>
      <c r="F277" s="30"/>
      <c r="G277" s="72" t="s">
        <v>160</v>
      </c>
      <c r="H277" s="32">
        <v>10</v>
      </c>
      <c r="I277" s="32"/>
    </row>
    <row r="278" spans="1:9" ht="15.75">
      <c r="A278" s="113" t="s">
        <v>18</v>
      </c>
      <c r="B278" s="87" t="s">
        <v>214</v>
      </c>
      <c r="C278" s="87" t="s">
        <v>124</v>
      </c>
      <c r="D278" s="31" t="s">
        <v>117</v>
      </c>
      <c r="E278" s="31" t="s">
        <v>137</v>
      </c>
      <c r="F278" s="30"/>
      <c r="G278" s="72"/>
      <c r="H278" s="32">
        <f>H279</f>
        <v>5244</v>
      </c>
      <c r="I278" s="32">
        <f>I279</f>
        <v>0</v>
      </c>
    </row>
    <row r="279" spans="1:9" ht="15.75">
      <c r="A279" s="112" t="s">
        <v>159</v>
      </c>
      <c r="B279" s="87" t="s">
        <v>214</v>
      </c>
      <c r="C279" s="87" t="s">
        <v>124</v>
      </c>
      <c r="D279" s="31" t="s">
        <v>117</v>
      </c>
      <c r="E279" s="31" t="s">
        <v>137</v>
      </c>
      <c r="F279" s="30"/>
      <c r="G279" s="72" t="s">
        <v>160</v>
      </c>
      <c r="H279" s="32">
        <v>5244</v>
      </c>
      <c r="I279" s="32"/>
    </row>
    <row r="280" spans="1:9" ht="15.75">
      <c r="A280" s="17" t="s">
        <v>84</v>
      </c>
      <c r="B280" s="87" t="s">
        <v>214</v>
      </c>
      <c r="C280" s="87" t="s">
        <v>124</v>
      </c>
      <c r="D280" s="31" t="s">
        <v>117</v>
      </c>
      <c r="E280" s="31" t="s">
        <v>85</v>
      </c>
      <c r="F280" s="30"/>
      <c r="G280" s="72"/>
      <c r="H280" s="32">
        <f>H281+H283</f>
        <v>6309.5</v>
      </c>
      <c r="I280" s="32"/>
    </row>
    <row r="281" spans="1:9" ht="43.5">
      <c r="A281" s="114" t="s">
        <v>251</v>
      </c>
      <c r="B281" s="87" t="s">
        <v>214</v>
      </c>
      <c r="C281" s="87" t="s">
        <v>124</v>
      </c>
      <c r="D281" s="31" t="s">
        <v>117</v>
      </c>
      <c r="E281" s="31" t="s">
        <v>138</v>
      </c>
      <c r="F281" s="30"/>
      <c r="G281" s="72"/>
      <c r="H281" s="32">
        <f>H282</f>
        <v>2675.7</v>
      </c>
      <c r="I281" s="32"/>
    </row>
    <row r="282" spans="1:9" ht="15.75">
      <c r="A282" s="116" t="s">
        <v>95</v>
      </c>
      <c r="B282" s="87" t="s">
        <v>214</v>
      </c>
      <c r="C282" s="87" t="s">
        <v>124</v>
      </c>
      <c r="D282" s="31" t="s">
        <v>117</v>
      </c>
      <c r="E282" s="31" t="s">
        <v>138</v>
      </c>
      <c r="F282" s="30"/>
      <c r="G282" s="72" t="s">
        <v>162</v>
      </c>
      <c r="H282" s="32">
        <f>1751+924.7</f>
        <v>2675.7</v>
      </c>
      <c r="I282" s="32"/>
    </row>
    <row r="283" spans="1:9" ht="29.25">
      <c r="A283" s="114" t="s">
        <v>225</v>
      </c>
      <c r="B283" s="87" t="s">
        <v>214</v>
      </c>
      <c r="C283" s="92" t="s">
        <v>124</v>
      </c>
      <c r="D283" s="40" t="s">
        <v>117</v>
      </c>
      <c r="E283" s="31" t="s">
        <v>296</v>
      </c>
      <c r="F283" s="39"/>
      <c r="G283" s="72"/>
      <c r="H283" s="32">
        <f>H284</f>
        <v>3633.8</v>
      </c>
      <c r="I283" s="32">
        <f>I284</f>
        <v>0</v>
      </c>
    </row>
    <row r="284" spans="1:9" ht="15.75">
      <c r="A284" s="198" t="s">
        <v>155</v>
      </c>
      <c r="B284" s="87" t="s">
        <v>214</v>
      </c>
      <c r="C284" s="87" t="s">
        <v>124</v>
      </c>
      <c r="D284" s="31" t="s">
        <v>117</v>
      </c>
      <c r="E284" s="31" t="s">
        <v>296</v>
      </c>
      <c r="F284" s="30"/>
      <c r="G284" s="61" t="s">
        <v>162</v>
      </c>
      <c r="H284" s="32">
        <f>792+2101.5+1000-47.7-212</f>
        <v>3633.8</v>
      </c>
      <c r="I284" s="50"/>
    </row>
    <row r="285" spans="1:9" ht="15.75">
      <c r="A285" s="56" t="s">
        <v>145</v>
      </c>
      <c r="B285" s="88" t="s">
        <v>214</v>
      </c>
      <c r="C285" s="88" t="s">
        <v>206</v>
      </c>
      <c r="D285" s="35"/>
      <c r="E285" s="35"/>
      <c r="F285" s="34"/>
      <c r="G285" s="89"/>
      <c r="H285" s="36">
        <f>H286</f>
        <v>14027.499999999998</v>
      </c>
      <c r="I285" s="36">
        <f>I286</f>
        <v>0</v>
      </c>
    </row>
    <row r="286" spans="1:9" ht="15.75">
      <c r="A286" s="17" t="s">
        <v>207</v>
      </c>
      <c r="B286" s="84" t="s">
        <v>214</v>
      </c>
      <c r="C286" s="84" t="s">
        <v>206</v>
      </c>
      <c r="D286" s="62" t="s">
        <v>115</v>
      </c>
      <c r="E286" s="35"/>
      <c r="F286" s="38"/>
      <c r="G286" s="89"/>
      <c r="H286" s="64">
        <f>H287+H292</f>
        <v>14027.499999999998</v>
      </c>
      <c r="I286" s="64">
        <f>I287+I292</f>
        <v>0</v>
      </c>
    </row>
    <row r="287" spans="1:9" ht="15.75">
      <c r="A287" s="112" t="s">
        <v>50</v>
      </c>
      <c r="B287" s="87" t="s">
        <v>214</v>
      </c>
      <c r="C287" s="87" t="s">
        <v>206</v>
      </c>
      <c r="D287" s="31" t="s">
        <v>115</v>
      </c>
      <c r="E287" s="31" t="s">
        <v>51</v>
      </c>
      <c r="F287" s="30"/>
      <c r="G287" s="72"/>
      <c r="H287" s="32">
        <f>H288+H290</f>
        <v>12650.599999999999</v>
      </c>
      <c r="I287" s="32">
        <f>I288+I290</f>
        <v>0</v>
      </c>
    </row>
    <row r="288" spans="1:9" ht="32.25" customHeight="1">
      <c r="A288" s="196" t="s">
        <v>261</v>
      </c>
      <c r="B288" s="87" t="s">
        <v>214</v>
      </c>
      <c r="C288" s="87" t="s">
        <v>206</v>
      </c>
      <c r="D288" s="31" t="s">
        <v>115</v>
      </c>
      <c r="E288" s="39" t="s">
        <v>270</v>
      </c>
      <c r="F288" s="30"/>
      <c r="G288" s="72"/>
      <c r="H288" s="32">
        <f>H289</f>
        <v>793.8</v>
      </c>
      <c r="I288" s="32">
        <f>I289</f>
        <v>0</v>
      </c>
    </row>
    <row r="289" spans="1:9" ht="15.75">
      <c r="A289" s="112" t="s">
        <v>159</v>
      </c>
      <c r="B289" s="87" t="s">
        <v>214</v>
      </c>
      <c r="C289" s="87" t="s">
        <v>206</v>
      </c>
      <c r="D289" s="31" t="s">
        <v>115</v>
      </c>
      <c r="E289" s="39" t="s">
        <v>270</v>
      </c>
      <c r="F289" s="30"/>
      <c r="G289" s="72" t="s">
        <v>160</v>
      </c>
      <c r="H289" s="32">
        <f>792.5+1.3</f>
        <v>793.8</v>
      </c>
      <c r="I289" s="32"/>
    </row>
    <row r="290" spans="1:9" ht="15.75">
      <c r="A290" s="113" t="s">
        <v>18</v>
      </c>
      <c r="B290" s="87" t="s">
        <v>214</v>
      </c>
      <c r="C290" s="87" t="s">
        <v>206</v>
      </c>
      <c r="D290" s="31" t="s">
        <v>115</v>
      </c>
      <c r="E290" s="31" t="s">
        <v>146</v>
      </c>
      <c r="F290" s="30"/>
      <c r="G290" s="72"/>
      <c r="H290" s="32">
        <f>H291</f>
        <v>11856.8</v>
      </c>
      <c r="I290" s="32">
        <f>I291</f>
        <v>0</v>
      </c>
    </row>
    <row r="291" spans="1:9" ht="15.75">
      <c r="A291" s="112" t="s">
        <v>159</v>
      </c>
      <c r="B291" s="87" t="s">
        <v>214</v>
      </c>
      <c r="C291" s="87" t="s">
        <v>206</v>
      </c>
      <c r="D291" s="31" t="s">
        <v>115</v>
      </c>
      <c r="E291" s="31" t="s">
        <v>146</v>
      </c>
      <c r="F291" s="30"/>
      <c r="G291" s="61" t="s">
        <v>160</v>
      </c>
      <c r="H291" s="32">
        <f>10642.3+1214.5</f>
        <v>11856.8</v>
      </c>
      <c r="I291" s="50"/>
    </row>
    <row r="292" spans="1:9" ht="15.75">
      <c r="A292" s="112" t="s">
        <v>84</v>
      </c>
      <c r="B292" s="87" t="s">
        <v>214</v>
      </c>
      <c r="C292" s="87" t="s">
        <v>206</v>
      </c>
      <c r="D292" s="31" t="s">
        <v>115</v>
      </c>
      <c r="E292" s="31" t="s">
        <v>85</v>
      </c>
      <c r="F292" s="30"/>
      <c r="G292" s="72"/>
      <c r="H292" s="32">
        <f>H293</f>
        <v>1376.9</v>
      </c>
      <c r="I292" s="32">
        <f>I293</f>
        <v>0</v>
      </c>
    </row>
    <row r="293" spans="1:9" ht="43.5">
      <c r="A293" s="114" t="s">
        <v>278</v>
      </c>
      <c r="B293" s="87" t="s">
        <v>214</v>
      </c>
      <c r="C293" s="87" t="s">
        <v>206</v>
      </c>
      <c r="D293" s="31" t="s">
        <v>115</v>
      </c>
      <c r="E293" s="31" t="s">
        <v>298</v>
      </c>
      <c r="F293" s="30"/>
      <c r="G293" s="61"/>
      <c r="H293" s="32">
        <f>H294</f>
        <v>1376.9</v>
      </c>
      <c r="I293" s="50"/>
    </row>
    <row r="294" spans="1:9" ht="16.5" thickBot="1">
      <c r="A294" s="116" t="s">
        <v>95</v>
      </c>
      <c r="B294" s="220" t="s">
        <v>214</v>
      </c>
      <c r="C294" s="220" t="s">
        <v>206</v>
      </c>
      <c r="D294" s="207" t="s">
        <v>115</v>
      </c>
      <c r="E294" s="31" t="s">
        <v>298</v>
      </c>
      <c r="F294" s="221"/>
      <c r="G294" s="222" t="s">
        <v>162</v>
      </c>
      <c r="H294" s="215">
        <f>1491-114.1</f>
        <v>1376.9</v>
      </c>
      <c r="I294" s="223"/>
    </row>
    <row r="295" spans="1:9" ht="36.75" thickBot="1">
      <c r="A295" s="264" t="s">
        <v>234</v>
      </c>
      <c r="B295" s="82" t="s">
        <v>285</v>
      </c>
      <c r="C295" s="82"/>
      <c r="D295" s="24"/>
      <c r="E295" s="24"/>
      <c r="F295" s="22"/>
      <c r="G295" s="101"/>
      <c r="H295" s="25">
        <f aca="true" t="shared" si="10" ref="H295:I297">H296</f>
        <v>5555.9</v>
      </c>
      <c r="I295" s="25">
        <f t="shared" si="10"/>
        <v>0</v>
      </c>
    </row>
    <row r="296" spans="1:9" ht="15.75">
      <c r="A296" s="266" t="s">
        <v>13</v>
      </c>
      <c r="B296" s="98" t="s">
        <v>285</v>
      </c>
      <c r="C296" s="98" t="s">
        <v>115</v>
      </c>
      <c r="D296" s="28"/>
      <c r="E296" s="62"/>
      <c r="F296" s="27"/>
      <c r="G296" s="109"/>
      <c r="H296" s="29">
        <f>H297+H305</f>
        <v>5555.9</v>
      </c>
      <c r="I296" s="29">
        <f t="shared" si="10"/>
        <v>0</v>
      </c>
    </row>
    <row r="297" spans="1:9" ht="45">
      <c r="A297" s="74" t="s">
        <v>170</v>
      </c>
      <c r="B297" s="88" t="s">
        <v>285</v>
      </c>
      <c r="C297" s="88" t="s">
        <v>115</v>
      </c>
      <c r="D297" s="35" t="s">
        <v>120</v>
      </c>
      <c r="E297" s="35"/>
      <c r="F297" s="34"/>
      <c r="G297" s="102"/>
      <c r="H297" s="36">
        <f t="shared" si="10"/>
        <v>4246.799999999999</v>
      </c>
      <c r="I297" s="36">
        <f t="shared" si="10"/>
        <v>0</v>
      </c>
    </row>
    <row r="298" spans="1:9" ht="43.5">
      <c r="A298" s="114" t="s">
        <v>167</v>
      </c>
      <c r="B298" s="87" t="s">
        <v>285</v>
      </c>
      <c r="C298" s="87" t="s">
        <v>115</v>
      </c>
      <c r="D298" s="31" t="s">
        <v>120</v>
      </c>
      <c r="E298" s="31" t="s">
        <v>161</v>
      </c>
      <c r="F298" s="30"/>
      <c r="G298" s="61"/>
      <c r="H298" s="32">
        <f>H301+H299+H303</f>
        <v>4246.799999999999</v>
      </c>
      <c r="I298" s="32">
        <f>I301+I299+I303</f>
        <v>0</v>
      </c>
    </row>
    <row r="299" spans="1:9" ht="15.75">
      <c r="A299" s="112" t="s">
        <v>37</v>
      </c>
      <c r="B299" s="87" t="s">
        <v>285</v>
      </c>
      <c r="C299" s="87" t="s">
        <v>115</v>
      </c>
      <c r="D299" s="31" t="s">
        <v>120</v>
      </c>
      <c r="E299" s="31" t="s">
        <v>163</v>
      </c>
      <c r="F299" s="30"/>
      <c r="G299" s="61"/>
      <c r="H299" s="32">
        <f>H300</f>
        <v>2444.7</v>
      </c>
      <c r="I299" s="32"/>
    </row>
    <row r="300" spans="1:9" ht="15.75">
      <c r="A300" s="116" t="s">
        <v>95</v>
      </c>
      <c r="B300" s="87" t="s">
        <v>285</v>
      </c>
      <c r="C300" s="87" t="s">
        <v>115</v>
      </c>
      <c r="D300" s="31" t="s">
        <v>120</v>
      </c>
      <c r="E300" s="31" t="s">
        <v>163</v>
      </c>
      <c r="F300" s="30"/>
      <c r="G300" s="61" t="s">
        <v>162</v>
      </c>
      <c r="H300" s="32">
        <f>2444.5-490.8+491</f>
        <v>2444.7</v>
      </c>
      <c r="I300" s="32"/>
    </row>
    <row r="301" spans="1:9" ht="29.25">
      <c r="A301" s="114" t="s">
        <v>171</v>
      </c>
      <c r="B301" s="87" t="s">
        <v>285</v>
      </c>
      <c r="C301" s="87" t="s">
        <v>115</v>
      </c>
      <c r="D301" s="31" t="s">
        <v>120</v>
      </c>
      <c r="E301" s="31" t="s">
        <v>172</v>
      </c>
      <c r="F301" s="30"/>
      <c r="G301" s="61"/>
      <c r="H301" s="32">
        <f>H302</f>
        <v>1799.1</v>
      </c>
      <c r="I301" s="32">
        <f>I302</f>
        <v>0</v>
      </c>
    </row>
    <row r="302" spans="1:9" ht="15.75">
      <c r="A302" s="112" t="s">
        <v>95</v>
      </c>
      <c r="B302" s="87" t="s">
        <v>285</v>
      </c>
      <c r="C302" s="87" t="s">
        <v>115</v>
      </c>
      <c r="D302" s="31" t="s">
        <v>120</v>
      </c>
      <c r="E302" s="31" t="s">
        <v>172</v>
      </c>
      <c r="F302" s="30"/>
      <c r="G302" s="61" t="s">
        <v>162</v>
      </c>
      <c r="H302" s="32">
        <f>1746.7+543.4-491</f>
        <v>1799.1</v>
      </c>
      <c r="I302" s="32"/>
    </row>
    <row r="303" spans="1:9" ht="31.5" customHeight="1">
      <c r="A303" s="196" t="s">
        <v>261</v>
      </c>
      <c r="B303" s="87" t="s">
        <v>285</v>
      </c>
      <c r="C303" s="87" t="s">
        <v>115</v>
      </c>
      <c r="D303" s="31" t="s">
        <v>205</v>
      </c>
      <c r="E303" s="31" t="s">
        <v>265</v>
      </c>
      <c r="F303" s="30"/>
      <c r="G303" s="61"/>
      <c r="H303" s="32">
        <f>H304</f>
        <v>3</v>
      </c>
      <c r="I303" s="32"/>
    </row>
    <row r="304" spans="1:9" ht="15.75">
      <c r="A304" s="116" t="s">
        <v>95</v>
      </c>
      <c r="B304" s="94" t="s">
        <v>285</v>
      </c>
      <c r="C304" s="94" t="s">
        <v>115</v>
      </c>
      <c r="D304" s="52" t="s">
        <v>205</v>
      </c>
      <c r="E304" s="31" t="s">
        <v>265</v>
      </c>
      <c r="F304" s="30"/>
      <c r="G304" s="61" t="s">
        <v>162</v>
      </c>
      <c r="H304" s="32">
        <v>3</v>
      </c>
      <c r="I304" s="32"/>
    </row>
    <row r="305" spans="1:9" ht="15.75">
      <c r="A305" s="17" t="s">
        <v>52</v>
      </c>
      <c r="B305" s="84" t="s">
        <v>285</v>
      </c>
      <c r="C305" s="84" t="s">
        <v>115</v>
      </c>
      <c r="D305" s="62" t="s">
        <v>205</v>
      </c>
      <c r="E305" s="62"/>
      <c r="F305" s="38"/>
      <c r="G305" s="193"/>
      <c r="H305" s="86">
        <f>H306</f>
        <v>1309.1</v>
      </c>
      <c r="I305" s="86"/>
    </row>
    <row r="306" spans="1:9" ht="15.75">
      <c r="A306" s="112" t="s">
        <v>84</v>
      </c>
      <c r="B306" s="87" t="s">
        <v>285</v>
      </c>
      <c r="C306" s="87" t="s">
        <v>115</v>
      </c>
      <c r="D306" s="31" t="s">
        <v>205</v>
      </c>
      <c r="E306" s="31" t="s">
        <v>85</v>
      </c>
      <c r="F306" s="30"/>
      <c r="G306" s="61"/>
      <c r="H306" s="32">
        <f>H307</f>
        <v>1309.1</v>
      </c>
      <c r="I306" s="32"/>
    </row>
    <row r="307" spans="1:9" ht="43.5">
      <c r="A307" s="114" t="s">
        <v>229</v>
      </c>
      <c r="B307" s="87" t="s">
        <v>285</v>
      </c>
      <c r="C307" s="87" t="s">
        <v>115</v>
      </c>
      <c r="D307" s="31" t="s">
        <v>205</v>
      </c>
      <c r="E307" s="31" t="s">
        <v>138</v>
      </c>
      <c r="F307" s="30"/>
      <c r="G307" s="61"/>
      <c r="H307" s="32">
        <f>H308</f>
        <v>1309.1</v>
      </c>
      <c r="I307" s="32"/>
    </row>
    <row r="308" spans="1:9" ht="21" customHeight="1" thickBot="1">
      <c r="A308" s="113" t="s">
        <v>95</v>
      </c>
      <c r="B308" s="92" t="s">
        <v>285</v>
      </c>
      <c r="C308" s="92" t="s">
        <v>115</v>
      </c>
      <c r="D308" s="40" t="s">
        <v>205</v>
      </c>
      <c r="E308" s="31" t="s">
        <v>138</v>
      </c>
      <c r="F308" s="39"/>
      <c r="G308" s="103" t="s">
        <v>162</v>
      </c>
      <c r="H308" s="41">
        <f>784.1+525</f>
        <v>1309.1</v>
      </c>
      <c r="I308" s="41"/>
    </row>
    <row r="309" spans="1:10" s="3" customFormat="1" ht="54.75" thickBot="1">
      <c r="A309" s="264" t="s">
        <v>78</v>
      </c>
      <c r="B309" s="24" t="s">
        <v>215</v>
      </c>
      <c r="C309" s="82"/>
      <c r="D309" s="24"/>
      <c r="E309" s="24"/>
      <c r="F309" s="22"/>
      <c r="G309" s="101"/>
      <c r="H309" s="25">
        <f>H320+H310+H315</f>
        <v>12498.1</v>
      </c>
      <c r="I309" s="25">
        <f>I320+I310+I315</f>
        <v>0</v>
      </c>
      <c r="J309"/>
    </row>
    <row r="310" spans="1:10" s="3" customFormat="1" ht="30">
      <c r="A310" s="274" t="s">
        <v>76</v>
      </c>
      <c r="B310" s="98" t="s">
        <v>215</v>
      </c>
      <c r="C310" s="28" t="s">
        <v>120</v>
      </c>
      <c r="D310" s="28"/>
      <c r="E310" s="28"/>
      <c r="F310" s="27"/>
      <c r="G310" s="109"/>
      <c r="H310" s="276">
        <f>H311</f>
        <v>300</v>
      </c>
      <c r="I310" s="29"/>
      <c r="J310"/>
    </row>
    <row r="311" spans="1:10" s="3" customFormat="1" ht="30">
      <c r="A311" s="261" t="s">
        <v>71</v>
      </c>
      <c r="B311" s="84" t="s">
        <v>215</v>
      </c>
      <c r="C311" s="62" t="s">
        <v>120</v>
      </c>
      <c r="D311" s="62" t="s">
        <v>119</v>
      </c>
      <c r="E311" s="62"/>
      <c r="F311" s="38"/>
      <c r="G311" s="193"/>
      <c r="H311" s="185">
        <f>H312</f>
        <v>300</v>
      </c>
      <c r="I311" s="64"/>
      <c r="J311"/>
    </row>
    <row r="312" spans="1:10" s="3" customFormat="1" ht="15.75">
      <c r="A312" s="113" t="s">
        <v>84</v>
      </c>
      <c r="B312" s="92" t="s">
        <v>215</v>
      </c>
      <c r="C312" s="40" t="s">
        <v>120</v>
      </c>
      <c r="D312" s="40" t="s">
        <v>119</v>
      </c>
      <c r="E312" s="40" t="s">
        <v>85</v>
      </c>
      <c r="F312" s="39"/>
      <c r="G312" s="103"/>
      <c r="H312" s="186">
        <f>H313</f>
        <v>300</v>
      </c>
      <c r="I312" s="53">
        <f>I313</f>
        <v>0</v>
      </c>
      <c r="J312"/>
    </row>
    <row r="313" spans="1:10" s="3" customFormat="1" ht="43.5">
      <c r="A313" s="179" t="s">
        <v>280</v>
      </c>
      <c r="B313" s="87" t="s">
        <v>215</v>
      </c>
      <c r="C313" s="31" t="s">
        <v>120</v>
      </c>
      <c r="D313" s="31" t="s">
        <v>119</v>
      </c>
      <c r="E313" s="31" t="s">
        <v>153</v>
      </c>
      <c r="F313" s="79"/>
      <c r="G313" s="61"/>
      <c r="H313" s="183">
        <f>H314</f>
        <v>300</v>
      </c>
      <c r="I313" s="50"/>
      <c r="J313"/>
    </row>
    <row r="314" spans="1:10" s="3" customFormat="1" ht="15.75">
      <c r="A314" s="112" t="s">
        <v>95</v>
      </c>
      <c r="B314" s="87" t="s">
        <v>215</v>
      </c>
      <c r="C314" s="31" t="s">
        <v>120</v>
      </c>
      <c r="D314" s="31" t="s">
        <v>119</v>
      </c>
      <c r="E314" s="31" t="s">
        <v>153</v>
      </c>
      <c r="F314" s="30"/>
      <c r="G314" s="61" t="s">
        <v>162</v>
      </c>
      <c r="H314" s="183">
        <v>300</v>
      </c>
      <c r="I314" s="50"/>
      <c r="J314"/>
    </row>
    <row r="315" spans="1:10" s="3" customFormat="1" ht="15.75">
      <c r="A315" s="56" t="s">
        <v>16</v>
      </c>
      <c r="B315" s="88" t="s">
        <v>215</v>
      </c>
      <c r="C315" s="35" t="s">
        <v>129</v>
      </c>
      <c r="D315" s="52"/>
      <c r="E315" s="52"/>
      <c r="F315" s="51"/>
      <c r="G315" s="136"/>
      <c r="H315" s="182">
        <f>H316</f>
        <v>2900</v>
      </c>
      <c r="I315" s="121"/>
      <c r="J315"/>
    </row>
    <row r="316" spans="1:10" s="3" customFormat="1" ht="15.75">
      <c r="A316" s="56" t="s">
        <v>87</v>
      </c>
      <c r="B316" s="88" t="s">
        <v>215</v>
      </c>
      <c r="C316" s="35" t="s">
        <v>129</v>
      </c>
      <c r="D316" s="35" t="s">
        <v>120</v>
      </c>
      <c r="E316" s="35"/>
      <c r="F316" s="34"/>
      <c r="G316" s="102"/>
      <c r="H316" s="182">
        <f>H317</f>
        <v>2900</v>
      </c>
      <c r="I316" s="121"/>
      <c r="J316"/>
    </row>
    <row r="317" spans="1:10" s="3" customFormat="1" ht="15.75">
      <c r="A317" s="113" t="s">
        <v>84</v>
      </c>
      <c r="B317" s="87" t="s">
        <v>215</v>
      </c>
      <c r="C317" s="31" t="s">
        <v>129</v>
      </c>
      <c r="D317" s="31" t="s">
        <v>120</v>
      </c>
      <c r="E317" s="40" t="s">
        <v>85</v>
      </c>
      <c r="F317" s="39"/>
      <c r="G317" s="61"/>
      <c r="H317" s="182">
        <f>H318</f>
        <v>2900</v>
      </c>
      <c r="I317" s="121"/>
      <c r="J317"/>
    </row>
    <row r="318" spans="1:10" s="3" customFormat="1" ht="29.25">
      <c r="A318" s="114" t="s">
        <v>289</v>
      </c>
      <c r="B318" s="87" t="s">
        <v>215</v>
      </c>
      <c r="C318" s="31" t="s">
        <v>129</v>
      </c>
      <c r="D318" s="31" t="s">
        <v>120</v>
      </c>
      <c r="E318" s="40" t="s">
        <v>292</v>
      </c>
      <c r="F318" s="30"/>
      <c r="G318" s="61"/>
      <c r="H318" s="182">
        <f>H319</f>
        <v>2900</v>
      </c>
      <c r="I318" s="121"/>
      <c r="J318"/>
    </row>
    <row r="319" spans="1:10" s="3" customFormat="1" ht="15.75">
      <c r="A319" s="116" t="s">
        <v>95</v>
      </c>
      <c r="B319" s="87" t="s">
        <v>215</v>
      </c>
      <c r="C319" s="31" t="s">
        <v>129</v>
      </c>
      <c r="D319" s="31" t="s">
        <v>120</v>
      </c>
      <c r="E319" s="31" t="s">
        <v>292</v>
      </c>
      <c r="F319" s="30"/>
      <c r="G319" s="61" t="s">
        <v>162</v>
      </c>
      <c r="H319" s="182">
        <v>2900</v>
      </c>
      <c r="I319" s="121"/>
      <c r="J319"/>
    </row>
    <row r="320" spans="1:9" ht="19.5" customHeight="1">
      <c r="A320" s="17" t="s">
        <v>13</v>
      </c>
      <c r="B320" s="84" t="s">
        <v>215</v>
      </c>
      <c r="C320" s="84" t="s">
        <v>115</v>
      </c>
      <c r="D320" s="62"/>
      <c r="E320" s="62"/>
      <c r="F320" s="38"/>
      <c r="G320" s="193"/>
      <c r="H320" s="277">
        <f>H321</f>
        <v>9298.1</v>
      </c>
      <c r="I320" s="64">
        <f aca="true" t="shared" si="11" ref="H320:I323">I321</f>
        <v>0</v>
      </c>
    </row>
    <row r="321" spans="1:9" ht="15.75">
      <c r="A321" s="17" t="s">
        <v>52</v>
      </c>
      <c r="B321" s="84" t="s">
        <v>215</v>
      </c>
      <c r="C321" s="84" t="s">
        <v>115</v>
      </c>
      <c r="D321" s="62" t="s">
        <v>205</v>
      </c>
      <c r="E321" s="35"/>
      <c r="F321" s="38"/>
      <c r="G321" s="102"/>
      <c r="H321" s="277">
        <f>H322+H327</f>
        <v>9298.1</v>
      </c>
      <c r="I321" s="64">
        <f t="shared" si="11"/>
        <v>0</v>
      </c>
    </row>
    <row r="322" spans="1:9" ht="15.75">
      <c r="A322" s="112" t="s">
        <v>14</v>
      </c>
      <c r="B322" s="94" t="s">
        <v>215</v>
      </c>
      <c r="C322" s="87" t="s">
        <v>115</v>
      </c>
      <c r="D322" s="31" t="s">
        <v>205</v>
      </c>
      <c r="E322" s="31" t="s">
        <v>161</v>
      </c>
      <c r="F322" s="30"/>
      <c r="G322" s="61"/>
      <c r="H322" s="206">
        <f>H323+H325</f>
        <v>6207.900000000001</v>
      </c>
      <c r="I322" s="32">
        <f t="shared" si="11"/>
        <v>0</v>
      </c>
    </row>
    <row r="323" spans="1:9" ht="15.75">
      <c r="A323" s="112" t="s">
        <v>37</v>
      </c>
      <c r="B323" s="94" t="s">
        <v>215</v>
      </c>
      <c r="C323" s="92" t="s">
        <v>115</v>
      </c>
      <c r="D323" s="40" t="s">
        <v>205</v>
      </c>
      <c r="E323" s="40" t="s">
        <v>163</v>
      </c>
      <c r="F323" s="39"/>
      <c r="G323" s="61"/>
      <c r="H323" s="206">
        <f t="shared" si="11"/>
        <v>6182.900000000001</v>
      </c>
      <c r="I323" s="32">
        <f t="shared" si="11"/>
        <v>0</v>
      </c>
    </row>
    <row r="324" spans="1:9" ht="15.75">
      <c r="A324" s="112" t="s">
        <v>95</v>
      </c>
      <c r="B324" s="94" t="s">
        <v>215</v>
      </c>
      <c r="C324" s="87" t="s">
        <v>115</v>
      </c>
      <c r="D324" s="31" t="s">
        <v>205</v>
      </c>
      <c r="E324" s="31" t="s">
        <v>163</v>
      </c>
      <c r="F324" s="30"/>
      <c r="G324" s="61" t="s">
        <v>162</v>
      </c>
      <c r="H324" s="206">
        <f>6449.8-266.9</f>
        <v>6182.900000000001</v>
      </c>
      <c r="I324" s="50"/>
    </row>
    <row r="325" spans="1:9" ht="31.5" customHeight="1">
      <c r="A325" s="196" t="s">
        <v>261</v>
      </c>
      <c r="B325" s="94" t="s">
        <v>215</v>
      </c>
      <c r="C325" s="92" t="s">
        <v>115</v>
      </c>
      <c r="D325" s="40" t="s">
        <v>205</v>
      </c>
      <c r="E325" s="40" t="s">
        <v>265</v>
      </c>
      <c r="F325" s="39"/>
      <c r="G325" s="61"/>
      <c r="H325" s="212">
        <f>H326</f>
        <v>25</v>
      </c>
      <c r="I325" s="121"/>
    </row>
    <row r="326" spans="1:9" ht="15.75">
      <c r="A326" s="116" t="s">
        <v>95</v>
      </c>
      <c r="B326" s="94" t="s">
        <v>215</v>
      </c>
      <c r="C326" s="92" t="s">
        <v>115</v>
      </c>
      <c r="D326" s="40" t="s">
        <v>205</v>
      </c>
      <c r="E326" s="40" t="s">
        <v>265</v>
      </c>
      <c r="F326" s="39"/>
      <c r="G326" s="61" t="s">
        <v>162</v>
      </c>
      <c r="H326" s="212">
        <f>25</f>
        <v>25</v>
      </c>
      <c r="I326" s="121"/>
    </row>
    <row r="327" spans="1:9" ht="15.75">
      <c r="A327" s="112" t="s">
        <v>84</v>
      </c>
      <c r="B327" s="94" t="s">
        <v>215</v>
      </c>
      <c r="C327" s="92" t="s">
        <v>115</v>
      </c>
      <c r="D327" s="40" t="s">
        <v>205</v>
      </c>
      <c r="E327" s="40" t="s">
        <v>85</v>
      </c>
      <c r="F327" s="39"/>
      <c r="G327" s="61"/>
      <c r="H327" s="212">
        <f>H328+H330</f>
        <v>3090.2</v>
      </c>
      <c r="I327" s="121"/>
    </row>
    <row r="328" spans="1:9" ht="43.5" customHeight="1">
      <c r="A328" s="114" t="s">
        <v>229</v>
      </c>
      <c r="B328" s="94" t="s">
        <v>215</v>
      </c>
      <c r="C328" s="92" t="s">
        <v>115</v>
      </c>
      <c r="D328" s="40" t="s">
        <v>205</v>
      </c>
      <c r="E328" s="31" t="s">
        <v>138</v>
      </c>
      <c r="F328" s="39"/>
      <c r="G328" s="61"/>
      <c r="H328" s="212">
        <f>H329</f>
        <v>2740.2</v>
      </c>
      <c r="I328" s="121"/>
    </row>
    <row r="329" spans="1:9" ht="21" customHeight="1">
      <c r="A329" s="116" t="s">
        <v>95</v>
      </c>
      <c r="B329" s="94" t="s">
        <v>215</v>
      </c>
      <c r="C329" s="92" t="s">
        <v>115</v>
      </c>
      <c r="D329" s="40" t="s">
        <v>205</v>
      </c>
      <c r="E329" s="31" t="s">
        <v>138</v>
      </c>
      <c r="F329" s="39"/>
      <c r="G329" s="61" t="s">
        <v>162</v>
      </c>
      <c r="H329" s="212">
        <f>1562.1+1178.1</f>
        <v>2740.2</v>
      </c>
      <c r="I329" s="121"/>
    </row>
    <row r="330" spans="1:9" ht="100.5" customHeight="1">
      <c r="A330" s="260" t="s">
        <v>220</v>
      </c>
      <c r="B330" s="87" t="s">
        <v>215</v>
      </c>
      <c r="C330" s="31" t="s">
        <v>115</v>
      </c>
      <c r="D330" s="31" t="s">
        <v>205</v>
      </c>
      <c r="E330" s="31" t="s">
        <v>221</v>
      </c>
      <c r="F330" s="30"/>
      <c r="G330" s="61"/>
      <c r="H330" s="206">
        <f>H331</f>
        <v>350</v>
      </c>
      <c r="I330" s="50"/>
    </row>
    <row r="331" spans="1:9" ht="18" customHeight="1" thickBot="1">
      <c r="A331" s="116" t="s">
        <v>95</v>
      </c>
      <c r="B331" s="70" t="s">
        <v>215</v>
      </c>
      <c r="C331" s="66" t="s">
        <v>115</v>
      </c>
      <c r="D331" s="66" t="s">
        <v>205</v>
      </c>
      <c r="E331" s="66" t="s">
        <v>221</v>
      </c>
      <c r="F331" s="46"/>
      <c r="G331" s="222" t="s">
        <v>162</v>
      </c>
      <c r="H331" s="214">
        <v>350</v>
      </c>
      <c r="I331" s="130"/>
    </row>
    <row r="332" spans="1:10" s="4" customFormat="1" ht="36.75" thickBot="1">
      <c r="A332" s="264" t="s">
        <v>192</v>
      </c>
      <c r="B332" s="82" t="s">
        <v>216</v>
      </c>
      <c r="C332" s="82"/>
      <c r="D332" s="24"/>
      <c r="E332" s="24"/>
      <c r="F332" s="22"/>
      <c r="G332" s="101"/>
      <c r="H332" s="25">
        <f aca="true" t="shared" si="12" ref="H332:I335">H333</f>
        <v>16884.8</v>
      </c>
      <c r="I332" s="25">
        <f t="shared" si="12"/>
        <v>0</v>
      </c>
      <c r="J332"/>
    </row>
    <row r="333" spans="1:9" ht="15.75">
      <c r="A333" s="17" t="s">
        <v>13</v>
      </c>
      <c r="B333" s="28" t="s">
        <v>216</v>
      </c>
      <c r="C333" s="84" t="s">
        <v>115</v>
      </c>
      <c r="D333" s="62"/>
      <c r="E333" s="35"/>
      <c r="F333" s="38"/>
      <c r="G333" s="96"/>
      <c r="H333" s="64">
        <f>H334+H339</f>
        <v>16884.8</v>
      </c>
      <c r="I333" s="64">
        <f t="shared" si="12"/>
        <v>0</v>
      </c>
    </row>
    <row r="334" spans="1:9" ht="45">
      <c r="A334" s="74" t="s">
        <v>191</v>
      </c>
      <c r="B334" s="35" t="s">
        <v>216</v>
      </c>
      <c r="C334" s="88" t="s">
        <v>115</v>
      </c>
      <c r="D334" s="35" t="s">
        <v>132</v>
      </c>
      <c r="E334" s="35"/>
      <c r="F334" s="34"/>
      <c r="G334" s="89"/>
      <c r="H334" s="36">
        <f>H335+H337</f>
        <v>10705.9</v>
      </c>
      <c r="I334" s="36">
        <f t="shared" si="12"/>
        <v>0</v>
      </c>
    </row>
    <row r="335" spans="1:9" ht="15.75">
      <c r="A335" s="112" t="s">
        <v>37</v>
      </c>
      <c r="B335" s="31" t="s">
        <v>216</v>
      </c>
      <c r="C335" s="87" t="s">
        <v>115</v>
      </c>
      <c r="D335" s="31" t="s">
        <v>132</v>
      </c>
      <c r="E335" s="31" t="s">
        <v>163</v>
      </c>
      <c r="F335" s="30"/>
      <c r="G335" s="72"/>
      <c r="H335" s="32">
        <f t="shared" si="12"/>
        <v>10655.9</v>
      </c>
      <c r="I335" s="32">
        <f t="shared" si="12"/>
        <v>0</v>
      </c>
    </row>
    <row r="336" spans="1:9" ht="15.75">
      <c r="A336" s="112" t="s">
        <v>95</v>
      </c>
      <c r="B336" s="87" t="s">
        <v>216</v>
      </c>
      <c r="C336" s="87" t="s">
        <v>115</v>
      </c>
      <c r="D336" s="31" t="s">
        <v>132</v>
      </c>
      <c r="E336" s="31" t="s">
        <v>163</v>
      </c>
      <c r="F336" s="30" t="s">
        <v>162</v>
      </c>
      <c r="G336" s="72" t="s">
        <v>162</v>
      </c>
      <c r="H336" s="32">
        <f>11682.9-1027</f>
        <v>10655.9</v>
      </c>
      <c r="I336" s="32"/>
    </row>
    <row r="337" spans="1:9" ht="30" customHeight="1">
      <c r="A337" s="267" t="s">
        <v>261</v>
      </c>
      <c r="B337" s="70" t="s">
        <v>216</v>
      </c>
      <c r="C337" s="70" t="s">
        <v>115</v>
      </c>
      <c r="D337" s="66" t="s">
        <v>132</v>
      </c>
      <c r="E337" s="66" t="s">
        <v>265</v>
      </c>
      <c r="F337" s="46"/>
      <c r="G337" s="90"/>
      <c r="H337" s="71">
        <f>H338</f>
        <v>50</v>
      </c>
      <c r="I337" s="71"/>
    </row>
    <row r="338" spans="1:9" ht="15.75">
      <c r="A338" s="112" t="s">
        <v>95</v>
      </c>
      <c r="B338" s="87" t="s">
        <v>216</v>
      </c>
      <c r="C338" s="87" t="s">
        <v>115</v>
      </c>
      <c r="D338" s="31" t="s">
        <v>132</v>
      </c>
      <c r="E338" s="31" t="s">
        <v>265</v>
      </c>
      <c r="F338" s="30"/>
      <c r="G338" s="72" t="s">
        <v>162</v>
      </c>
      <c r="H338" s="32">
        <v>50</v>
      </c>
      <c r="I338" s="32"/>
    </row>
    <row r="339" spans="1:9" ht="15.75">
      <c r="A339" s="56" t="s">
        <v>52</v>
      </c>
      <c r="B339" s="88" t="s">
        <v>216</v>
      </c>
      <c r="C339" s="88" t="s">
        <v>115</v>
      </c>
      <c r="D339" s="35" t="s">
        <v>205</v>
      </c>
      <c r="E339" s="35"/>
      <c r="F339" s="34"/>
      <c r="G339" s="89"/>
      <c r="H339" s="36">
        <f>H340</f>
        <v>6178.9</v>
      </c>
      <c r="I339" s="36"/>
    </row>
    <row r="340" spans="1:9" ht="15.75">
      <c r="A340" s="112" t="s">
        <v>84</v>
      </c>
      <c r="B340" s="87" t="s">
        <v>216</v>
      </c>
      <c r="C340" s="87" t="s">
        <v>115</v>
      </c>
      <c r="D340" s="31" t="s">
        <v>205</v>
      </c>
      <c r="E340" s="31" t="s">
        <v>85</v>
      </c>
      <c r="F340" s="30"/>
      <c r="G340" s="61"/>
      <c r="H340" s="32">
        <f>H341</f>
        <v>6178.9</v>
      </c>
      <c r="I340" s="32"/>
    </row>
    <row r="341" spans="1:9" ht="43.5">
      <c r="A341" s="114" t="s">
        <v>229</v>
      </c>
      <c r="B341" s="87" t="s">
        <v>216</v>
      </c>
      <c r="C341" s="87" t="s">
        <v>115</v>
      </c>
      <c r="D341" s="31" t="s">
        <v>205</v>
      </c>
      <c r="E341" s="31" t="s">
        <v>138</v>
      </c>
      <c r="F341" s="30"/>
      <c r="G341" s="61"/>
      <c r="H341" s="32">
        <f>H342</f>
        <v>6178.9</v>
      </c>
      <c r="I341" s="32"/>
    </row>
    <row r="342" spans="1:9" ht="16.5" thickBot="1">
      <c r="A342" s="112" t="s">
        <v>95</v>
      </c>
      <c r="B342" s="87" t="s">
        <v>216</v>
      </c>
      <c r="C342" s="87" t="s">
        <v>115</v>
      </c>
      <c r="D342" s="31" t="s">
        <v>205</v>
      </c>
      <c r="E342" s="31" t="s">
        <v>138</v>
      </c>
      <c r="F342" s="30"/>
      <c r="G342" s="59" t="s">
        <v>162</v>
      </c>
      <c r="H342" s="32">
        <f>5111.8+1067.1</f>
        <v>6178.9</v>
      </c>
      <c r="I342" s="32"/>
    </row>
    <row r="343" spans="1:9" ht="36.75" thickBot="1">
      <c r="A343" s="264" t="s">
        <v>231</v>
      </c>
      <c r="B343" s="82" t="s">
        <v>217</v>
      </c>
      <c r="C343" s="82"/>
      <c r="D343" s="24"/>
      <c r="E343" s="24"/>
      <c r="F343" s="22"/>
      <c r="G343" s="83"/>
      <c r="H343" s="25">
        <f>H344+H358+H362</f>
        <v>26627.8</v>
      </c>
      <c r="I343" s="25">
        <f>I344+I358</f>
        <v>0</v>
      </c>
    </row>
    <row r="344" spans="1:10" s="3" customFormat="1" ht="15.75">
      <c r="A344" s="17" t="s">
        <v>13</v>
      </c>
      <c r="B344" s="84" t="s">
        <v>217</v>
      </c>
      <c r="C344" s="98" t="s">
        <v>115</v>
      </c>
      <c r="D344" s="28"/>
      <c r="E344" s="35"/>
      <c r="F344" s="38"/>
      <c r="G344" s="104"/>
      <c r="H344" s="29">
        <f>H345</f>
        <v>23441.5</v>
      </c>
      <c r="I344" s="29">
        <f>I345</f>
        <v>0</v>
      </c>
      <c r="J344"/>
    </row>
    <row r="345" spans="1:9" ht="15.75">
      <c r="A345" s="17" t="s">
        <v>52</v>
      </c>
      <c r="B345" s="84" t="s">
        <v>217</v>
      </c>
      <c r="C345" s="84" t="s">
        <v>115</v>
      </c>
      <c r="D345" s="62" t="s">
        <v>205</v>
      </c>
      <c r="E345" s="35"/>
      <c r="F345" s="38"/>
      <c r="G345" s="96"/>
      <c r="H345" s="64">
        <f>H346+H351+H354</f>
        <v>23441.5</v>
      </c>
      <c r="I345" s="64">
        <f>I346+I351</f>
        <v>0</v>
      </c>
    </row>
    <row r="346" spans="1:9" ht="43.5">
      <c r="A346" s="114" t="s">
        <v>167</v>
      </c>
      <c r="B346" s="94" t="s">
        <v>217</v>
      </c>
      <c r="C346" s="87" t="s">
        <v>115</v>
      </c>
      <c r="D346" s="31" t="s">
        <v>205</v>
      </c>
      <c r="E346" s="31" t="s">
        <v>161</v>
      </c>
      <c r="F346" s="30"/>
      <c r="G346" s="61"/>
      <c r="H346" s="32">
        <f>H347+H349</f>
        <v>15313</v>
      </c>
      <c r="I346" s="32">
        <f>I347</f>
        <v>0</v>
      </c>
    </row>
    <row r="347" spans="1:9" ht="15.75">
      <c r="A347" s="112" t="s">
        <v>37</v>
      </c>
      <c r="B347" s="94" t="s">
        <v>217</v>
      </c>
      <c r="C347" s="92" t="s">
        <v>115</v>
      </c>
      <c r="D347" s="40" t="s">
        <v>205</v>
      </c>
      <c r="E347" s="40" t="s">
        <v>163</v>
      </c>
      <c r="F347" s="39"/>
      <c r="G347" s="61"/>
      <c r="H347" s="41">
        <f>H348</f>
        <v>15263</v>
      </c>
      <c r="I347" s="122"/>
    </row>
    <row r="348" spans="1:9" ht="15.75">
      <c r="A348" s="116" t="s">
        <v>95</v>
      </c>
      <c r="B348" s="94" t="s">
        <v>217</v>
      </c>
      <c r="C348" s="92" t="s">
        <v>115</v>
      </c>
      <c r="D348" s="40" t="s">
        <v>205</v>
      </c>
      <c r="E348" s="40" t="s">
        <v>163</v>
      </c>
      <c r="F348" s="39"/>
      <c r="G348" s="105" t="s">
        <v>162</v>
      </c>
      <c r="H348" s="41">
        <f>16008-745</f>
        <v>15263</v>
      </c>
      <c r="I348" s="122"/>
    </row>
    <row r="349" spans="1:9" ht="32.25" customHeight="1">
      <c r="A349" s="196" t="s">
        <v>261</v>
      </c>
      <c r="B349" s="94" t="s">
        <v>217</v>
      </c>
      <c r="C349" s="92" t="s">
        <v>115</v>
      </c>
      <c r="D349" s="40" t="s">
        <v>205</v>
      </c>
      <c r="E349" s="40" t="s">
        <v>265</v>
      </c>
      <c r="F349" s="39"/>
      <c r="G349" s="105"/>
      <c r="H349" s="41">
        <f>H350</f>
        <v>50</v>
      </c>
      <c r="I349" s="122"/>
    </row>
    <row r="350" spans="1:9" ht="15.75">
      <c r="A350" s="116" t="s">
        <v>95</v>
      </c>
      <c r="B350" s="94" t="s">
        <v>217</v>
      </c>
      <c r="C350" s="92" t="s">
        <v>115</v>
      </c>
      <c r="D350" s="40" t="s">
        <v>205</v>
      </c>
      <c r="E350" s="40" t="s">
        <v>265</v>
      </c>
      <c r="F350" s="39"/>
      <c r="G350" s="105" t="s">
        <v>162</v>
      </c>
      <c r="H350" s="41">
        <v>50</v>
      </c>
      <c r="I350" s="122"/>
    </row>
    <row r="351" spans="1:9" ht="29.25">
      <c r="A351" s="114" t="s">
        <v>131</v>
      </c>
      <c r="B351" s="94" t="s">
        <v>217</v>
      </c>
      <c r="C351" s="87" t="s">
        <v>115</v>
      </c>
      <c r="D351" s="31" t="s">
        <v>205</v>
      </c>
      <c r="E351" s="31" t="s">
        <v>88</v>
      </c>
      <c r="F351" s="30"/>
      <c r="G351" s="61"/>
      <c r="H351" s="32">
        <f>H352</f>
        <v>1200</v>
      </c>
      <c r="I351" s="32">
        <f>I352</f>
        <v>0</v>
      </c>
    </row>
    <row r="352" spans="1:9" ht="15.75">
      <c r="A352" s="113" t="s">
        <v>49</v>
      </c>
      <c r="B352" s="94" t="s">
        <v>217</v>
      </c>
      <c r="C352" s="87" t="s">
        <v>115</v>
      </c>
      <c r="D352" s="31" t="s">
        <v>205</v>
      </c>
      <c r="E352" s="31" t="s">
        <v>130</v>
      </c>
      <c r="F352" s="30"/>
      <c r="G352" s="61"/>
      <c r="H352" s="32">
        <f>H353</f>
        <v>1200</v>
      </c>
      <c r="I352" s="32">
        <f>I353</f>
        <v>0</v>
      </c>
    </row>
    <row r="353" spans="1:9" ht="15.75">
      <c r="A353" s="112" t="s">
        <v>95</v>
      </c>
      <c r="B353" s="94" t="s">
        <v>217</v>
      </c>
      <c r="C353" s="92" t="s">
        <v>115</v>
      </c>
      <c r="D353" s="40" t="s">
        <v>205</v>
      </c>
      <c r="E353" s="40" t="s">
        <v>130</v>
      </c>
      <c r="F353" s="39" t="s">
        <v>36</v>
      </c>
      <c r="G353" s="72" t="s">
        <v>162</v>
      </c>
      <c r="H353" s="32">
        <f>500+700</f>
        <v>1200</v>
      </c>
      <c r="I353" s="50"/>
    </row>
    <row r="354" spans="1:9" ht="15.75">
      <c r="A354" s="112" t="s">
        <v>84</v>
      </c>
      <c r="B354" s="87" t="s">
        <v>217</v>
      </c>
      <c r="C354" s="87" t="s">
        <v>115</v>
      </c>
      <c r="D354" s="31" t="s">
        <v>205</v>
      </c>
      <c r="E354" s="31" t="s">
        <v>85</v>
      </c>
      <c r="F354" s="30"/>
      <c r="G354" s="61"/>
      <c r="H354" s="32">
        <f>H355</f>
        <v>6928.5</v>
      </c>
      <c r="I354" s="50"/>
    </row>
    <row r="355" spans="1:9" ht="43.5">
      <c r="A355" s="114" t="s">
        <v>229</v>
      </c>
      <c r="B355" s="87" t="s">
        <v>217</v>
      </c>
      <c r="C355" s="87" t="s">
        <v>115</v>
      </c>
      <c r="D355" s="31" t="s">
        <v>205</v>
      </c>
      <c r="E355" s="31" t="s">
        <v>138</v>
      </c>
      <c r="F355" s="30"/>
      <c r="G355" s="61"/>
      <c r="H355" s="32">
        <f>H356</f>
        <v>6928.5</v>
      </c>
      <c r="I355" s="50"/>
    </row>
    <row r="356" spans="1:9" ht="15.75">
      <c r="A356" s="112" t="s">
        <v>95</v>
      </c>
      <c r="B356" s="87" t="s">
        <v>217</v>
      </c>
      <c r="C356" s="87" t="s">
        <v>115</v>
      </c>
      <c r="D356" s="31" t="s">
        <v>205</v>
      </c>
      <c r="E356" s="66" t="s">
        <v>138</v>
      </c>
      <c r="F356" s="30"/>
      <c r="G356" s="59" t="s">
        <v>162</v>
      </c>
      <c r="H356" s="32">
        <f>5635+1293.5</f>
        <v>6928.5</v>
      </c>
      <c r="I356" s="50"/>
    </row>
    <row r="357" spans="1:9" ht="15.75">
      <c r="A357" s="56" t="s">
        <v>42</v>
      </c>
      <c r="B357" s="88" t="s">
        <v>217</v>
      </c>
      <c r="C357" s="84" t="s">
        <v>117</v>
      </c>
      <c r="D357" s="62"/>
      <c r="E357" s="35"/>
      <c r="F357" s="34"/>
      <c r="G357" s="128"/>
      <c r="H357" s="36">
        <f>H358</f>
        <v>621</v>
      </c>
      <c r="I357" s="37"/>
    </row>
    <row r="358" spans="1:9" ht="15.75">
      <c r="A358" s="17" t="s">
        <v>43</v>
      </c>
      <c r="B358" s="88" t="s">
        <v>217</v>
      </c>
      <c r="C358" s="84" t="s">
        <v>117</v>
      </c>
      <c r="D358" s="62" t="s">
        <v>118</v>
      </c>
      <c r="E358" s="35"/>
      <c r="F358" s="34"/>
      <c r="G358" s="97"/>
      <c r="H358" s="36">
        <f>H359</f>
        <v>621</v>
      </c>
      <c r="I358" s="37"/>
    </row>
    <row r="359" spans="1:9" ht="31.5" customHeight="1">
      <c r="A359" s="114" t="s">
        <v>72</v>
      </c>
      <c r="B359" s="87" t="s">
        <v>217</v>
      </c>
      <c r="C359" s="94" t="s">
        <v>117</v>
      </c>
      <c r="D359" s="31" t="s">
        <v>118</v>
      </c>
      <c r="E359" s="31" t="s">
        <v>48</v>
      </c>
      <c r="F359" s="30"/>
      <c r="G359" s="61"/>
      <c r="H359" s="32">
        <f>H360</f>
        <v>621</v>
      </c>
      <c r="I359" s="50"/>
    </row>
    <row r="360" spans="1:9" ht="15.75">
      <c r="A360" s="115" t="s">
        <v>189</v>
      </c>
      <c r="B360" s="87" t="s">
        <v>217</v>
      </c>
      <c r="C360" s="94" t="s">
        <v>117</v>
      </c>
      <c r="D360" s="40" t="s">
        <v>118</v>
      </c>
      <c r="E360" s="40" t="s">
        <v>190</v>
      </c>
      <c r="F360" s="39"/>
      <c r="G360" s="61"/>
      <c r="H360" s="32">
        <f>H361</f>
        <v>621</v>
      </c>
      <c r="I360" s="50"/>
    </row>
    <row r="361" spans="1:9" ht="15.75">
      <c r="A361" s="112" t="s">
        <v>95</v>
      </c>
      <c r="B361" s="87" t="s">
        <v>217</v>
      </c>
      <c r="C361" s="87" t="s">
        <v>117</v>
      </c>
      <c r="D361" s="31" t="s">
        <v>118</v>
      </c>
      <c r="E361" s="31" t="s">
        <v>190</v>
      </c>
      <c r="F361" s="30"/>
      <c r="G361" s="59" t="s">
        <v>162</v>
      </c>
      <c r="H361" s="32">
        <v>621</v>
      </c>
      <c r="I361" s="50"/>
    </row>
    <row r="362" spans="1:9" ht="15.75">
      <c r="A362" s="56" t="s">
        <v>3</v>
      </c>
      <c r="B362" s="88" t="s">
        <v>217</v>
      </c>
      <c r="C362" s="88" t="s">
        <v>122</v>
      </c>
      <c r="D362" s="31"/>
      <c r="E362" s="31"/>
      <c r="F362" s="30"/>
      <c r="G362" s="59"/>
      <c r="H362" s="36">
        <f>H363</f>
        <v>2565.3</v>
      </c>
      <c r="I362" s="50"/>
    </row>
    <row r="363" spans="1:9" ht="15.75">
      <c r="A363" s="112" t="s">
        <v>64</v>
      </c>
      <c r="B363" s="88" t="s">
        <v>217</v>
      </c>
      <c r="C363" s="87" t="s">
        <v>122</v>
      </c>
      <c r="D363" s="35" t="s">
        <v>120</v>
      </c>
      <c r="E363" s="31"/>
      <c r="F363" s="30"/>
      <c r="G363" s="59"/>
      <c r="H363" s="32">
        <f>H365</f>
        <v>2565.3</v>
      </c>
      <c r="I363" s="50"/>
    </row>
    <row r="364" spans="1:9" ht="15.75">
      <c r="A364" s="116" t="s">
        <v>84</v>
      </c>
      <c r="B364" s="94" t="s">
        <v>217</v>
      </c>
      <c r="C364" s="94" t="s">
        <v>122</v>
      </c>
      <c r="D364" s="52" t="s">
        <v>120</v>
      </c>
      <c r="E364" s="52" t="s">
        <v>85</v>
      </c>
      <c r="F364" s="46"/>
      <c r="G364" s="164"/>
      <c r="H364" s="71">
        <f>H365</f>
        <v>2565.3</v>
      </c>
      <c r="I364" s="130"/>
    </row>
    <row r="365" spans="1:9" ht="29.25">
      <c r="A365" s="114" t="s">
        <v>290</v>
      </c>
      <c r="B365" s="88" t="s">
        <v>217</v>
      </c>
      <c r="C365" s="88" t="s">
        <v>122</v>
      </c>
      <c r="D365" s="35" t="s">
        <v>120</v>
      </c>
      <c r="E365" s="31" t="s">
        <v>297</v>
      </c>
      <c r="F365" s="30"/>
      <c r="G365" s="59"/>
      <c r="H365" s="32">
        <f>H366</f>
        <v>2565.3</v>
      </c>
      <c r="I365" s="50"/>
    </row>
    <row r="366" spans="1:9" ht="15.75">
      <c r="A366" s="112" t="s">
        <v>95</v>
      </c>
      <c r="B366" s="87" t="s">
        <v>217</v>
      </c>
      <c r="C366" s="87" t="s">
        <v>122</v>
      </c>
      <c r="D366" s="31" t="s">
        <v>120</v>
      </c>
      <c r="E366" s="31" t="s">
        <v>297</v>
      </c>
      <c r="F366" s="30"/>
      <c r="G366" s="59" t="s">
        <v>162</v>
      </c>
      <c r="H366" s="32">
        <f>827+1738.3</f>
        <v>2565.3</v>
      </c>
      <c r="I366" s="50"/>
    </row>
    <row r="367" spans="1:12" ht="28.5" customHeight="1" thickBot="1">
      <c r="A367" s="268" t="s">
        <v>46</v>
      </c>
      <c r="B367" s="166" t="s">
        <v>36</v>
      </c>
      <c r="C367" s="166" t="s">
        <v>35</v>
      </c>
      <c r="D367" s="253" t="s">
        <v>81</v>
      </c>
      <c r="E367" s="167" t="s">
        <v>34</v>
      </c>
      <c r="F367" s="168"/>
      <c r="G367" s="169" t="s">
        <v>36</v>
      </c>
      <c r="H367" s="167">
        <f>H9+H173+H224+H309+H343+H332+K355+H295</f>
        <v>2128504.4999999995</v>
      </c>
      <c r="I367" s="167">
        <f>I9+I173+I224+I309+I343+I332</f>
        <v>882351</v>
      </c>
      <c r="K367" s="111"/>
      <c r="L367" s="111"/>
    </row>
    <row r="368" ht="15.75">
      <c r="L368" s="111"/>
    </row>
    <row r="372" ht="15" customHeight="1"/>
    <row r="375" ht="15.75">
      <c r="F375" s="269"/>
    </row>
    <row r="376" ht="15.75">
      <c r="F376" s="269"/>
    </row>
  </sheetData>
  <sheetProtection/>
  <mergeCells count="9">
    <mergeCell ref="A5:I5"/>
    <mergeCell ref="H7:H8"/>
    <mergeCell ref="I7:I8"/>
    <mergeCell ref="A7:A8"/>
    <mergeCell ref="G7:G8"/>
    <mergeCell ref="B7:B8"/>
    <mergeCell ref="C7:C8"/>
    <mergeCell ref="D7:D8"/>
    <mergeCell ref="E7:E8"/>
  </mergeCells>
  <printOptions horizontalCentered="1"/>
  <pageMargins left="0.2362204724409449" right="0.18" top="0.35433070866141736" bottom="0.2755905511811024" header="0.6299212598425197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Администрация</cp:lastModifiedBy>
  <cp:lastPrinted>2011-12-21T08:29:48Z</cp:lastPrinted>
  <dcterms:created xsi:type="dcterms:W3CDTF">2002-11-11T07:39:40Z</dcterms:created>
  <dcterms:modified xsi:type="dcterms:W3CDTF">2011-12-23T09:51:29Z</dcterms:modified>
  <cp:category/>
  <cp:version/>
  <cp:contentType/>
  <cp:contentStatus/>
</cp:coreProperties>
</file>