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3"/>
  </bookViews>
  <sheets>
    <sheet name="Прилож № 3" sheetId="1" r:id="rId1"/>
    <sheet name="Прилож №4" sheetId="2" r:id="rId2"/>
    <sheet name="Прилож №5" sheetId="3" r:id="rId3"/>
    <sheet name="Прилож №6" sheetId="4" r:id="rId4"/>
  </sheets>
  <definedNames/>
  <calcPr fullCalcOnLoad="1"/>
</workbook>
</file>

<file path=xl/sharedStrings.xml><?xml version="1.0" encoding="utf-8"?>
<sst xmlns="http://schemas.openxmlformats.org/spreadsheetml/2006/main" count="3304" uniqueCount="378">
  <si>
    <t>Наименование</t>
  </si>
  <si>
    <t>027</t>
  </si>
  <si>
    <t>029</t>
  </si>
  <si>
    <t>Коммунальное хозяйство</t>
  </si>
  <si>
    <t>443</t>
  </si>
  <si>
    <t>Социальная политика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</si>
  <si>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</si>
  <si>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</si>
  <si>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</si>
  <si>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</si>
  <si>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262</t>
  </si>
  <si>
    <t>264</t>
  </si>
  <si>
    <t>319</t>
  </si>
  <si>
    <t>Музеи и постоянные выставки</t>
  </si>
  <si>
    <t>Библиотеки</t>
  </si>
  <si>
    <t>412</t>
  </si>
  <si>
    <t xml:space="preserve">Здравоохранение </t>
  </si>
  <si>
    <t>327</t>
  </si>
  <si>
    <t>Периодическая печать и издательства</t>
  </si>
  <si>
    <t>Резервные фонды</t>
  </si>
  <si>
    <t>ФКРП</t>
  </si>
  <si>
    <t>ФКЦР</t>
  </si>
  <si>
    <t>ФКВР</t>
  </si>
  <si>
    <t>Общегосударственные  вопросы</t>
  </si>
  <si>
    <t>0100</t>
  </si>
  <si>
    <t>001 00 00</t>
  </si>
  <si>
    <t>Руководство и управление в сфере установленных  функций</t>
  </si>
  <si>
    <t>0104</t>
  </si>
  <si>
    <t>0113</t>
  </si>
  <si>
    <t>070 00 00</t>
  </si>
  <si>
    <t>184</t>
  </si>
  <si>
    <t xml:space="preserve">Национальная безопасность и правоохранительная </t>
  </si>
  <si>
    <t>деятельность</t>
  </si>
  <si>
    <t>0300</t>
  </si>
  <si>
    <t>Органы внутренних дел</t>
  </si>
  <si>
    <t>0302</t>
  </si>
  <si>
    <t>253</t>
  </si>
  <si>
    <t>0309</t>
  </si>
  <si>
    <t>Мероприятия по гражданской обороне</t>
  </si>
  <si>
    <t>219 00 00</t>
  </si>
  <si>
    <t>261</t>
  </si>
  <si>
    <t>Жилищно-коммунальное хозяйство</t>
  </si>
  <si>
    <t>0500</t>
  </si>
  <si>
    <t>0501</t>
  </si>
  <si>
    <t>Поддержка жилищного хозяйства</t>
  </si>
  <si>
    <t>350 00 00</t>
  </si>
  <si>
    <t>0502</t>
  </si>
  <si>
    <t>0700</t>
  </si>
  <si>
    <t>0701</t>
  </si>
  <si>
    <t>420 00 00</t>
  </si>
  <si>
    <t>Обеспечение деятельности подведомственных учреждений</t>
  </si>
  <si>
    <t>0702</t>
  </si>
  <si>
    <t>421 00 00</t>
  </si>
  <si>
    <t>Молодежная политика и оздоровление детей</t>
  </si>
  <si>
    <t>0707</t>
  </si>
  <si>
    <t>432 00 00</t>
  </si>
  <si>
    <t>Оздоровление детей и подростков</t>
  </si>
  <si>
    <t>452</t>
  </si>
  <si>
    <t>Учреждения по внешкольной работе с детьми</t>
  </si>
  <si>
    <t>423 00 00</t>
  </si>
  <si>
    <t>Другие вопросы в области образования</t>
  </si>
  <si>
    <t>0709</t>
  </si>
  <si>
    <t>Культура</t>
  </si>
  <si>
    <t>0801</t>
  </si>
  <si>
    <t>440 00 00</t>
  </si>
  <si>
    <t>0800</t>
  </si>
  <si>
    <t>441 00 00</t>
  </si>
  <si>
    <t>442 00 00</t>
  </si>
  <si>
    <t>443 00 00</t>
  </si>
  <si>
    <t>450 00 00</t>
  </si>
  <si>
    <t>452 00 00</t>
  </si>
  <si>
    <t>0804</t>
  </si>
  <si>
    <t>0806</t>
  </si>
  <si>
    <t>Здравоохранение и спорт</t>
  </si>
  <si>
    <t>0900</t>
  </si>
  <si>
    <t>0901</t>
  </si>
  <si>
    <t>Больницы, клиники, госпитали,медико-санитарные части</t>
  </si>
  <si>
    <t>470 00 00</t>
  </si>
  <si>
    <t>455</t>
  </si>
  <si>
    <t>Спорт и физическая культура</t>
  </si>
  <si>
    <t>0902</t>
  </si>
  <si>
    <t>512 00 00</t>
  </si>
  <si>
    <t>1000</t>
  </si>
  <si>
    <t>Борьба с беспризорностью, опека, попечительство</t>
  </si>
  <si>
    <t>1004</t>
  </si>
  <si>
    <t>511 00 00</t>
  </si>
  <si>
    <t>Охрана окружающей среды</t>
  </si>
  <si>
    <t>0600</t>
  </si>
  <si>
    <t>Другие вопросы в области охраны окружающей среды</t>
  </si>
  <si>
    <t>0604</t>
  </si>
  <si>
    <t>Природоохранные мероприятия</t>
  </si>
  <si>
    <t>Другие вопросы в области здравоохранения и спорта</t>
  </si>
  <si>
    <t>0904</t>
  </si>
  <si>
    <t>Пенсионное обеспечение</t>
  </si>
  <si>
    <t>1001</t>
  </si>
  <si>
    <t>000 00 00</t>
  </si>
  <si>
    <t>0000</t>
  </si>
  <si>
    <t>000</t>
  </si>
  <si>
    <t>Центральный аппарат</t>
  </si>
  <si>
    <t>005</t>
  </si>
  <si>
    <t>Воинские формирования( органы, подразделения)</t>
  </si>
  <si>
    <t>202 00 00</t>
  </si>
  <si>
    <t>Вещевое обеспечение</t>
  </si>
  <si>
    <t>220</t>
  </si>
  <si>
    <t>239</t>
  </si>
  <si>
    <t>Гражданский персонал</t>
  </si>
  <si>
    <t>240</t>
  </si>
  <si>
    <t>197</t>
  </si>
  <si>
    <t>Поддержка коммунального хозяйства</t>
  </si>
  <si>
    <t>Администрация города</t>
  </si>
  <si>
    <t>КОД</t>
  </si>
  <si>
    <t>Раздел</t>
  </si>
  <si>
    <t>статья</t>
  </si>
  <si>
    <t>Вид</t>
  </si>
  <si>
    <t>Всего</t>
  </si>
  <si>
    <t>Целев.</t>
  </si>
  <si>
    <t>002</t>
  </si>
  <si>
    <t>Под-</t>
  </si>
  <si>
    <t>раздел</t>
  </si>
  <si>
    <t>Резервные фонды органов местного самоуправления</t>
  </si>
  <si>
    <t>472</t>
  </si>
  <si>
    <t>Национальная экономика</t>
  </si>
  <si>
    <t>0400</t>
  </si>
  <si>
    <t>Другие вопросы в области национальной экономики</t>
  </si>
  <si>
    <t>0411</t>
  </si>
  <si>
    <t>Управление образования</t>
  </si>
  <si>
    <t>003</t>
  </si>
  <si>
    <t>Управление культуры</t>
  </si>
  <si>
    <t>004</t>
  </si>
  <si>
    <t>Жилищное хозяйство</t>
  </si>
  <si>
    <t>Станции переливания крови</t>
  </si>
  <si>
    <t>472 00 00</t>
  </si>
  <si>
    <t>и делам молодежи</t>
  </si>
  <si>
    <t>Спорт  и физическая культура</t>
  </si>
  <si>
    <t>Непрограммные инвестиции в основные фонды</t>
  </si>
  <si>
    <t>102 00 00</t>
  </si>
  <si>
    <t>214</t>
  </si>
  <si>
    <t>ИТОГО РАСХОДОВ</t>
  </si>
  <si>
    <t>Расходы городского бюджета, распределяемые по ведомст-</t>
  </si>
  <si>
    <t xml:space="preserve">венной классификации(структуре) расходов, в процессе </t>
  </si>
  <si>
    <t>исполнения городского бюджета в соответствующем</t>
  </si>
  <si>
    <t>финансовом году.</t>
  </si>
  <si>
    <t xml:space="preserve">Национальная безопасность и правоохрани- </t>
  </si>
  <si>
    <t>тельная  деятельность(фонд "Правопорядок")</t>
  </si>
  <si>
    <t>ВСЕГО РАСХОДОВ</t>
  </si>
  <si>
    <t>текущие</t>
  </si>
  <si>
    <t>расходы</t>
  </si>
  <si>
    <t>в т.ч.</t>
  </si>
  <si>
    <t>кап.влож.</t>
  </si>
  <si>
    <t>ФКР</t>
  </si>
  <si>
    <t xml:space="preserve">                        в том числе</t>
  </si>
  <si>
    <t>капитальные расходы</t>
  </si>
  <si>
    <t xml:space="preserve">            в том числе</t>
  </si>
  <si>
    <t xml:space="preserve">                      ВСЕГО</t>
  </si>
  <si>
    <t>ФОТ</t>
  </si>
  <si>
    <t>Комитет по физической культуре, спорту, туризму</t>
  </si>
  <si>
    <t>Комитет по управлению имуществом г.Долгопрудный</t>
  </si>
  <si>
    <t xml:space="preserve">                                 Итого</t>
  </si>
  <si>
    <t>351 00 00</t>
  </si>
  <si>
    <t>0313</t>
  </si>
  <si>
    <t>Охрана окружающей среды(фонд "Экология")</t>
  </si>
  <si>
    <t>по работе с населением в микрорайонах</t>
  </si>
  <si>
    <t>Шереметьевский,Хлебниково,Павельцево</t>
  </si>
  <si>
    <t xml:space="preserve">Пенсии </t>
  </si>
  <si>
    <t>490 00 00</t>
  </si>
  <si>
    <t>340 00 00</t>
  </si>
  <si>
    <t>Выполнение других обязательств государства</t>
  </si>
  <si>
    <t>Другие пособия и компенсации</t>
  </si>
  <si>
    <t>Детские дома</t>
  </si>
  <si>
    <t>424 00 00</t>
  </si>
  <si>
    <t>Центры спортивной подготовки (сборные команды)</t>
  </si>
  <si>
    <t>482 00 00</t>
  </si>
  <si>
    <t>Другие общегосударственные вопросы</t>
  </si>
  <si>
    <t>0115</t>
  </si>
  <si>
    <t>Национальная оборона</t>
  </si>
  <si>
    <t>0200</t>
  </si>
  <si>
    <t>Мобилизационная подготовка экономики</t>
  </si>
  <si>
    <t>0203</t>
  </si>
  <si>
    <t>Реализация государственных функций по мобилизационной</t>
  </si>
  <si>
    <t>подготовке экономики</t>
  </si>
  <si>
    <t>209 00 00</t>
  </si>
  <si>
    <t>Мероприятия по обеспечению мобилизационной готовности</t>
  </si>
  <si>
    <t>экономики</t>
  </si>
  <si>
    <t>237</t>
  </si>
  <si>
    <t>Обеспечение  противопожарной безопасности</t>
  </si>
  <si>
    <t>0310</t>
  </si>
  <si>
    <t>Обеспечение противопожарной безопасности</t>
  </si>
  <si>
    <t>247 00 00</t>
  </si>
  <si>
    <t>216</t>
  </si>
  <si>
    <t>Субсидии</t>
  </si>
  <si>
    <t>410</t>
  </si>
  <si>
    <t>412 00 00</t>
  </si>
  <si>
    <t>Воинские формирования ( органы, подразделения)</t>
  </si>
  <si>
    <t>Периодическая печать</t>
  </si>
  <si>
    <t>456 00 00</t>
  </si>
  <si>
    <t>453</t>
  </si>
  <si>
    <t>Руководство и управление в сфере установленных функций</t>
  </si>
  <si>
    <t>Центра спортивной подготовки (сборные команды)</t>
  </si>
  <si>
    <t>Пенсии</t>
  </si>
  <si>
    <t>714</t>
  </si>
  <si>
    <t>001</t>
  </si>
  <si>
    <t>Поддержка  жилищного хозяйства</t>
  </si>
  <si>
    <t>Поддержка  коммунального хозяйства</t>
  </si>
  <si>
    <t>006</t>
  </si>
  <si>
    <t>007</t>
  </si>
  <si>
    <t>009</t>
  </si>
  <si>
    <t>"Инвестиционный фонд "и фонд" Благоустройство"</t>
  </si>
  <si>
    <r>
      <t>Коммунальное хозяйство(</t>
    </r>
    <r>
      <rPr>
        <b/>
        <sz val="12"/>
        <rFont val="Times New Roman Cyr"/>
        <family val="1"/>
      </rPr>
      <t>Фонд "Благоустройство"</t>
    </r>
    <r>
      <rPr>
        <sz val="10"/>
        <rFont val="Times New Roman Cyr"/>
        <family val="1"/>
      </rPr>
      <t>)</t>
    </r>
  </si>
  <si>
    <t xml:space="preserve">           в том числе</t>
  </si>
  <si>
    <t xml:space="preserve"> по разделам и подразделам функциональной классификации расходов бюджетов Российской  Федерации</t>
  </si>
  <si>
    <t xml:space="preserve"> и видам расходов функциональной классификации расходов бюджетов Российской Федерации</t>
  </si>
  <si>
    <t>Мероприятия по борьбе с беспризорностью, по опеке и попечительству</t>
  </si>
  <si>
    <t>Строительство объектов общегражданского назначения</t>
  </si>
  <si>
    <t>Другие пособия и  компенсации</t>
  </si>
  <si>
    <t>008</t>
  </si>
  <si>
    <t>755</t>
  </si>
  <si>
    <t>в том числе</t>
  </si>
  <si>
    <t>за счет субвенции</t>
  </si>
  <si>
    <t>за счет субв.</t>
  </si>
  <si>
    <t>Меры социальной поддержки граждан</t>
  </si>
  <si>
    <t>505 00 00</t>
  </si>
  <si>
    <t>483</t>
  </si>
  <si>
    <t>0602</t>
  </si>
  <si>
    <t>Состояние окружающей среды и природопользования</t>
  </si>
  <si>
    <t>410 00 00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</si>
  <si>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</si>
  <si>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</si>
  <si>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</si>
  <si>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447</t>
  </si>
  <si>
    <t>Меропрития в области коммунального хозяйства по развитию , реконструкции и замене инженерных сетей</t>
  </si>
  <si>
    <t>411</t>
  </si>
  <si>
    <t>МУП "Управление капитального строительства"</t>
  </si>
  <si>
    <t>010</t>
  </si>
  <si>
    <t>МУП "Архитектура "</t>
  </si>
  <si>
    <t>Мероприятия по благоустройству городских и сельских поселений</t>
  </si>
  <si>
    <t>Мероприятия в области  строительства, архитектуры и градостроительства</t>
  </si>
  <si>
    <t>338 00 00</t>
  </si>
  <si>
    <t>Мероприятия в области застройки территорий</t>
  </si>
  <si>
    <t>Строительство объектов общегражданского  назначения</t>
  </si>
  <si>
    <t>Охрана растительных и животных видов и среды их обитания</t>
  </si>
  <si>
    <t>0102</t>
  </si>
  <si>
    <t>Реализация государственный функций в области национальной экономики</t>
  </si>
  <si>
    <t>520 00 00</t>
  </si>
  <si>
    <t>Предоставление гражданам субсидий на оплату жилого помещения</t>
  </si>
  <si>
    <t>1003</t>
  </si>
  <si>
    <t>Социальное обеспечение населения</t>
  </si>
  <si>
    <t>Расходы на оказание социальной помощи</t>
  </si>
  <si>
    <t>Предоставление гражданам субсидий на оплаиу жилого помещения</t>
  </si>
  <si>
    <t>Ежемесячное денежное вознаграждение за классное руководство</t>
  </si>
  <si>
    <t xml:space="preserve">469 00 00 </t>
  </si>
  <si>
    <t>469 00 00</t>
  </si>
  <si>
    <t>Учебно-методические кабинеты, централизованные бухг-рии</t>
  </si>
  <si>
    <t>Транспорт</t>
  </si>
  <si>
    <t>0408</t>
  </si>
  <si>
    <t>315 00 00 0</t>
  </si>
  <si>
    <t>Дорожное хозяйство</t>
  </si>
  <si>
    <t>Отдельные мероприятия в области дорожного хозяйства</t>
  </si>
  <si>
    <t xml:space="preserve">Трансопорт </t>
  </si>
  <si>
    <t>315 00 00</t>
  </si>
  <si>
    <t>365</t>
  </si>
  <si>
    <t>405</t>
  </si>
  <si>
    <t>Мероприятия в области строительства, архитектуры и градостроительства</t>
  </si>
  <si>
    <t>Мероприятия в области застройки территории</t>
  </si>
  <si>
    <t>572</t>
  </si>
  <si>
    <t>623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</si>
  <si>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</si>
  <si>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 и средств массовой информаци</t>
  </si>
  <si>
    <t>Учреждения , обеспечивающие предоставление услуг в сфере здравоохранения</t>
  </si>
  <si>
    <t>Функционирование  высшего должностного лица субъекта РФ и органа местного самоуправления</t>
  </si>
  <si>
    <t>Глава мунципального образования</t>
  </si>
  <si>
    <t xml:space="preserve">0100 </t>
  </si>
  <si>
    <t>Функционирование Правительства РФ, высших органов исполнительной власти субъектов РФ, местных администраций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</si>
  <si>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</si>
  <si>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</si>
  <si>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Военный персонал и сотрудники правоохранительных органов, имеющие специальные звания</t>
  </si>
  <si>
    <t>Обеспечение функционирования органов в сфере национальной безопасности и правоохранительной деятельности</t>
  </si>
  <si>
    <t>Пособия и компенсации военнослужащим, приравненным к ним лицам, а также уволенным из их числа</t>
  </si>
  <si>
    <t>Предупреждение и ликвидация последствий чрезвычайных и стихийных бедствий, гражданская оборона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</si>
  <si>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</si>
  <si>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 с обеспечением национальной безопасности и правоохранительной деятельности</t>
  </si>
  <si>
    <t>Реализация государственных функций в области национальной экономики</t>
  </si>
  <si>
    <t>Мероприятия в области жилищного хозяйства по строительству, реконструкции и приобретению жилых домов</t>
  </si>
  <si>
    <t>Мероприятия по благоустройству городских и сельских поселей</t>
  </si>
  <si>
    <t>Реализация государственных функций в области охраны окружающей среды</t>
  </si>
  <si>
    <t>Школы-детские сады,школы начальные,неполные средние и средние</t>
  </si>
  <si>
    <t>Мероприятия по организации оздоровительной компании детей и подростков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</si>
  <si>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</si>
  <si>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Театры, цирки, концертные и другие организации исполнительских искусств</t>
  </si>
  <si>
    <t>Другие вопросы в области культуры, кинематографии и средств массовой информации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</si>
  <si>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</si>
  <si>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</si>
  <si>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Доплаты к пенсиям государственных служащих субъектов РФ и муниципальных служащих</t>
  </si>
  <si>
    <t>Национальная безопасность и правоохранительная деятельность</t>
  </si>
  <si>
    <t>Культура,кинематография и средства массовой информации</t>
  </si>
  <si>
    <t>Муниципальное учреждение здравоохранения  "ДЦГБ"</t>
  </si>
  <si>
    <t>Подготовка населения и организаций к действиям в чрезвычайной ситуации в мирное и военное время</t>
  </si>
  <si>
    <t>Дворцы и  дома культуры, другие учреждения культуры и средств массовой информации</t>
  </si>
  <si>
    <t>Комитет по физической культуре, спорту,туризму  и делам молодежи</t>
  </si>
  <si>
    <t xml:space="preserve"> Комитет по управлению имуществом г. Долгопрудный</t>
  </si>
  <si>
    <t>Управление внутренних дел Мытищинского района</t>
  </si>
  <si>
    <t xml:space="preserve">           Управление образования</t>
  </si>
  <si>
    <t>Управление администрации города по работе в микрорайонах Шереметьевский,Хлебниково,Павельцево</t>
  </si>
  <si>
    <t>Общегосударственные вопросы (Резервный фонд)</t>
  </si>
  <si>
    <t>Управление Администрации г.Долгопрудный</t>
  </si>
  <si>
    <t xml:space="preserve">            Текущие и капитальные расходы  бюджета  города  2007 год                                 </t>
  </si>
  <si>
    <t xml:space="preserve">                                     Наименование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</si>
  <si>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</si>
  <si>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 фельдшерам и медицинским сестрам "Скорой медицинской помощи"</t>
  </si>
  <si>
    <t>Продовольственное обеспечение</t>
  </si>
  <si>
    <t>221</t>
  </si>
  <si>
    <t>00</t>
  </si>
  <si>
    <t xml:space="preserve">                 Инвестиционный фонд</t>
  </si>
  <si>
    <t>011</t>
  </si>
  <si>
    <t>ООО "Жилкомсервис"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</si>
  <si>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</si>
  <si>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</si>
  <si>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</si>
  <si>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</si>
  <si>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</si>
  <si>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</si>
  <si>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>Мероприятия по обеспечению жильем иных категорий граждан на основании решений Правительства Российской Федерации</t>
  </si>
  <si>
    <t>104 40 04</t>
  </si>
  <si>
    <t>Мероприятия в области жилищного хозяйства по строительству,реконструкции,приобретению жилых домов-</t>
  </si>
  <si>
    <t>Мероприятия в области жилищного хозяйства по строитель-</t>
  </si>
  <si>
    <t>ству, реконструкции, приобретению жилых домов</t>
  </si>
  <si>
    <t xml:space="preserve">351 00 00  </t>
  </si>
  <si>
    <t>МУ "Телерадиокомпания Долгопрудный"</t>
  </si>
  <si>
    <t>012</t>
  </si>
  <si>
    <t>87,8</t>
  </si>
  <si>
    <t>Телевидение и радиовещание</t>
  </si>
  <si>
    <t>0803</t>
  </si>
  <si>
    <t>Мероприятия в сфере культуры, кинематографии и средств</t>
  </si>
  <si>
    <t>массовой информации</t>
  </si>
  <si>
    <t>Государственная поддержка в сфере культуры, кинематографии</t>
  </si>
  <si>
    <t>и средств массовой информации</t>
  </si>
  <si>
    <t>Государственная поддержка в сфере культуры, кине-</t>
  </si>
  <si>
    <t>матографии и средств массовой информации</t>
  </si>
  <si>
    <t>к решению Совета депутатов</t>
  </si>
  <si>
    <t>(Приложение №3</t>
  </si>
  <si>
    <t>(Приложение №4</t>
  </si>
  <si>
    <t>(Приложение №5</t>
  </si>
  <si>
    <t>Ведомственная структура расходов  бюджета города на   2007 г.</t>
  </si>
  <si>
    <t>(Приложение №6</t>
  </si>
  <si>
    <t>МУП "Инженерные сети"</t>
  </si>
  <si>
    <t>013</t>
  </si>
  <si>
    <t>Мероприятия по землеустройству и землепользованию</t>
  </si>
  <si>
    <t>406</t>
  </si>
  <si>
    <t>МУП " Доллифт"</t>
  </si>
  <si>
    <t>014</t>
  </si>
  <si>
    <t>Другие вопросы в области социальной политики</t>
  </si>
  <si>
    <t>1006</t>
  </si>
  <si>
    <t>Целевые программы муниципальных образований</t>
  </si>
  <si>
    <t>795 00 00</t>
  </si>
  <si>
    <t>Мероприятия в области социальной политики</t>
  </si>
  <si>
    <t>482</t>
  </si>
  <si>
    <t>Межбюджетные трансферты</t>
  </si>
  <si>
    <t>1100</t>
  </si>
  <si>
    <t>Финансовая помощь бюджетам других уровней</t>
  </si>
  <si>
    <t>1101</t>
  </si>
  <si>
    <t>Иные безвозмездные и безвозвратные  перечисления</t>
  </si>
  <si>
    <t>Средства, передаваемые для компенсации дополнительных расходов, возникших в результате решений принятых органами власти другого уровня</t>
  </si>
  <si>
    <t>522</t>
  </si>
  <si>
    <t>Приложение №3</t>
  </si>
  <si>
    <t>Приложение №4</t>
  </si>
  <si>
    <t>Приложение №5</t>
  </si>
  <si>
    <t>Приложение №6</t>
  </si>
  <si>
    <t>от 21.03.2007г. №12-нр</t>
  </si>
  <si>
    <t>к НРСД от 29.11.2006г. №101-нр)</t>
  </si>
  <si>
    <t>Расходы бюджета города на 2007г. по разделам, подразделам, целевым статьям</t>
  </si>
  <si>
    <t>Предупр. и ликвид. последствий чрезвыч. и стих. бедствий, гр. оборона</t>
  </si>
  <si>
    <t>Подгот. нас. и организ. к действиям в чрезвыч. сит-ии в мирное и воен. время</t>
  </si>
  <si>
    <t>Мероприятия в сфере культуры, кинематографии и средств мас. инф-ии</t>
  </si>
  <si>
    <t>Госуд. поддержка в сфере культуры, кинемат.  и средств мас. инф-ии</t>
  </si>
  <si>
    <t>Реализация государственных функций в области национальной эконом.</t>
  </si>
  <si>
    <t>Мероприятия в области жил. хозяйства по строит., реконстр. и приобр. жилых домов</t>
  </si>
  <si>
    <t>к НРСД от 29.11.2006г. № 101-нр)</t>
  </si>
  <si>
    <t xml:space="preserve">                          Содержание органов                       </t>
  </si>
  <si>
    <t>местного самоуправления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</si>
</sst>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</numFmts>
  <fonts count="19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b/>
      <sz val="8"/>
      <name val="Times New Roman Cyr"/>
      <family val="1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b/>
      <sz val="14"/>
      <name val="Times New Roman Cyr"/>
      <family val="1"/>
    </font>
    <font>
      <sz val="8"/>
      <name val="Times New Roman Cyr"/>
      <family val="1"/>
    </font>
    <font>
      <sz val="9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2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49" fontId="1" fillId="0" borderId="7" xfId="0" applyNumberFormat="1" applyFont="1" applyBorder="1" applyAlignment="1">
      <alignment/>
    </xf>
    <xf numFmtId="0" fontId="4" fillId="0" borderId="0" xfId="0" applyFont="1" applyAlignment="1">
      <alignment/>
    </xf>
    <xf numFmtId="49" fontId="1" fillId="0" borderId="8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2" fillId="0" borderId="9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0" fontId="3" fillId="0" borderId="20" xfId="0" applyFont="1" applyBorder="1" applyAlignment="1">
      <alignment/>
    </xf>
    <xf numFmtId="49" fontId="2" fillId="0" borderId="21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0" fontId="2" fillId="0" borderId="20" xfId="0" applyFont="1" applyBorder="1" applyAlignment="1">
      <alignment/>
    </xf>
    <xf numFmtId="49" fontId="2" fillId="0" borderId="24" xfId="0" applyNumberFormat="1" applyFont="1" applyBorder="1" applyAlignment="1">
      <alignment/>
    </xf>
    <xf numFmtId="49" fontId="1" fillId="0" borderId="25" xfId="0" applyNumberFormat="1" applyFont="1" applyBorder="1" applyAlignment="1">
      <alignment/>
    </xf>
    <xf numFmtId="49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49" fontId="3" fillId="0" borderId="23" xfId="0" applyNumberFormat="1" applyFont="1" applyBorder="1" applyAlignment="1">
      <alignment/>
    </xf>
    <xf numFmtId="49" fontId="3" fillId="0" borderId="24" xfId="0" applyNumberFormat="1" applyFont="1" applyBorder="1" applyAlignment="1">
      <alignment/>
    </xf>
    <xf numFmtId="0" fontId="3" fillId="0" borderId="28" xfId="0" applyFont="1" applyBorder="1" applyAlignment="1">
      <alignment/>
    </xf>
    <xf numFmtId="49" fontId="1" fillId="0" borderId="21" xfId="0" applyNumberFormat="1" applyFont="1" applyBorder="1" applyAlignment="1">
      <alignment/>
    </xf>
    <xf numFmtId="0" fontId="3" fillId="0" borderId="16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164" fontId="6" fillId="0" borderId="24" xfId="0" applyNumberFormat="1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4" fillId="0" borderId="22" xfId="0" applyNumberFormat="1" applyFont="1" applyBorder="1" applyAlignment="1">
      <alignment/>
    </xf>
    <xf numFmtId="164" fontId="6" fillId="0" borderId="26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49" fontId="3" fillId="0" borderId="20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0" fontId="1" fillId="0" borderId="32" xfId="0" applyNumberFormat="1" applyFont="1" applyBorder="1" applyAlignment="1">
      <alignment/>
    </xf>
    <xf numFmtId="164" fontId="6" fillId="0" borderId="20" xfId="0" applyNumberFormat="1" applyFont="1" applyBorder="1" applyAlignment="1">
      <alignment/>
    </xf>
    <xf numFmtId="0" fontId="1" fillId="0" borderId="33" xfId="0" applyNumberFormat="1" applyFont="1" applyBorder="1" applyAlignment="1">
      <alignment/>
    </xf>
    <xf numFmtId="0" fontId="1" fillId="0" borderId="34" xfId="0" applyNumberFormat="1" applyFont="1" applyBorder="1" applyAlignment="1">
      <alignment/>
    </xf>
    <xf numFmtId="0" fontId="1" fillId="0" borderId="6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20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49" fontId="1" fillId="0" borderId="33" xfId="0" applyNumberFormat="1" applyFont="1" applyBorder="1" applyAlignment="1">
      <alignment/>
    </xf>
    <xf numFmtId="49" fontId="1" fillId="0" borderId="34" xfId="0" applyNumberFormat="1" applyFont="1" applyBorder="1" applyAlignment="1">
      <alignment/>
    </xf>
    <xf numFmtId="49" fontId="1" fillId="0" borderId="32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33" xfId="0" applyNumberFormat="1" applyFont="1" applyBorder="1" applyAlignment="1">
      <alignment/>
    </xf>
    <xf numFmtId="49" fontId="2" fillId="0" borderId="35" xfId="0" applyNumberFormat="1" applyFont="1" applyBorder="1" applyAlignment="1">
      <alignment/>
    </xf>
    <xf numFmtId="0" fontId="1" fillId="0" borderId="17" xfId="0" applyFont="1" applyBorder="1" applyAlignment="1">
      <alignment/>
    </xf>
    <xf numFmtId="49" fontId="2" fillId="0" borderId="19" xfId="0" applyNumberFormat="1" applyFont="1" applyBorder="1" applyAlignment="1">
      <alignment/>
    </xf>
    <xf numFmtId="49" fontId="1" fillId="0" borderId="36" xfId="0" applyNumberFormat="1" applyFont="1" applyBorder="1" applyAlignment="1">
      <alignment/>
    </xf>
    <xf numFmtId="49" fontId="1" fillId="0" borderId="37" xfId="0" applyNumberFormat="1" applyFont="1" applyBorder="1" applyAlignment="1">
      <alignment/>
    </xf>
    <xf numFmtId="0" fontId="1" fillId="0" borderId="31" xfId="0" applyFont="1" applyBorder="1" applyAlignment="1">
      <alignment wrapText="1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164" fontId="1" fillId="0" borderId="25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26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49" fontId="3" fillId="0" borderId="38" xfId="0" applyNumberFormat="1" applyFont="1" applyBorder="1" applyAlignment="1">
      <alignment/>
    </xf>
    <xf numFmtId="49" fontId="1" fillId="0" borderId="39" xfId="0" applyNumberFormat="1" applyFont="1" applyBorder="1" applyAlignment="1">
      <alignment/>
    </xf>
    <xf numFmtId="49" fontId="1" fillId="0" borderId="35" xfId="0" applyNumberFormat="1" applyFont="1" applyBorder="1" applyAlignment="1">
      <alignment/>
    </xf>
    <xf numFmtId="49" fontId="3" fillId="0" borderId="9" xfId="0" applyNumberFormat="1" applyFont="1" applyBorder="1" applyAlignment="1">
      <alignment/>
    </xf>
    <xf numFmtId="49" fontId="1" fillId="0" borderId="26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49" fontId="1" fillId="0" borderId="31" xfId="0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49" fontId="1" fillId="0" borderId="30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1" fillId="0" borderId="27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64" fontId="1" fillId="0" borderId="29" xfId="0" applyNumberFormat="1" applyFont="1" applyBorder="1" applyAlignment="1">
      <alignment/>
    </xf>
    <xf numFmtId="164" fontId="1" fillId="0" borderId="31" xfId="0" applyNumberFormat="1" applyFont="1" applyBorder="1" applyAlignment="1">
      <alignment/>
    </xf>
    <xf numFmtId="164" fontId="1" fillId="0" borderId="34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0" fontId="1" fillId="0" borderId="27" xfId="0" applyFont="1" applyBorder="1" applyAlignment="1">
      <alignment/>
    </xf>
    <xf numFmtId="164" fontId="1" fillId="0" borderId="33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/>
    </xf>
    <xf numFmtId="164" fontId="1" fillId="0" borderId="32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28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49" fontId="2" fillId="0" borderId="38" xfId="0" applyNumberFormat="1" applyFont="1" applyBorder="1" applyAlignment="1">
      <alignment/>
    </xf>
    <xf numFmtId="0" fontId="2" fillId="0" borderId="9" xfId="0" applyFont="1" applyBorder="1" applyAlignment="1">
      <alignment/>
    </xf>
    <xf numFmtId="49" fontId="2" fillId="0" borderId="27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164" fontId="2" fillId="0" borderId="16" xfId="0" applyNumberFormat="1" applyFont="1" applyBorder="1" applyAlignment="1">
      <alignment/>
    </xf>
    <xf numFmtId="164" fontId="1" fillId="0" borderId="35" xfId="0" applyNumberFormat="1" applyFont="1" applyBorder="1" applyAlignment="1">
      <alignment/>
    </xf>
    <xf numFmtId="49" fontId="6" fillId="0" borderId="9" xfId="0" applyNumberFormat="1" applyFont="1" applyBorder="1" applyAlignment="1">
      <alignment/>
    </xf>
    <xf numFmtId="0" fontId="3" fillId="0" borderId="16" xfId="0" applyFont="1" applyBorder="1" applyAlignment="1">
      <alignment/>
    </xf>
    <xf numFmtId="49" fontId="6" fillId="0" borderId="19" xfId="0" applyNumberFormat="1" applyFont="1" applyBorder="1" applyAlignment="1">
      <alignment/>
    </xf>
    <xf numFmtId="0" fontId="7" fillId="0" borderId="20" xfId="0" applyFont="1" applyBorder="1" applyAlignment="1">
      <alignment/>
    </xf>
    <xf numFmtId="49" fontId="6" fillId="0" borderId="10" xfId="0" applyNumberFormat="1" applyFont="1" applyBorder="1" applyAlignment="1">
      <alignment/>
    </xf>
    <xf numFmtId="0" fontId="1" fillId="0" borderId="29" xfId="0" applyFont="1" applyBorder="1" applyAlignment="1">
      <alignment wrapText="1"/>
    </xf>
    <xf numFmtId="0" fontId="0" fillId="0" borderId="0" xfId="0" applyFont="1" applyAlignment="1">
      <alignment/>
    </xf>
    <xf numFmtId="49" fontId="1" fillId="0" borderId="40" xfId="0" applyNumberFormat="1" applyFont="1" applyBorder="1" applyAlignment="1">
      <alignment/>
    </xf>
    <xf numFmtId="49" fontId="1" fillId="0" borderId="41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42" xfId="0" applyNumberFormat="1" applyFont="1" applyBorder="1" applyAlignment="1">
      <alignment/>
    </xf>
    <xf numFmtId="49" fontId="1" fillId="0" borderId="43" xfId="0" applyNumberFormat="1" applyFont="1" applyBorder="1" applyAlignment="1">
      <alignment/>
    </xf>
    <xf numFmtId="164" fontId="1" fillId="0" borderId="40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0" fontId="1" fillId="0" borderId="40" xfId="0" applyFont="1" applyBorder="1" applyAlignment="1">
      <alignment/>
    </xf>
    <xf numFmtId="49" fontId="1" fillId="0" borderId="6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1" fillId="0" borderId="41" xfId="0" applyFont="1" applyBorder="1" applyAlignment="1">
      <alignment/>
    </xf>
    <xf numFmtId="0" fontId="0" fillId="0" borderId="0" xfId="0" applyAlignment="1">
      <alignment horizontal="left"/>
    </xf>
    <xf numFmtId="49" fontId="3" fillId="0" borderId="8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49" fontId="1" fillId="0" borderId="44" xfId="0" applyNumberFormat="1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49" fontId="1" fillId="0" borderId="46" xfId="0" applyNumberFormat="1" applyFont="1" applyBorder="1" applyAlignment="1">
      <alignment horizontal="left"/>
    </xf>
    <xf numFmtId="164" fontId="1" fillId="0" borderId="41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2" fillId="0" borderId="47" xfId="0" applyNumberFormat="1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49" fontId="2" fillId="0" borderId="45" xfId="0" applyNumberFormat="1" applyFont="1" applyBorder="1" applyAlignment="1">
      <alignment/>
    </xf>
    <xf numFmtId="0" fontId="2" fillId="0" borderId="29" xfId="0" applyFont="1" applyBorder="1" applyAlignment="1">
      <alignment wrapText="1"/>
    </xf>
    <xf numFmtId="49" fontId="2" fillId="0" borderId="6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1" fillId="0" borderId="4" xfId="0" applyNumberFormat="1" applyFont="1" applyBorder="1" applyAlignment="1">
      <alignment wrapText="1"/>
    </xf>
    <xf numFmtId="49" fontId="1" fillId="0" borderId="6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2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0" fontId="2" fillId="0" borderId="22" xfId="0" applyFont="1" applyBorder="1" applyAlignment="1">
      <alignment/>
    </xf>
    <xf numFmtId="49" fontId="0" fillId="0" borderId="48" xfId="0" applyNumberFormat="1" applyFont="1" applyBorder="1" applyAlignment="1">
      <alignment/>
    </xf>
    <xf numFmtId="49" fontId="2" fillId="0" borderId="37" xfId="0" applyNumberFormat="1" applyFont="1" applyBorder="1" applyAlignment="1">
      <alignment/>
    </xf>
    <xf numFmtId="49" fontId="3" fillId="0" borderId="49" xfId="0" applyNumberFormat="1" applyFont="1" applyBorder="1" applyAlignment="1">
      <alignment/>
    </xf>
    <xf numFmtId="49" fontId="2" fillId="0" borderId="34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1" xfId="0" applyFont="1" applyBorder="1" applyAlignment="1">
      <alignment/>
    </xf>
    <xf numFmtId="0" fontId="1" fillId="0" borderId="22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2" fillId="0" borderId="19" xfId="0" applyFont="1" applyBorder="1" applyAlignment="1">
      <alignment/>
    </xf>
    <xf numFmtId="0" fontId="4" fillId="0" borderId="22" xfId="0" applyFont="1" applyBorder="1" applyAlignment="1">
      <alignment/>
    </xf>
    <xf numFmtId="49" fontId="3" fillId="0" borderId="16" xfId="0" applyNumberFormat="1" applyFont="1" applyBorder="1" applyAlignment="1">
      <alignment wrapText="1"/>
    </xf>
    <xf numFmtId="49" fontId="3" fillId="0" borderId="24" xfId="0" applyNumberFormat="1" applyFont="1" applyBorder="1" applyAlignment="1">
      <alignment wrapText="1"/>
    </xf>
    <xf numFmtId="164" fontId="3" fillId="0" borderId="24" xfId="0" applyNumberFormat="1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6" fillId="0" borderId="24" xfId="0" applyFont="1" applyBorder="1" applyAlignment="1">
      <alignment/>
    </xf>
    <xf numFmtId="49" fontId="6" fillId="0" borderId="9" xfId="0" applyNumberFormat="1" applyFont="1" applyFill="1" applyBorder="1" applyAlignment="1">
      <alignment/>
    </xf>
    <xf numFmtId="49" fontId="2" fillId="0" borderId="9" xfId="0" applyNumberFormat="1" applyFont="1" applyFill="1" applyBorder="1" applyAlignment="1">
      <alignment/>
    </xf>
    <xf numFmtId="0" fontId="2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26" xfId="0" applyFont="1" applyBorder="1" applyAlignment="1">
      <alignment/>
    </xf>
    <xf numFmtId="49" fontId="1" fillId="0" borderId="46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2" fillId="0" borderId="38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9" xfId="0" applyFont="1" applyBorder="1" applyAlignment="1">
      <alignment/>
    </xf>
    <xf numFmtId="164" fontId="4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49" fontId="1" fillId="0" borderId="33" xfId="0" applyNumberFormat="1" applyFont="1" applyBorder="1" applyAlignment="1">
      <alignment/>
    </xf>
    <xf numFmtId="164" fontId="6" fillId="0" borderId="24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25" xfId="0" applyFont="1" applyBorder="1" applyAlignment="1">
      <alignment wrapText="1"/>
    </xf>
    <xf numFmtId="49" fontId="2" fillId="0" borderId="50" xfId="0" applyNumberFormat="1" applyFont="1" applyBorder="1" applyAlignment="1">
      <alignment horizontal="left"/>
    </xf>
    <xf numFmtId="0" fontId="1" fillId="0" borderId="29" xfId="0" applyFont="1" applyBorder="1" applyAlignment="1">
      <alignment wrapText="1"/>
    </xf>
    <xf numFmtId="49" fontId="3" fillId="0" borderId="50" xfId="0" applyNumberFormat="1" applyFont="1" applyBorder="1" applyAlignment="1">
      <alignment horizontal="left"/>
    </xf>
    <xf numFmtId="0" fontId="1" fillId="0" borderId="31" xfId="0" applyFont="1" applyBorder="1" applyAlignment="1">
      <alignment wrapText="1"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49" fontId="1" fillId="0" borderId="0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49" fontId="1" fillId="0" borderId="34" xfId="0" applyNumberFormat="1" applyFont="1" applyBorder="1" applyAlignment="1">
      <alignment/>
    </xf>
    <xf numFmtId="49" fontId="1" fillId="0" borderId="29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 wrapText="1"/>
    </xf>
    <xf numFmtId="49" fontId="2" fillId="0" borderId="39" xfId="0" applyNumberFormat="1" applyFont="1" applyBorder="1" applyAlignment="1">
      <alignment/>
    </xf>
    <xf numFmtId="49" fontId="2" fillId="0" borderId="45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49" fontId="2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10" fillId="0" borderId="20" xfId="0" applyFont="1" applyBorder="1" applyAlignment="1">
      <alignment/>
    </xf>
    <xf numFmtId="49" fontId="3" fillId="0" borderId="20" xfId="0" applyNumberFormat="1" applyFont="1" applyBorder="1" applyAlignment="1">
      <alignment/>
    </xf>
    <xf numFmtId="49" fontId="3" fillId="0" borderId="24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8" xfId="0" applyNumberFormat="1" applyFont="1" applyBorder="1" applyAlignment="1">
      <alignment horizontal="left"/>
    </xf>
    <xf numFmtId="164" fontId="2" fillId="0" borderId="24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49" fontId="2" fillId="0" borderId="39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1" fillId="0" borderId="30" xfId="0" applyFont="1" applyBorder="1" applyAlignment="1">
      <alignment wrapText="1"/>
    </xf>
    <xf numFmtId="49" fontId="1" fillId="0" borderId="2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2" fillId="0" borderId="51" xfId="0" applyNumberFormat="1" applyFont="1" applyBorder="1" applyAlignment="1">
      <alignment/>
    </xf>
    <xf numFmtId="49" fontId="1" fillId="0" borderId="52" xfId="0" applyNumberFormat="1" applyFont="1" applyBorder="1" applyAlignment="1">
      <alignment/>
    </xf>
    <xf numFmtId="164" fontId="1" fillId="0" borderId="40" xfId="0" applyNumberFormat="1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164" fontId="6" fillId="0" borderId="4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4" xfId="0" applyFont="1" applyBorder="1" applyAlignment="1">
      <alignment/>
    </xf>
    <xf numFmtId="164" fontId="1" fillId="0" borderId="54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49" fontId="1" fillId="0" borderId="26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/>
    </xf>
    <xf numFmtId="49" fontId="2" fillId="0" borderId="49" xfId="0" applyNumberFormat="1" applyFont="1" applyBorder="1" applyAlignment="1">
      <alignment/>
    </xf>
    <xf numFmtId="49" fontId="1" fillId="0" borderId="54" xfId="0" applyNumberFormat="1" applyFont="1" applyBorder="1" applyAlignment="1">
      <alignment/>
    </xf>
    <xf numFmtId="49" fontId="1" fillId="0" borderId="53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46" xfId="0" applyFont="1" applyBorder="1" applyAlignment="1">
      <alignment/>
    </xf>
    <xf numFmtId="0" fontId="1" fillId="0" borderId="27" xfId="0" applyFont="1" applyBorder="1" applyAlignment="1">
      <alignment wrapText="1"/>
    </xf>
    <xf numFmtId="164" fontId="2" fillId="0" borderId="22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49" fontId="2" fillId="0" borderId="25" xfId="0" applyNumberFormat="1" applyFont="1" applyBorder="1" applyAlignment="1">
      <alignment/>
    </xf>
    <xf numFmtId="49" fontId="1" fillId="0" borderId="29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64" fontId="4" fillId="0" borderId="54" xfId="0" applyNumberFormat="1" applyFont="1" applyBorder="1" applyAlignment="1">
      <alignment/>
    </xf>
    <xf numFmtId="164" fontId="4" fillId="0" borderId="40" xfId="0" applyNumberFormat="1" applyFont="1" applyBorder="1" applyAlignment="1">
      <alignment/>
    </xf>
    <xf numFmtId="164" fontId="6" fillId="0" borderId="40" xfId="0" applyNumberFormat="1" applyFont="1" applyBorder="1" applyAlignment="1">
      <alignment/>
    </xf>
    <xf numFmtId="164" fontId="4" fillId="0" borderId="40" xfId="0" applyNumberFormat="1" applyFont="1" applyBorder="1" applyAlignment="1">
      <alignment/>
    </xf>
    <xf numFmtId="164" fontId="4" fillId="0" borderId="55" xfId="0" applyNumberFormat="1" applyFont="1" applyBorder="1" applyAlignment="1">
      <alignment/>
    </xf>
    <xf numFmtId="164" fontId="4" fillId="0" borderId="53" xfId="0" applyNumberFormat="1" applyFont="1" applyBorder="1" applyAlignment="1">
      <alignment/>
    </xf>
    <xf numFmtId="164" fontId="6" fillId="0" borderId="26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/>
    </xf>
    <xf numFmtId="164" fontId="4" fillId="0" borderId="23" xfId="0" applyNumberFormat="1" applyFont="1" applyBorder="1" applyAlignment="1">
      <alignment/>
    </xf>
    <xf numFmtId="49" fontId="1" fillId="0" borderId="26" xfId="0" applyNumberFormat="1" applyFont="1" applyBorder="1" applyAlignment="1">
      <alignment/>
    </xf>
    <xf numFmtId="49" fontId="1" fillId="0" borderId="39" xfId="0" applyNumberFormat="1" applyFont="1" applyBorder="1" applyAlignment="1">
      <alignment/>
    </xf>
    <xf numFmtId="49" fontId="1" fillId="0" borderId="37" xfId="0" applyNumberFormat="1" applyFont="1" applyBorder="1" applyAlignment="1">
      <alignment/>
    </xf>
    <xf numFmtId="49" fontId="1" fillId="0" borderId="45" xfId="0" applyNumberFormat="1" applyFont="1" applyBorder="1" applyAlignment="1">
      <alignment/>
    </xf>
    <xf numFmtId="164" fontId="4" fillId="0" borderId="26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164" fontId="6" fillId="0" borderId="21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49" fontId="3" fillId="0" borderId="49" xfId="0" applyNumberFormat="1" applyFont="1" applyBorder="1" applyAlignment="1">
      <alignment wrapText="1"/>
    </xf>
    <xf numFmtId="49" fontId="2" fillId="0" borderId="21" xfId="0" applyNumberFormat="1" applyFont="1" applyBorder="1" applyAlignment="1">
      <alignment/>
    </xf>
    <xf numFmtId="49" fontId="1" fillId="0" borderId="22" xfId="0" applyNumberFormat="1" applyFont="1" applyBorder="1" applyAlignment="1">
      <alignment wrapText="1"/>
    </xf>
    <xf numFmtId="49" fontId="2" fillId="0" borderId="33" xfId="0" applyNumberFormat="1" applyFont="1" applyBorder="1" applyAlignment="1">
      <alignment/>
    </xf>
    <xf numFmtId="49" fontId="1" fillId="0" borderId="34" xfId="0" applyNumberFormat="1" applyFont="1" applyBorder="1" applyAlignment="1">
      <alignment wrapText="1"/>
    </xf>
    <xf numFmtId="49" fontId="2" fillId="0" borderId="32" xfId="0" applyNumberFormat="1" applyFont="1" applyBorder="1" applyAlignment="1">
      <alignment/>
    </xf>
    <xf numFmtId="49" fontId="1" fillId="0" borderId="32" xfId="0" applyNumberFormat="1" applyFont="1" applyBorder="1" applyAlignment="1">
      <alignment/>
    </xf>
    <xf numFmtId="49" fontId="1" fillId="0" borderId="48" xfId="0" applyNumberFormat="1" applyFont="1" applyBorder="1" applyAlignment="1">
      <alignment/>
    </xf>
    <xf numFmtId="49" fontId="0" fillId="0" borderId="16" xfId="0" applyNumberFormat="1" applyFont="1" applyBorder="1" applyAlignment="1">
      <alignment wrapText="1"/>
    </xf>
    <xf numFmtId="0" fontId="2" fillId="0" borderId="6" xfId="0" applyFont="1" applyBorder="1" applyAlignment="1">
      <alignment/>
    </xf>
    <xf numFmtId="0" fontId="6" fillId="0" borderId="55" xfId="0" applyFont="1" applyBorder="1" applyAlignment="1">
      <alignment/>
    </xf>
    <xf numFmtId="164" fontId="3" fillId="0" borderId="49" xfId="0" applyNumberFormat="1" applyFont="1" applyBorder="1" applyAlignment="1">
      <alignment/>
    </xf>
    <xf numFmtId="164" fontId="6" fillId="0" borderId="54" xfId="0" applyNumberFormat="1" applyFont="1" applyBorder="1" applyAlignment="1">
      <alignment/>
    </xf>
    <xf numFmtId="164" fontId="4" fillId="0" borderId="41" xfId="0" applyNumberFormat="1" applyFont="1" applyBorder="1" applyAlignment="1">
      <alignment/>
    </xf>
    <xf numFmtId="164" fontId="6" fillId="0" borderId="51" xfId="0" applyNumberFormat="1" applyFont="1" applyBorder="1" applyAlignment="1">
      <alignment/>
    </xf>
    <xf numFmtId="164" fontId="3" fillId="0" borderId="49" xfId="0" applyNumberFormat="1" applyFont="1" applyBorder="1" applyAlignment="1">
      <alignment wrapText="1"/>
    </xf>
    <xf numFmtId="164" fontId="4" fillId="0" borderId="40" xfId="0" applyNumberFormat="1" applyFont="1" applyBorder="1" applyAlignment="1">
      <alignment wrapText="1"/>
    </xf>
    <xf numFmtId="164" fontId="2" fillId="0" borderId="51" xfId="0" applyNumberFormat="1" applyFont="1" applyBorder="1" applyAlignment="1">
      <alignment/>
    </xf>
    <xf numFmtId="164" fontId="4" fillId="0" borderId="41" xfId="0" applyNumberFormat="1" applyFont="1" applyBorder="1" applyAlignment="1">
      <alignment/>
    </xf>
    <xf numFmtId="164" fontId="6" fillId="0" borderId="49" xfId="0" applyNumberFormat="1" applyFont="1" applyBorder="1" applyAlignment="1">
      <alignment/>
    </xf>
    <xf numFmtId="164" fontId="4" fillId="0" borderId="51" xfId="0" applyNumberFormat="1" applyFont="1" applyBorder="1" applyAlignment="1">
      <alignment/>
    </xf>
    <xf numFmtId="164" fontId="4" fillId="0" borderId="22" xfId="0" applyNumberFormat="1" applyFont="1" applyBorder="1" applyAlignment="1">
      <alignment wrapText="1"/>
    </xf>
    <xf numFmtId="164" fontId="2" fillId="0" borderId="26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64" fontId="6" fillId="0" borderId="25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2" fillId="0" borderId="49" xfId="0" applyFont="1" applyBorder="1" applyAlignment="1">
      <alignment/>
    </xf>
    <xf numFmtId="49" fontId="11" fillId="0" borderId="22" xfId="0" applyNumberFormat="1" applyFont="1" applyBorder="1" applyAlignment="1">
      <alignment/>
    </xf>
    <xf numFmtId="49" fontId="11" fillId="0" borderId="34" xfId="0" applyNumberFormat="1" applyFont="1" applyBorder="1" applyAlignment="1">
      <alignment/>
    </xf>
    <xf numFmtId="164" fontId="11" fillId="0" borderId="22" xfId="0" applyNumberFormat="1" applyFont="1" applyBorder="1" applyAlignment="1">
      <alignment/>
    </xf>
    <xf numFmtId="0" fontId="11" fillId="0" borderId="34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49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9" xfId="0" applyFont="1" applyBorder="1" applyAlignment="1">
      <alignment/>
    </xf>
    <xf numFmtId="0" fontId="11" fillId="0" borderId="21" xfId="0" applyNumberFormat="1" applyFont="1" applyBorder="1" applyAlignment="1">
      <alignment/>
    </xf>
    <xf numFmtId="0" fontId="11" fillId="0" borderId="22" xfId="0" applyNumberFormat="1" applyFont="1" applyBorder="1" applyAlignment="1">
      <alignment/>
    </xf>
    <xf numFmtId="0" fontId="11" fillId="0" borderId="25" xfId="0" applyNumberFormat="1" applyFont="1" applyBorder="1" applyAlignment="1">
      <alignment/>
    </xf>
    <xf numFmtId="0" fontId="7" fillId="0" borderId="24" xfId="0" applyNumberFormat="1" applyFont="1" applyBorder="1" applyAlignment="1">
      <alignment/>
    </xf>
    <xf numFmtId="0" fontId="7" fillId="0" borderId="21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0" fontId="11" fillId="0" borderId="19" xfId="0" applyNumberFormat="1" applyFont="1" applyBorder="1" applyAlignment="1">
      <alignment/>
    </xf>
    <xf numFmtId="164" fontId="11" fillId="0" borderId="22" xfId="0" applyNumberFormat="1" applyFont="1" applyBorder="1" applyAlignment="1">
      <alignment/>
    </xf>
    <xf numFmtId="164" fontId="7" fillId="0" borderId="24" xfId="0" applyNumberFormat="1" applyFont="1" applyBorder="1" applyAlignment="1">
      <alignment/>
    </xf>
    <xf numFmtId="164" fontId="11" fillId="0" borderId="25" xfId="0" applyNumberFormat="1" applyFont="1" applyBorder="1" applyAlignment="1">
      <alignment/>
    </xf>
    <xf numFmtId="0" fontId="2" fillId="0" borderId="20" xfId="0" applyNumberFormat="1" applyFont="1" applyBorder="1" applyAlignment="1">
      <alignment/>
    </xf>
    <xf numFmtId="164" fontId="1" fillId="0" borderId="43" xfId="0" applyNumberFormat="1" applyFont="1" applyBorder="1" applyAlignment="1">
      <alignment/>
    </xf>
    <xf numFmtId="49" fontId="1" fillId="0" borderId="57" xfId="0" applyNumberFormat="1" applyFont="1" applyBorder="1" applyAlignment="1">
      <alignment/>
    </xf>
    <xf numFmtId="49" fontId="1" fillId="0" borderId="57" xfId="0" applyNumberFormat="1" applyFont="1" applyBorder="1" applyAlignment="1">
      <alignment horizontal="left"/>
    </xf>
    <xf numFmtId="164" fontId="1" fillId="0" borderId="57" xfId="0" applyNumberFormat="1" applyFont="1" applyBorder="1" applyAlignment="1">
      <alignment/>
    </xf>
    <xf numFmtId="0" fontId="1" fillId="0" borderId="25" xfId="0" applyFont="1" applyBorder="1" applyAlignment="1">
      <alignment horizontal="left"/>
    </xf>
    <xf numFmtId="164" fontId="1" fillId="0" borderId="52" xfId="0" applyNumberFormat="1" applyFont="1" applyBorder="1" applyAlignment="1">
      <alignment/>
    </xf>
    <xf numFmtId="49" fontId="1" fillId="0" borderId="57" xfId="0" applyNumberFormat="1" applyFont="1" applyBorder="1" applyAlignment="1">
      <alignment/>
    </xf>
    <xf numFmtId="49" fontId="1" fillId="0" borderId="57" xfId="0" applyNumberFormat="1" applyFont="1" applyBorder="1" applyAlignment="1">
      <alignment horizontal="left"/>
    </xf>
    <xf numFmtId="164" fontId="1" fillId="0" borderId="57" xfId="0" applyNumberFormat="1" applyFont="1" applyBorder="1" applyAlignment="1">
      <alignment/>
    </xf>
    <xf numFmtId="49" fontId="1" fillId="0" borderId="52" xfId="0" applyNumberFormat="1" applyFont="1" applyBorder="1" applyAlignment="1">
      <alignment horizontal="left"/>
    </xf>
    <xf numFmtId="0" fontId="1" fillId="0" borderId="58" xfId="0" applyFont="1" applyBorder="1" applyAlignment="1">
      <alignment horizontal="left"/>
    </xf>
    <xf numFmtId="49" fontId="1" fillId="0" borderId="58" xfId="0" applyNumberFormat="1" applyFont="1" applyBorder="1" applyAlignment="1">
      <alignment/>
    </xf>
    <xf numFmtId="49" fontId="1" fillId="0" borderId="58" xfId="0" applyNumberFormat="1" applyFont="1" applyBorder="1" applyAlignment="1">
      <alignment horizontal="left"/>
    </xf>
    <xf numFmtId="164" fontId="1" fillId="0" borderId="58" xfId="0" applyNumberFormat="1" applyFont="1" applyBorder="1" applyAlignment="1">
      <alignment/>
    </xf>
    <xf numFmtId="164" fontId="1" fillId="0" borderId="30" xfId="0" applyNumberFormat="1" applyFont="1" applyBorder="1" applyAlignment="1">
      <alignment/>
    </xf>
    <xf numFmtId="0" fontId="1" fillId="0" borderId="57" xfId="0" applyFont="1" applyBorder="1" applyAlignment="1">
      <alignment horizontal="left"/>
    </xf>
    <xf numFmtId="49" fontId="2" fillId="0" borderId="57" xfId="0" applyNumberFormat="1" applyFont="1" applyBorder="1" applyAlignment="1">
      <alignment/>
    </xf>
    <xf numFmtId="164" fontId="2" fillId="0" borderId="57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49" fontId="2" fillId="0" borderId="57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/>
    </xf>
    <xf numFmtId="49" fontId="2" fillId="0" borderId="52" xfId="0" applyNumberFormat="1" applyFont="1" applyBorder="1" applyAlignment="1">
      <alignment horizontal="left"/>
    </xf>
    <xf numFmtId="164" fontId="2" fillId="0" borderId="52" xfId="0" applyNumberFormat="1" applyFont="1" applyBorder="1" applyAlignment="1">
      <alignment/>
    </xf>
    <xf numFmtId="49" fontId="3" fillId="0" borderId="57" xfId="0" applyNumberFormat="1" applyFont="1" applyBorder="1" applyAlignment="1">
      <alignment/>
    </xf>
    <xf numFmtId="49" fontId="3" fillId="0" borderId="57" xfId="0" applyNumberFormat="1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49" fontId="2" fillId="0" borderId="58" xfId="0" applyNumberFormat="1" applyFont="1" applyBorder="1" applyAlignment="1">
      <alignment/>
    </xf>
    <xf numFmtId="49" fontId="2" fillId="0" borderId="58" xfId="0" applyNumberFormat="1" applyFont="1" applyBorder="1" applyAlignment="1">
      <alignment horizontal="left"/>
    </xf>
    <xf numFmtId="164" fontId="2" fillId="0" borderId="58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49" fontId="3" fillId="0" borderId="24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0" fontId="3" fillId="0" borderId="19" xfId="0" applyFont="1" applyBorder="1" applyAlignment="1">
      <alignment/>
    </xf>
    <xf numFmtId="164" fontId="2" fillId="0" borderId="59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50" xfId="0" applyNumberFormat="1" applyFont="1" applyBorder="1" applyAlignment="1">
      <alignment/>
    </xf>
    <xf numFmtId="0" fontId="14" fillId="0" borderId="24" xfId="0" applyFont="1" applyBorder="1" applyAlignment="1">
      <alignment wrapText="1"/>
    </xf>
    <xf numFmtId="0" fontId="15" fillId="0" borderId="0" xfId="0" applyFont="1" applyAlignment="1">
      <alignment horizontal="right"/>
    </xf>
    <xf numFmtId="0" fontId="3" fillId="0" borderId="20" xfId="0" applyFont="1" applyBorder="1" applyAlignment="1">
      <alignment horizontal="center"/>
    </xf>
    <xf numFmtId="0" fontId="5" fillId="0" borderId="60" xfId="0" applyFont="1" applyBorder="1" applyAlignment="1">
      <alignment/>
    </xf>
    <xf numFmtId="164" fontId="2" fillId="0" borderId="61" xfId="0" applyNumberFormat="1" applyFont="1" applyBorder="1" applyAlignment="1">
      <alignment/>
    </xf>
    <xf numFmtId="0" fontId="1" fillId="0" borderId="62" xfId="0" applyFont="1" applyBorder="1" applyAlignment="1">
      <alignment/>
    </xf>
    <xf numFmtId="164" fontId="1" fillId="0" borderId="44" xfId="0" applyNumberFormat="1" applyFont="1" applyBorder="1" applyAlignment="1">
      <alignment/>
    </xf>
    <xf numFmtId="0" fontId="2" fillId="0" borderId="62" xfId="0" applyFont="1" applyBorder="1" applyAlignment="1">
      <alignment/>
    </xf>
    <xf numFmtId="164" fontId="2" fillId="0" borderId="44" xfId="0" applyNumberFormat="1" applyFont="1" applyBorder="1" applyAlignment="1">
      <alignment/>
    </xf>
    <xf numFmtId="0" fontId="1" fillId="0" borderId="62" xfId="0" applyFont="1" applyBorder="1" applyAlignment="1">
      <alignment/>
    </xf>
    <xf numFmtId="0" fontId="1" fillId="0" borderId="44" xfId="0" applyFont="1" applyBorder="1" applyAlignment="1">
      <alignment/>
    </xf>
    <xf numFmtId="0" fontId="3" fillId="0" borderId="62" xfId="0" applyFont="1" applyBorder="1" applyAlignment="1">
      <alignment/>
    </xf>
    <xf numFmtId="0" fontId="2" fillId="0" borderId="44" xfId="0" applyFont="1" applyBorder="1" applyAlignment="1">
      <alignment/>
    </xf>
    <xf numFmtId="0" fontId="1" fillId="0" borderId="60" xfId="0" applyFont="1" applyBorder="1" applyAlignment="1">
      <alignment/>
    </xf>
    <xf numFmtId="164" fontId="1" fillId="0" borderId="61" xfId="0" applyNumberFormat="1" applyFont="1" applyBorder="1" applyAlignment="1">
      <alignment/>
    </xf>
    <xf numFmtId="164" fontId="1" fillId="0" borderId="44" xfId="0" applyNumberFormat="1" applyFont="1" applyBorder="1" applyAlignment="1">
      <alignment/>
    </xf>
    <xf numFmtId="0" fontId="2" fillId="0" borderId="60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2" xfId="0" applyFont="1" applyBorder="1" applyAlignment="1">
      <alignment/>
    </xf>
    <xf numFmtId="164" fontId="1" fillId="0" borderId="63" xfId="0" applyNumberFormat="1" applyFont="1" applyBorder="1" applyAlignment="1">
      <alignment/>
    </xf>
    <xf numFmtId="0" fontId="1" fillId="0" borderId="64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1" xfId="0" applyFont="1" applyBorder="1" applyAlignment="1">
      <alignment/>
    </xf>
    <xf numFmtId="0" fontId="2" fillId="0" borderId="60" xfId="0" applyFont="1" applyBorder="1" applyAlignment="1">
      <alignment horizontal="center"/>
    </xf>
    <xf numFmtId="0" fontId="1" fillId="0" borderId="62" xfId="0" applyFont="1" applyBorder="1" applyAlignment="1">
      <alignment horizontal="left" wrapText="1"/>
    </xf>
    <xf numFmtId="0" fontId="1" fillId="0" borderId="60" xfId="0" applyFont="1" applyBorder="1" applyAlignment="1">
      <alignment horizontal="left" wrapText="1"/>
    </xf>
    <xf numFmtId="0" fontId="1" fillId="0" borderId="64" xfId="0" applyFont="1" applyBorder="1" applyAlignment="1">
      <alignment horizontal="left"/>
    </xf>
    <xf numFmtId="0" fontId="2" fillId="0" borderId="60" xfId="0" applyFont="1" applyBorder="1" applyAlignment="1">
      <alignment horizontal="left" wrapText="1"/>
    </xf>
    <xf numFmtId="0" fontId="2" fillId="0" borderId="60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3" xfId="0" applyFont="1" applyBorder="1" applyAlignment="1">
      <alignment/>
    </xf>
    <xf numFmtId="0" fontId="1" fillId="0" borderId="62" xfId="0" applyFont="1" applyBorder="1" applyAlignment="1">
      <alignment wrapText="1"/>
    </xf>
    <xf numFmtId="0" fontId="1" fillId="0" borderId="64" xfId="0" applyFont="1" applyBorder="1" applyAlignment="1">
      <alignment wrapText="1"/>
    </xf>
    <xf numFmtId="0" fontId="0" fillId="0" borderId="0" xfId="0" applyAlignment="1">
      <alignment/>
    </xf>
    <xf numFmtId="0" fontId="2" fillId="0" borderId="61" xfId="0" applyFont="1" applyBorder="1" applyAlignment="1">
      <alignment/>
    </xf>
    <xf numFmtId="0" fontId="10" fillId="0" borderId="11" xfId="0" applyFont="1" applyBorder="1" applyAlignment="1">
      <alignment horizontal="center" wrapText="1"/>
    </xf>
    <xf numFmtId="49" fontId="3" fillId="0" borderId="11" xfId="0" applyNumberFormat="1" applyFont="1" applyBorder="1" applyAlignment="1">
      <alignment/>
    </xf>
    <xf numFmtId="49" fontId="3" fillId="0" borderId="65" xfId="0" applyNumberFormat="1" applyFont="1" applyBorder="1" applyAlignment="1">
      <alignment horizontal="left"/>
    </xf>
    <xf numFmtId="164" fontId="2" fillId="0" borderId="9" xfId="0" applyNumberFormat="1" applyFont="1" applyBorder="1" applyAlignment="1">
      <alignment/>
    </xf>
    <xf numFmtId="0" fontId="2" fillId="0" borderId="57" xfId="0" applyFont="1" applyBorder="1" applyAlignment="1">
      <alignment horizontal="center"/>
    </xf>
    <xf numFmtId="0" fontId="1" fillId="0" borderId="57" xfId="0" applyFont="1" applyBorder="1" applyAlignment="1">
      <alignment horizontal="left" wrapText="1"/>
    </xf>
    <xf numFmtId="0" fontId="1" fillId="0" borderId="57" xfId="0" applyFont="1" applyBorder="1" applyAlignment="1">
      <alignment/>
    </xf>
    <xf numFmtId="0" fontId="3" fillId="0" borderId="59" xfId="0" applyFont="1" applyBorder="1" applyAlignment="1">
      <alignment/>
    </xf>
    <xf numFmtId="49" fontId="3" fillId="0" borderId="5" xfId="0" applyNumberFormat="1" applyFont="1" applyBorder="1" applyAlignment="1">
      <alignment/>
    </xf>
    <xf numFmtId="49" fontId="3" fillId="0" borderId="5" xfId="0" applyNumberFormat="1" applyFont="1" applyBorder="1" applyAlignment="1">
      <alignment horizontal="left"/>
    </xf>
    <xf numFmtId="164" fontId="3" fillId="0" borderId="5" xfId="0" applyNumberFormat="1" applyFont="1" applyBorder="1" applyAlignment="1">
      <alignment/>
    </xf>
    <xf numFmtId="164" fontId="3" fillId="0" borderId="50" xfId="0" applyNumberFormat="1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7" xfId="0" applyFont="1" applyBorder="1" applyAlignment="1">
      <alignment/>
    </xf>
    <xf numFmtId="164" fontId="4" fillId="0" borderId="58" xfId="0" applyNumberFormat="1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2" xfId="0" applyFont="1" applyBorder="1" applyAlignment="1">
      <alignment/>
    </xf>
    <xf numFmtId="164" fontId="2" fillId="0" borderId="49" xfId="0" applyNumberFormat="1" applyFont="1" applyBorder="1" applyAlignment="1">
      <alignment/>
    </xf>
    <xf numFmtId="0" fontId="3" fillId="0" borderId="66" xfId="0" applyFont="1" applyBorder="1" applyAlignment="1">
      <alignment/>
    </xf>
    <xf numFmtId="49" fontId="3" fillId="0" borderId="67" xfId="0" applyNumberFormat="1" applyFont="1" applyBorder="1" applyAlignment="1">
      <alignment/>
    </xf>
    <xf numFmtId="49" fontId="3" fillId="0" borderId="67" xfId="0" applyNumberFormat="1" applyFont="1" applyBorder="1" applyAlignment="1">
      <alignment horizontal="left"/>
    </xf>
    <xf numFmtId="164" fontId="3" fillId="0" borderId="67" xfId="0" applyNumberFormat="1" applyFont="1" applyBorder="1" applyAlignment="1">
      <alignment/>
    </xf>
    <xf numFmtId="164" fontId="3" fillId="0" borderId="68" xfId="0" applyNumberFormat="1" applyFont="1" applyBorder="1" applyAlignment="1">
      <alignment/>
    </xf>
    <xf numFmtId="0" fontId="1" fillId="0" borderId="57" xfId="0" applyFont="1" applyBorder="1" applyAlignment="1">
      <alignment wrapText="1"/>
    </xf>
    <xf numFmtId="164" fontId="4" fillId="0" borderId="57" xfId="0" applyNumberFormat="1" applyFont="1" applyBorder="1" applyAlignment="1">
      <alignment/>
    </xf>
    <xf numFmtId="164" fontId="6" fillId="0" borderId="57" xfId="0" applyNumberFormat="1" applyFont="1" applyBorder="1" applyAlignment="1">
      <alignment/>
    </xf>
    <xf numFmtId="0" fontId="1" fillId="0" borderId="5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0" borderId="58" xfId="0" applyFont="1" applyBorder="1" applyAlignment="1">
      <alignment wrapText="1"/>
    </xf>
    <xf numFmtId="164" fontId="4" fillId="0" borderId="52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164" fontId="4" fillId="0" borderId="50" xfId="0" applyNumberFormat="1" applyFont="1" applyBorder="1" applyAlignment="1">
      <alignment/>
    </xf>
    <xf numFmtId="49" fontId="1" fillId="0" borderId="69" xfId="0" applyNumberFormat="1" applyFont="1" applyBorder="1" applyAlignment="1">
      <alignment/>
    </xf>
    <xf numFmtId="164" fontId="4" fillId="0" borderId="69" xfId="0" applyNumberFormat="1" applyFont="1" applyBorder="1" applyAlignment="1">
      <alignment/>
    </xf>
    <xf numFmtId="0" fontId="1" fillId="0" borderId="69" xfId="0" applyNumberFormat="1" applyFont="1" applyBorder="1" applyAlignment="1">
      <alignment/>
    </xf>
    <xf numFmtId="0" fontId="11" fillId="0" borderId="69" xfId="0" applyNumberFormat="1" applyFont="1" applyBorder="1" applyAlignment="1">
      <alignment/>
    </xf>
    <xf numFmtId="49" fontId="3" fillId="0" borderId="52" xfId="0" applyNumberFormat="1" applyFont="1" applyBorder="1" applyAlignment="1">
      <alignment/>
    </xf>
    <xf numFmtId="49" fontId="3" fillId="0" borderId="52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49" fontId="2" fillId="0" borderId="42" xfId="0" applyNumberFormat="1" applyFont="1" applyBorder="1" applyAlignment="1">
      <alignment/>
    </xf>
    <xf numFmtId="49" fontId="2" fillId="0" borderId="56" xfId="0" applyNumberFormat="1" applyFont="1" applyBorder="1" applyAlignment="1">
      <alignment horizontal="left"/>
    </xf>
    <xf numFmtId="164" fontId="2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4" fillId="0" borderId="64" xfId="0" applyFont="1" applyBorder="1" applyAlignment="1">
      <alignment/>
    </xf>
    <xf numFmtId="49" fontId="4" fillId="0" borderId="58" xfId="0" applyNumberFormat="1" applyFont="1" applyBorder="1" applyAlignment="1">
      <alignment/>
    </xf>
    <xf numFmtId="49" fontId="4" fillId="0" borderId="58" xfId="0" applyNumberFormat="1" applyFont="1" applyBorder="1" applyAlignment="1">
      <alignment horizontal="left"/>
    </xf>
    <xf numFmtId="164" fontId="4" fillId="0" borderId="63" xfId="0" applyNumberFormat="1" applyFont="1" applyBorder="1" applyAlignment="1">
      <alignment/>
    </xf>
    <xf numFmtId="0" fontId="11" fillId="0" borderId="58" xfId="0" applyFont="1" applyBorder="1" applyAlignment="1">
      <alignment/>
    </xf>
    <xf numFmtId="49" fontId="11" fillId="0" borderId="58" xfId="0" applyNumberFormat="1" applyFont="1" applyBorder="1" applyAlignment="1">
      <alignment/>
    </xf>
    <xf numFmtId="49" fontId="11" fillId="0" borderId="58" xfId="0" applyNumberFormat="1" applyFont="1" applyBorder="1" applyAlignment="1">
      <alignment horizontal="left"/>
    </xf>
    <xf numFmtId="164" fontId="11" fillId="0" borderId="58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38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49" xfId="0" applyFont="1" applyBorder="1" applyAlignment="1">
      <alignment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7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6" xfId="0" applyFont="1" applyBorder="1" applyAlignment="1">
      <alignment/>
    </xf>
    <xf numFmtId="0" fontId="15" fillId="0" borderId="49" xfId="0" applyFont="1" applyBorder="1" applyAlignment="1">
      <alignment/>
    </xf>
    <xf numFmtId="164" fontId="15" fillId="0" borderId="24" xfId="0" applyNumberFormat="1" applyFont="1" applyBorder="1" applyAlignment="1">
      <alignment/>
    </xf>
    <xf numFmtId="0" fontId="15" fillId="0" borderId="70" xfId="0" applyFont="1" applyBorder="1" applyAlignment="1">
      <alignment/>
    </xf>
    <xf numFmtId="0" fontId="15" fillId="0" borderId="9" xfId="0" applyFont="1" applyBorder="1" applyAlignment="1">
      <alignment/>
    </xf>
    <xf numFmtId="0" fontId="15" fillId="0" borderId="43" xfId="0" applyFont="1" applyBorder="1" applyAlignment="1">
      <alignment/>
    </xf>
    <xf numFmtId="164" fontId="15" fillId="0" borderId="10" xfId="0" applyNumberFormat="1" applyFont="1" applyBorder="1" applyAlignment="1">
      <alignment/>
    </xf>
    <xf numFmtId="164" fontId="15" fillId="0" borderId="9" xfId="0" applyNumberFormat="1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9" xfId="0" applyFont="1" applyBorder="1" applyAlignment="1">
      <alignment/>
    </xf>
    <xf numFmtId="0" fontId="1" fillId="0" borderId="0" xfId="0" applyFont="1" applyAlignment="1">
      <alignment/>
    </xf>
    <xf numFmtId="0" fontId="18" fillId="0" borderId="20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49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7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42" xfId="0" applyFont="1" applyBorder="1" applyAlignment="1">
      <alignment/>
    </xf>
    <xf numFmtId="0" fontId="18" fillId="0" borderId="43" xfId="0" applyFont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38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42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4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17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55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8" fillId="0" borderId="42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H4" sqref="H4"/>
    </sheetView>
  </sheetViews>
  <sheetFormatPr defaultColWidth="8.796875" defaultRowHeight="15"/>
  <cols>
    <col min="1" max="1" width="57.59765625" style="0" customWidth="1"/>
    <col min="2" max="2" width="5.8984375" style="4" customWidth="1"/>
    <col min="3" max="3" width="6.59765625" style="4" customWidth="1"/>
    <col min="4" max="4" width="7.59765625" style="48" customWidth="1"/>
    <col min="5" max="5" width="8.8984375" style="1" customWidth="1"/>
    <col min="6" max="6" width="0.1015625" style="1" hidden="1" customWidth="1"/>
    <col min="7" max="7" width="6.5" style="0" customWidth="1"/>
    <col min="8" max="8" width="8.69921875" style="355" customWidth="1"/>
  </cols>
  <sheetData>
    <row r="1" spans="4:8" ht="15.75">
      <c r="D1" s="4"/>
      <c r="E1" s="4"/>
      <c r="H1" s="406" t="s">
        <v>362</v>
      </c>
    </row>
    <row r="2" spans="4:8" ht="15.75">
      <c r="D2" s="4"/>
      <c r="E2" s="4"/>
      <c r="H2" s="406" t="s">
        <v>337</v>
      </c>
    </row>
    <row r="3" spans="4:8" ht="15.75">
      <c r="D3" s="4"/>
      <c r="E3" s="4"/>
      <c r="H3" s="406" t="s">
        <v>366</v>
      </c>
    </row>
    <row r="4" spans="4:8" ht="15.75">
      <c r="D4" s="4"/>
      <c r="E4" s="4"/>
      <c r="H4" s="406" t="s">
        <v>338</v>
      </c>
    </row>
    <row r="5" spans="4:8" ht="15.75">
      <c r="D5" s="4"/>
      <c r="E5" s="4"/>
      <c r="H5" s="406" t="s">
        <v>367</v>
      </c>
    </row>
    <row r="6" spans="1:8" s="490" customFormat="1" ht="15">
      <c r="A6" s="539" t="s">
        <v>304</v>
      </c>
      <c r="B6" s="539"/>
      <c r="C6" s="539"/>
      <c r="D6" s="539"/>
      <c r="E6" s="539"/>
      <c r="F6" s="539"/>
      <c r="G6" s="539"/>
      <c r="H6" s="539"/>
    </row>
    <row r="7" spans="1:8" s="490" customFormat="1" ht="17.25" customHeight="1" thickBot="1">
      <c r="A7" s="540" t="s">
        <v>209</v>
      </c>
      <c r="B7" s="540"/>
      <c r="C7" s="540"/>
      <c r="D7" s="540"/>
      <c r="E7" s="540"/>
      <c r="F7" s="540"/>
      <c r="G7" s="540"/>
      <c r="H7" s="540"/>
    </row>
    <row r="8" spans="1:8" ht="16.5" thickBot="1">
      <c r="A8" s="17" t="s">
        <v>0</v>
      </c>
      <c r="B8" s="29" t="s">
        <v>149</v>
      </c>
      <c r="C8" s="29" t="s">
        <v>20</v>
      </c>
      <c r="D8" s="138" t="s">
        <v>114</v>
      </c>
      <c r="E8" s="112" t="s">
        <v>150</v>
      </c>
      <c r="F8" s="79"/>
      <c r="G8" s="139"/>
      <c r="H8" s="356"/>
    </row>
    <row r="9" spans="1:8" ht="16.5" thickBot="1">
      <c r="A9" s="27"/>
      <c r="B9" s="30"/>
      <c r="C9" s="30"/>
      <c r="D9" s="140"/>
      <c r="E9" s="18" t="s">
        <v>145</v>
      </c>
      <c r="F9" s="115"/>
      <c r="G9" s="141" t="s">
        <v>151</v>
      </c>
      <c r="H9" s="356"/>
    </row>
    <row r="10" spans="1:8" ht="15.75">
      <c r="A10" s="27"/>
      <c r="B10" s="30"/>
      <c r="C10" s="30"/>
      <c r="D10" s="140"/>
      <c r="E10" s="83" t="s">
        <v>146</v>
      </c>
      <c r="F10" s="115"/>
      <c r="G10" s="131" t="s">
        <v>114</v>
      </c>
      <c r="H10" s="357" t="s">
        <v>147</v>
      </c>
    </row>
    <row r="11" spans="1:8" ht="16.5" thickBot="1">
      <c r="A11" s="28"/>
      <c r="B11" s="31"/>
      <c r="C11" s="31"/>
      <c r="D11" s="142"/>
      <c r="E11" s="83"/>
      <c r="F11" s="115"/>
      <c r="G11" s="407"/>
      <c r="H11" s="358" t="s">
        <v>148</v>
      </c>
    </row>
    <row r="12" spans="1:8" ht="16.5" thickBot="1">
      <c r="A12" s="202" t="s">
        <v>23</v>
      </c>
      <c r="B12" s="39" t="s">
        <v>24</v>
      </c>
      <c r="C12" s="39" t="s">
        <v>96</v>
      </c>
      <c r="D12" s="136">
        <f>D15+D17+D18+D14+D16</f>
        <v>101619.19999999998</v>
      </c>
      <c r="E12" s="408">
        <f>E15+E17+E18+E14+E16</f>
        <v>99473.49999999999</v>
      </c>
      <c r="F12" s="409">
        <f>F15+F17+F18+F14+F16</f>
        <v>27</v>
      </c>
      <c r="G12" s="409">
        <f>G15+G17+G18+G14+G16</f>
        <v>2145.7</v>
      </c>
      <c r="H12" s="410">
        <f>H15+H17+H18+H14+H16</f>
        <v>0</v>
      </c>
    </row>
    <row r="13" spans="1:8" ht="13.5" customHeight="1">
      <c r="A13" s="91" t="s">
        <v>152</v>
      </c>
      <c r="B13" s="129"/>
      <c r="C13" s="80"/>
      <c r="D13" s="52"/>
      <c r="E13" s="50"/>
      <c r="F13" s="67"/>
      <c r="G13" s="54"/>
      <c r="H13" s="359"/>
    </row>
    <row r="14" spans="1:8" ht="26.25">
      <c r="A14" s="226" t="s">
        <v>268</v>
      </c>
      <c r="B14" s="46" t="s">
        <v>24</v>
      </c>
      <c r="C14" s="76" t="s">
        <v>240</v>
      </c>
      <c r="D14" s="229">
        <f>'Прилож №4'!G12</f>
        <v>1268.9</v>
      </c>
      <c r="E14" s="51">
        <f>D14-G14</f>
        <v>1268.9</v>
      </c>
      <c r="F14" s="67"/>
      <c r="G14" s="54"/>
      <c r="H14" s="359"/>
    </row>
    <row r="15" spans="1:8" ht="26.25">
      <c r="A15" s="227" t="s">
        <v>271</v>
      </c>
      <c r="B15" s="36" t="s">
        <v>24</v>
      </c>
      <c r="C15" s="77" t="s">
        <v>27</v>
      </c>
      <c r="D15" s="51">
        <f>'Прилож №4'!G15</f>
        <v>74089.99999999999</v>
      </c>
      <c r="E15" s="51">
        <f>D15-G15</f>
        <v>72090.29999999999</v>
      </c>
      <c r="F15" s="68"/>
      <c r="G15" s="51">
        <f>1999.7</f>
        <v>1999.7</v>
      </c>
      <c r="H15" s="360"/>
    </row>
    <row r="16" spans="1:8" ht="15.75">
      <c r="A16" s="227" t="s">
        <v>314</v>
      </c>
      <c r="B16" s="36" t="s">
        <v>24</v>
      </c>
      <c r="C16" s="77" t="s">
        <v>315</v>
      </c>
      <c r="D16" s="51">
        <f>'Прилож №4'!G17</f>
        <v>1000</v>
      </c>
      <c r="E16" s="51">
        <f>D16-G16</f>
        <v>1000</v>
      </c>
      <c r="F16" s="68"/>
      <c r="G16" s="51"/>
      <c r="H16" s="360"/>
    </row>
    <row r="17" spans="1:8" ht="15.75">
      <c r="A17" s="92" t="s">
        <v>19</v>
      </c>
      <c r="B17" s="36" t="s">
        <v>24</v>
      </c>
      <c r="C17" s="77" t="s">
        <v>28</v>
      </c>
      <c r="D17" s="51">
        <f>'Прилож №4'!G20</f>
        <v>5000</v>
      </c>
      <c r="E17" s="51">
        <f>D17-G17</f>
        <v>5000</v>
      </c>
      <c r="F17" s="69" t="s">
        <v>1</v>
      </c>
      <c r="G17" s="51"/>
      <c r="H17" s="360"/>
    </row>
    <row r="18" spans="1:8" ht="16.5" thickBot="1">
      <c r="A18" s="122" t="s">
        <v>172</v>
      </c>
      <c r="B18" s="40" t="s">
        <v>24</v>
      </c>
      <c r="C18" s="78" t="s">
        <v>173</v>
      </c>
      <c r="D18" s="53">
        <f>'Прилож №4'!G23</f>
        <v>20260.3</v>
      </c>
      <c r="E18" s="53">
        <f>D18-G18</f>
        <v>20114.3</v>
      </c>
      <c r="F18" s="70"/>
      <c r="G18" s="53">
        <v>146</v>
      </c>
      <c r="H18" s="361"/>
    </row>
    <row r="19" spans="1:8" ht="16.5" thickBot="1">
      <c r="A19" s="202" t="s">
        <v>174</v>
      </c>
      <c r="B19" s="39" t="s">
        <v>175</v>
      </c>
      <c r="C19" s="79" t="s">
        <v>96</v>
      </c>
      <c r="D19" s="96">
        <f>D21</f>
        <v>90</v>
      </c>
      <c r="E19" s="96">
        <f>E21</f>
        <v>90</v>
      </c>
      <c r="F19" s="71"/>
      <c r="G19" s="57"/>
      <c r="H19" s="362"/>
    </row>
    <row r="20" spans="1:8" ht="15.75">
      <c r="A20" s="91" t="s">
        <v>208</v>
      </c>
      <c r="B20" s="35"/>
      <c r="C20" s="80"/>
      <c r="D20" s="74"/>
      <c r="E20" s="54"/>
      <c r="F20" s="72"/>
      <c r="G20" s="74"/>
      <c r="H20" s="363"/>
    </row>
    <row r="21" spans="1:8" ht="16.5" thickBot="1">
      <c r="A21" s="122" t="s">
        <v>176</v>
      </c>
      <c r="B21" s="40" t="s">
        <v>175</v>
      </c>
      <c r="C21" s="78" t="s">
        <v>177</v>
      </c>
      <c r="D21" s="53">
        <f>'Прилож №4'!G27</f>
        <v>90</v>
      </c>
      <c r="E21" s="53">
        <f>D21-G21</f>
        <v>90</v>
      </c>
      <c r="F21" s="70"/>
      <c r="G21" s="53"/>
      <c r="H21" s="361"/>
    </row>
    <row r="22" spans="1:8" ht="15.75" customHeight="1" thickBot="1">
      <c r="A22" s="411" t="s">
        <v>292</v>
      </c>
      <c r="B22" s="39" t="s">
        <v>33</v>
      </c>
      <c r="C22" s="79" t="s">
        <v>96</v>
      </c>
      <c r="D22" s="49">
        <f>D24+D25+D27+D26</f>
        <v>22315.999999999996</v>
      </c>
      <c r="E22" s="66">
        <f>E24+E25+E27+E26</f>
        <v>21828.999999999996</v>
      </c>
      <c r="F22" s="47">
        <f>F24+F25</f>
        <v>0</v>
      </c>
      <c r="G22" s="49">
        <f>G24+G25+G27</f>
        <v>487</v>
      </c>
      <c r="H22" s="364"/>
    </row>
    <row r="23" spans="1:8" ht="15.75">
      <c r="A23" s="91" t="s">
        <v>152</v>
      </c>
      <c r="B23" s="129"/>
      <c r="C23" s="80"/>
      <c r="D23" s="50"/>
      <c r="E23" s="50"/>
      <c r="F23" s="67"/>
      <c r="G23" s="54"/>
      <c r="H23" s="359"/>
    </row>
    <row r="24" spans="1:8" ht="15.75">
      <c r="A24" s="92" t="s">
        <v>34</v>
      </c>
      <c r="B24" s="36" t="s">
        <v>33</v>
      </c>
      <c r="C24" s="77" t="s">
        <v>35</v>
      </c>
      <c r="D24" s="51">
        <f>'Прилож №4'!G31</f>
        <v>17824.999999999996</v>
      </c>
      <c r="E24" s="51">
        <f>D24-G24</f>
        <v>17337.999999999996</v>
      </c>
      <c r="F24" s="68"/>
      <c r="G24" s="51">
        <f>347+140</f>
        <v>487</v>
      </c>
      <c r="H24" s="360"/>
    </row>
    <row r="25" spans="1:8" ht="26.25">
      <c r="A25" s="227" t="s">
        <v>277</v>
      </c>
      <c r="B25" s="36" t="s">
        <v>33</v>
      </c>
      <c r="C25" s="77" t="s">
        <v>37</v>
      </c>
      <c r="D25" s="51">
        <f>'Прилож №4'!G39</f>
        <v>2516</v>
      </c>
      <c r="E25" s="51">
        <f aca="true" t="shared" si="0" ref="E25:E31">D25-G25</f>
        <v>2516</v>
      </c>
      <c r="F25" s="65"/>
      <c r="G25" s="51"/>
      <c r="H25" s="360"/>
    </row>
    <row r="26" spans="1:8" ht="15.75">
      <c r="A26" s="92" t="s">
        <v>186</v>
      </c>
      <c r="B26" s="36" t="s">
        <v>33</v>
      </c>
      <c r="C26" s="77" t="s">
        <v>185</v>
      </c>
      <c r="D26" s="51">
        <f>'Прилож №4'!G42</f>
        <v>291</v>
      </c>
      <c r="E26" s="51">
        <f t="shared" si="0"/>
        <v>291</v>
      </c>
      <c r="F26" s="56"/>
      <c r="G26" s="51"/>
      <c r="H26" s="360"/>
    </row>
    <row r="27" spans="1:8" ht="27" thickBot="1">
      <c r="A27" s="227" t="s">
        <v>278</v>
      </c>
      <c r="B27" s="16" t="s">
        <v>33</v>
      </c>
      <c r="C27" s="14" t="s">
        <v>159</v>
      </c>
      <c r="D27" s="75">
        <f>'Прилож №4'!G45</f>
        <v>1684</v>
      </c>
      <c r="E27" s="51">
        <f t="shared" si="0"/>
        <v>1684</v>
      </c>
      <c r="F27" s="56"/>
      <c r="G27" s="75"/>
      <c r="H27" s="365"/>
    </row>
    <row r="28" spans="1:8" ht="16.5" thickBot="1">
      <c r="A28" s="202" t="s">
        <v>121</v>
      </c>
      <c r="B28" s="39" t="s">
        <v>122</v>
      </c>
      <c r="C28" s="79" t="s">
        <v>96</v>
      </c>
      <c r="D28" s="49">
        <f>D31+D30</f>
        <v>9703</v>
      </c>
      <c r="E28" s="49">
        <f>E31+E30</f>
        <v>9470</v>
      </c>
      <c r="F28" s="47">
        <f>F31</f>
        <v>0</v>
      </c>
      <c r="G28" s="49">
        <f>G30</f>
        <v>233</v>
      </c>
      <c r="H28" s="362">
        <f>H31</f>
        <v>0</v>
      </c>
    </row>
    <row r="29" spans="1:8" ht="15.75">
      <c r="A29" s="91" t="s">
        <v>152</v>
      </c>
      <c r="B29" s="129"/>
      <c r="C29" s="277"/>
      <c r="D29" s="50"/>
      <c r="E29" s="51"/>
      <c r="F29" s="67"/>
      <c r="G29" s="54"/>
      <c r="H29" s="359"/>
    </row>
    <row r="30" spans="1:8" ht="15.75">
      <c r="A30" s="228" t="s">
        <v>257</v>
      </c>
      <c r="B30" s="7" t="s">
        <v>122</v>
      </c>
      <c r="C30" s="278" t="s">
        <v>253</v>
      </c>
      <c r="D30" s="229">
        <f>'Прилож №4'!G49</f>
        <v>5072</v>
      </c>
      <c r="E30" s="51">
        <f t="shared" si="0"/>
        <v>4839</v>
      </c>
      <c r="F30" s="67"/>
      <c r="G30" s="54">
        <v>233</v>
      </c>
      <c r="H30" s="365"/>
    </row>
    <row r="31" spans="1:8" ht="16.5" thickBot="1">
      <c r="A31" s="92" t="s">
        <v>123</v>
      </c>
      <c r="B31" s="36" t="s">
        <v>122</v>
      </c>
      <c r="C31" s="77" t="s">
        <v>124</v>
      </c>
      <c r="D31" s="51">
        <f>'Прилож №4'!G52</f>
        <v>4631</v>
      </c>
      <c r="E31" s="51">
        <f t="shared" si="0"/>
        <v>4631</v>
      </c>
      <c r="F31" s="68"/>
      <c r="G31" s="51">
        <v>0</v>
      </c>
      <c r="H31" s="361"/>
    </row>
    <row r="32" spans="1:8" ht="16.5" thickBot="1">
      <c r="A32" s="202" t="s">
        <v>41</v>
      </c>
      <c r="B32" s="39" t="s">
        <v>42</v>
      </c>
      <c r="C32" s="79" t="s">
        <v>96</v>
      </c>
      <c r="D32" s="49">
        <f>D34+D35</f>
        <v>357870.1</v>
      </c>
      <c r="E32" s="49">
        <f>E34+E35</f>
        <v>127523.8</v>
      </c>
      <c r="F32" s="73">
        <f>F34+F35</f>
        <v>0</v>
      </c>
      <c r="G32" s="49">
        <f>G34+G35</f>
        <v>230346.3</v>
      </c>
      <c r="H32" s="367">
        <f>H34+H35</f>
        <v>121400</v>
      </c>
    </row>
    <row r="33" spans="1:8" ht="11.25" customHeight="1">
      <c r="A33" s="91" t="s">
        <v>152</v>
      </c>
      <c r="B33" s="35"/>
      <c r="C33" s="80"/>
      <c r="D33" s="50"/>
      <c r="E33" s="50"/>
      <c r="F33" s="67"/>
      <c r="G33" s="54"/>
      <c r="H33" s="359"/>
    </row>
    <row r="34" spans="1:8" s="354" customFormat="1" ht="11.25" customHeight="1">
      <c r="A34" s="92" t="s">
        <v>129</v>
      </c>
      <c r="B34" s="350" t="s">
        <v>42</v>
      </c>
      <c r="C34" s="351" t="s">
        <v>43</v>
      </c>
      <c r="D34" s="352">
        <f>'Прилож №4'!G59</f>
        <v>140461.6</v>
      </c>
      <c r="E34" s="352">
        <f>D34-G34</f>
        <v>37015.3</v>
      </c>
      <c r="F34" s="353"/>
      <c r="G34" s="352">
        <f>85948.3+9898+7600</f>
        <v>103446.3</v>
      </c>
      <c r="H34" s="366">
        <f>10000-3000+3000</f>
        <v>10000</v>
      </c>
    </row>
    <row r="35" spans="1:8" s="354" customFormat="1" ht="13.5" thickBot="1">
      <c r="A35" s="122" t="s">
        <v>3</v>
      </c>
      <c r="B35" s="350" t="s">
        <v>42</v>
      </c>
      <c r="C35" s="351" t="s">
        <v>46</v>
      </c>
      <c r="D35" s="352">
        <f>'Прилож №4'!G67</f>
        <v>217408.5</v>
      </c>
      <c r="E35" s="352">
        <f>D35-G35</f>
        <v>90508.5</v>
      </c>
      <c r="F35" s="353"/>
      <c r="G35" s="352">
        <f>20500+26400+80000</f>
        <v>126900</v>
      </c>
      <c r="H35" s="360">
        <f>5000+26400+80000</f>
        <v>111400</v>
      </c>
    </row>
    <row r="36" spans="1:8" ht="16.5" thickBot="1">
      <c r="A36" s="202" t="s">
        <v>86</v>
      </c>
      <c r="B36" s="39" t="s">
        <v>87</v>
      </c>
      <c r="C36" s="79" t="s">
        <v>96</v>
      </c>
      <c r="D36" s="49">
        <f>D39+D38</f>
        <v>11987.1</v>
      </c>
      <c r="E36" s="49">
        <f>E39+E38</f>
        <v>8261.1</v>
      </c>
      <c r="F36" s="369">
        <f>F39</f>
        <v>0</v>
      </c>
      <c r="G36" s="49">
        <f>G39</f>
        <v>3726</v>
      </c>
      <c r="H36" s="367">
        <f>H39</f>
        <v>3726</v>
      </c>
    </row>
    <row r="37" spans="1:8" ht="15.75">
      <c r="A37" s="91" t="s">
        <v>152</v>
      </c>
      <c r="B37" s="35"/>
      <c r="C37" s="80"/>
      <c r="D37" s="50"/>
      <c r="E37" s="50"/>
      <c r="F37" s="67"/>
      <c r="G37" s="54"/>
      <c r="H37" s="359"/>
    </row>
    <row r="38" spans="1:8" ht="15.75">
      <c r="A38" s="92" t="s">
        <v>239</v>
      </c>
      <c r="B38" s="40" t="s">
        <v>87</v>
      </c>
      <c r="C38" s="115" t="s">
        <v>222</v>
      </c>
      <c r="D38" s="75">
        <f>'Прилож №4'!G74</f>
        <v>1350</v>
      </c>
      <c r="E38" s="53">
        <f>D38-G38</f>
        <v>1350</v>
      </c>
      <c r="F38" s="56"/>
      <c r="G38" s="75"/>
      <c r="H38" s="365"/>
    </row>
    <row r="39" spans="1:8" ht="16.5" thickBot="1">
      <c r="A39" s="122" t="s">
        <v>88</v>
      </c>
      <c r="B39" s="40" t="s">
        <v>87</v>
      </c>
      <c r="C39" s="78" t="s">
        <v>89</v>
      </c>
      <c r="D39" s="53">
        <f>'Прилож №4'!G77</f>
        <v>10637.1</v>
      </c>
      <c r="E39" s="53">
        <f>D39-G39</f>
        <v>6911.1</v>
      </c>
      <c r="F39" s="65"/>
      <c r="G39" s="53">
        <f>2626+1100</f>
        <v>3726</v>
      </c>
      <c r="H39" s="368">
        <f>2626+1100</f>
        <v>3726</v>
      </c>
    </row>
    <row r="40" spans="1:8" ht="16.5" thickBot="1">
      <c r="A40" s="202" t="s">
        <v>6</v>
      </c>
      <c r="B40" s="39" t="s">
        <v>47</v>
      </c>
      <c r="C40" s="79" t="s">
        <v>96</v>
      </c>
      <c r="D40" s="49">
        <f>D42+D43+D44+D45</f>
        <v>431468.3999999999</v>
      </c>
      <c r="E40" s="49">
        <f>E42+E43+E44+E45</f>
        <v>378398.30000000005</v>
      </c>
      <c r="F40" s="47">
        <f>F42+F43+F44+F45</f>
        <v>0</v>
      </c>
      <c r="G40" s="49">
        <f>G42+G43+G44+G45</f>
        <v>53070.09999999999</v>
      </c>
      <c r="H40" s="362">
        <f>H42+H43+H44+H45</f>
        <v>17000</v>
      </c>
    </row>
    <row r="41" spans="1:8" ht="15.75">
      <c r="A41" s="91" t="s">
        <v>152</v>
      </c>
      <c r="B41" s="35"/>
      <c r="C41" s="80"/>
      <c r="D41" s="50"/>
      <c r="E41" s="54"/>
      <c r="F41" s="67"/>
      <c r="G41" s="54"/>
      <c r="H41" s="359"/>
    </row>
    <row r="42" spans="1:8" ht="15.75">
      <c r="A42" s="92" t="s">
        <v>7</v>
      </c>
      <c r="B42" s="36" t="s">
        <v>47</v>
      </c>
      <c r="C42" s="77" t="s">
        <v>48</v>
      </c>
      <c r="D42" s="51">
        <f>'Прилож №4'!G83</f>
        <v>143846.3</v>
      </c>
      <c r="E42" s="51">
        <f>D42-G42</f>
        <v>116534.69999999998</v>
      </c>
      <c r="F42" s="68"/>
      <c r="G42" s="51">
        <f>10311.6+17000</f>
        <v>27311.6</v>
      </c>
      <c r="H42" s="360">
        <v>7000</v>
      </c>
    </row>
    <row r="43" spans="1:8" ht="15.75">
      <c r="A43" s="92" t="s">
        <v>9</v>
      </c>
      <c r="B43" s="36" t="s">
        <v>47</v>
      </c>
      <c r="C43" s="77" t="s">
        <v>51</v>
      </c>
      <c r="D43" s="51">
        <f>'Прилож №4'!G88</f>
        <v>261625.4</v>
      </c>
      <c r="E43" s="51">
        <f>D43-G43</f>
        <v>236400.8</v>
      </c>
      <c r="F43" s="68"/>
      <c r="G43" s="51">
        <f>23224.6+2000</f>
        <v>25224.6</v>
      </c>
      <c r="H43" s="360">
        <f>10000-2000+2000</f>
        <v>10000</v>
      </c>
    </row>
    <row r="44" spans="1:8" ht="15.75">
      <c r="A44" s="92" t="s">
        <v>53</v>
      </c>
      <c r="B44" s="36" t="s">
        <v>47</v>
      </c>
      <c r="C44" s="77" t="s">
        <v>54</v>
      </c>
      <c r="D44" s="51">
        <f>'Прилож №4'!G97</f>
        <v>9212.1</v>
      </c>
      <c r="E44" s="51">
        <f>D44-G44</f>
        <v>8999.4</v>
      </c>
      <c r="F44" s="68"/>
      <c r="G44" s="51">
        <v>212.7</v>
      </c>
      <c r="H44" s="360"/>
    </row>
    <row r="45" spans="1:8" ht="16.5" thickBot="1">
      <c r="A45" s="122" t="s">
        <v>60</v>
      </c>
      <c r="B45" s="40" t="s">
        <v>47</v>
      </c>
      <c r="C45" s="78" t="s">
        <v>61</v>
      </c>
      <c r="D45" s="53">
        <f>'Прилож №4'!G103</f>
        <v>16784.6</v>
      </c>
      <c r="E45" s="53">
        <f>D45-G45</f>
        <v>16463.399999999998</v>
      </c>
      <c r="F45" s="65"/>
      <c r="G45" s="53">
        <v>321.2</v>
      </c>
      <c r="H45" s="361"/>
    </row>
    <row r="46" spans="1:8" ht="16.5" thickBot="1">
      <c r="A46" s="214" t="s">
        <v>293</v>
      </c>
      <c r="B46" s="39" t="s">
        <v>65</v>
      </c>
      <c r="C46" s="79" t="s">
        <v>96</v>
      </c>
      <c r="D46" s="49">
        <f>D48+D50+D51+D49</f>
        <v>56006.4</v>
      </c>
      <c r="E46" s="49">
        <f>E48+E50+E51+E49</f>
        <v>53970.3</v>
      </c>
      <c r="F46" s="49">
        <f>F48+F50+F51+F49</f>
        <v>262</v>
      </c>
      <c r="G46" s="49">
        <f>G48+G50+G51+G49</f>
        <v>2036.1</v>
      </c>
      <c r="H46" s="49">
        <f>H48+H50+H51+H49</f>
        <v>0</v>
      </c>
    </row>
    <row r="47" spans="1:8" ht="12" customHeight="1">
      <c r="A47" s="91" t="s">
        <v>152</v>
      </c>
      <c r="B47" s="35"/>
      <c r="C47" s="80"/>
      <c r="D47" s="50"/>
      <c r="E47" s="50"/>
      <c r="F47" s="67"/>
      <c r="G47" s="54"/>
      <c r="H47" s="359"/>
    </row>
    <row r="48" spans="1:8" ht="15.75">
      <c r="A48" s="92" t="s">
        <v>62</v>
      </c>
      <c r="B48" s="36" t="s">
        <v>65</v>
      </c>
      <c r="C48" s="77" t="s">
        <v>63</v>
      </c>
      <c r="D48" s="51">
        <f>'Прилож №4'!G109+'Прилож №4'!H8</f>
        <v>47014.799999999996</v>
      </c>
      <c r="E48" s="51">
        <f>D48-G48</f>
        <v>44990.2</v>
      </c>
      <c r="F48" s="68" t="s">
        <v>10</v>
      </c>
      <c r="G48" s="51">
        <v>2024.6</v>
      </c>
      <c r="H48" s="360"/>
    </row>
    <row r="49" spans="1:8" ht="15.75">
      <c r="A49" s="92" t="s">
        <v>329</v>
      </c>
      <c r="B49" s="36" t="s">
        <v>65</v>
      </c>
      <c r="C49" s="77" t="s">
        <v>330</v>
      </c>
      <c r="D49" s="51">
        <v>87.8</v>
      </c>
      <c r="E49" s="51">
        <v>87.8</v>
      </c>
      <c r="F49" s="68"/>
      <c r="G49" s="51"/>
      <c r="H49" s="360"/>
    </row>
    <row r="50" spans="1:8" ht="15.75">
      <c r="A50" s="92" t="s">
        <v>18</v>
      </c>
      <c r="B50" s="36" t="s">
        <v>65</v>
      </c>
      <c r="C50" s="77" t="s">
        <v>71</v>
      </c>
      <c r="D50" s="51">
        <f>'Прилож №4'!G125</f>
        <v>3530</v>
      </c>
      <c r="E50" s="51">
        <f>D50-G50</f>
        <v>3530</v>
      </c>
      <c r="F50" s="68"/>
      <c r="G50" s="51"/>
      <c r="H50" s="360"/>
    </row>
    <row r="51" spans="1:8" ht="27" thickBot="1">
      <c r="A51" s="227" t="s">
        <v>288</v>
      </c>
      <c r="B51" s="40" t="s">
        <v>65</v>
      </c>
      <c r="C51" s="78" t="s">
        <v>72</v>
      </c>
      <c r="D51" s="53">
        <f>'Прилож №4'!G128</f>
        <v>5373.8</v>
      </c>
      <c r="E51" s="53">
        <f>D51-G51</f>
        <v>5362.3</v>
      </c>
      <c r="F51" s="65"/>
      <c r="G51" s="53">
        <v>11.5</v>
      </c>
      <c r="H51" s="368"/>
    </row>
    <row r="52" spans="1:8" ht="16.5" thickBot="1">
      <c r="A52" s="202" t="s">
        <v>73</v>
      </c>
      <c r="B52" s="39" t="s">
        <v>74</v>
      </c>
      <c r="C52" s="79" t="s">
        <v>96</v>
      </c>
      <c r="D52" s="49">
        <f>D54+D55+D56</f>
        <v>502395.89999999997</v>
      </c>
      <c r="E52" s="232">
        <f>D52-G52</f>
        <v>208241.19999999995</v>
      </c>
      <c r="F52" s="47">
        <f>F54+F55+F56</f>
        <v>0</v>
      </c>
      <c r="G52" s="49">
        <f>G54+G55+G56</f>
        <v>294154.7</v>
      </c>
      <c r="H52" s="362">
        <f>H54+H55</f>
        <v>269000</v>
      </c>
    </row>
    <row r="53" spans="1:8" ht="13.5" customHeight="1">
      <c r="A53" s="91" t="s">
        <v>152</v>
      </c>
      <c r="B53" s="35"/>
      <c r="C53" s="80"/>
      <c r="D53" s="50"/>
      <c r="E53" s="50"/>
      <c r="F53" s="67"/>
      <c r="G53" s="54"/>
      <c r="H53" s="359"/>
    </row>
    <row r="54" spans="1:8" ht="15.75">
      <c r="A54" s="92" t="s">
        <v>16</v>
      </c>
      <c r="B54" s="36" t="s">
        <v>74</v>
      </c>
      <c r="C54" s="77" t="s">
        <v>75</v>
      </c>
      <c r="D54" s="51">
        <f>'Прилож №4'!G134</f>
        <v>362567.1</v>
      </c>
      <c r="E54" s="51">
        <f>D54-G54</f>
        <v>196811.59999999998</v>
      </c>
      <c r="F54" s="68"/>
      <c r="G54" s="51">
        <f>37755.5+123000+5000</f>
        <v>165755.5</v>
      </c>
      <c r="H54" s="360">
        <f>20000+3000-10000+123000+5000</f>
        <v>141000</v>
      </c>
    </row>
    <row r="55" spans="1:8" ht="15.75">
      <c r="A55" s="92" t="s">
        <v>79</v>
      </c>
      <c r="B55" s="36" t="s">
        <v>74</v>
      </c>
      <c r="C55" s="77" t="s">
        <v>80</v>
      </c>
      <c r="D55" s="51">
        <f>'Прилож №4'!G145</f>
        <v>128357.3</v>
      </c>
      <c r="E55" s="51">
        <f>D55-G55</f>
        <v>175.40000000000873</v>
      </c>
      <c r="F55" s="68"/>
      <c r="G55" s="51">
        <f>123181.9+5000</f>
        <v>128181.9</v>
      </c>
      <c r="H55" s="360">
        <f>121000+2000+5000</f>
        <v>128000</v>
      </c>
    </row>
    <row r="56" spans="1:8" ht="16.5" thickBot="1">
      <c r="A56" s="122" t="s">
        <v>91</v>
      </c>
      <c r="B56" s="40" t="s">
        <v>74</v>
      </c>
      <c r="C56" s="78" t="s">
        <v>92</v>
      </c>
      <c r="D56" s="53">
        <f>'Прилож №4'!G152</f>
        <v>11471.5</v>
      </c>
      <c r="E56" s="51">
        <f>D56-G56</f>
        <v>11254.2</v>
      </c>
      <c r="F56" s="65"/>
      <c r="G56" s="53">
        <v>217.3</v>
      </c>
      <c r="H56" s="361"/>
    </row>
    <row r="57" spans="1:8" ht="16.5" thickBot="1">
      <c r="A57" s="202" t="s">
        <v>5</v>
      </c>
      <c r="B57" s="39" t="s">
        <v>82</v>
      </c>
      <c r="C57" s="79" t="s">
        <v>96</v>
      </c>
      <c r="D57" s="49">
        <f>D58+D60+D59+D61</f>
        <v>85842.2</v>
      </c>
      <c r="E57" s="49">
        <f>E58+E60+E59+E61</f>
        <v>85842.2</v>
      </c>
      <c r="F57" s="49">
        <f>F58+F60+F59+F61</f>
        <v>0</v>
      </c>
      <c r="G57" s="49">
        <f>G58+G60+G59+G61</f>
        <v>0</v>
      </c>
      <c r="H57" s="49">
        <f>H58+H60+H59+H61</f>
        <v>0</v>
      </c>
    </row>
    <row r="58" spans="1:8" ht="15.75">
      <c r="A58" s="91" t="s">
        <v>93</v>
      </c>
      <c r="B58" s="46" t="s">
        <v>82</v>
      </c>
      <c r="C58" s="76" t="s">
        <v>94</v>
      </c>
      <c r="D58" s="54">
        <f>'Прилож №4'!G158</f>
        <v>664</v>
      </c>
      <c r="E58" s="54">
        <f>D58-G58</f>
        <v>664</v>
      </c>
      <c r="F58" s="67"/>
      <c r="G58" s="54"/>
      <c r="H58" s="359"/>
    </row>
    <row r="59" spans="1:8" ht="15.75">
      <c r="A59" s="230" t="s">
        <v>245</v>
      </c>
      <c r="B59" s="46" t="s">
        <v>82</v>
      </c>
      <c r="C59" s="76" t="s">
        <v>244</v>
      </c>
      <c r="D59" s="54">
        <f>'Прилож №4'!G161</f>
        <v>75640</v>
      </c>
      <c r="E59" s="54">
        <f>D59-G59</f>
        <v>75640</v>
      </c>
      <c r="F59" s="67"/>
      <c r="G59" s="54"/>
      <c r="H59" s="359"/>
    </row>
    <row r="60" spans="1:8" ht="15.75">
      <c r="A60" s="92" t="s">
        <v>83</v>
      </c>
      <c r="B60" s="36" t="s">
        <v>82</v>
      </c>
      <c r="C60" s="77" t="s">
        <v>84</v>
      </c>
      <c r="D60" s="51">
        <f>'Прилож №4'!G165</f>
        <v>7408.200000000001</v>
      </c>
      <c r="E60" s="54">
        <f>D60-G60</f>
        <v>7408.200000000001</v>
      </c>
      <c r="F60" s="68"/>
      <c r="G60" s="51"/>
      <c r="H60" s="360"/>
    </row>
    <row r="61" spans="1:8" ht="16.5" thickBot="1">
      <c r="A61" s="123" t="s">
        <v>349</v>
      </c>
      <c r="B61" s="32" t="s">
        <v>82</v>
      </c>
      <c r="C61" s="14" t="s">
        <v>350</v>
      </c>
      <c r="D61" s="75">
        <f>'Прилож №4'!G168</f>
        <v>2130</v>
      </c>
      <c r="E61" s="75">
        <f>D61-G61</f>
        <v>2130</v>
      </c>
      <c r="F61" s="56"/>
      <c r="G61" s="75"/>
      <c r="H61" s="365"/>
    </row>
    <row r="62" spans="1:8" ht="16.5" thickBot="1">
      <c r="A62" s="453" t="s">
        <v>355</v>
      </c>
      <c r="B62" s="477" t="s">
        <v>356</v>
      </c>
      <c r="C62" s="477" t="s">
        <v>96</v>
      </c>
      <c r="D62" s="478">
        <f>D63</f>
        <v>1124</v>
      </c>
      <c r="E62" s="478">
        <f>E63</f>
        <v>1124</v>
      </c>
      <c r="F62" s="478">
        <f>F63</f>
        <v>0</v>
      </c>
      <c r="G62" s="478">
        <f>G63</f>
        <v>0</v>
      </c>
      <c r="H62" s="478">
        <f>H63</f>
        <v>0</v>
      </c>
    </row>
    <row r="63" spans="1:8" ht="16.5" thickBot="1">
      <c r="A63" s="462" t="s">
        <v>357</v>
      </c>
      <c r="B63" s="480" t="s">
        <v>356</v>
      </c>
      <c r="C63" s="480" t="s">
        <v>358</v>
      </c>
      <c r="D63" s="481">
        <f>'Прилож №4'!G172</f>
        <v>1124</v>
      </c>
      <c r="E63" s="75">
        <f>D63-G63</f>
        <v>1124</v>
      </c>
      <c r="F63" s="482"/>
      <c r="G63" s="481"/>
      <c r="H63" s="483"/>
    </row>
    <row r="64" spans="1:8" ht="16.5" thickBot="1">
      <c r="A64" s="125" t="s">
        <v>153</v>
      </c>
      <c r="B64" s="39"/>
      <c r="C64" s="79"/>
      <c r="D64" s="49">
        <f>D12+D22+D28+D32+D36+D40+D46+D52+D57+D19+D62</f>
        <v>1580422.2999999998</v>
      </c>
      <c r="E64" s="49">
        <f>E12+E22+E28+E32+E36+E40+E46+E52+E57+E19+E62</f>
        <v>994223.3999999999</v>
      </c>
      <c r="F64" s="49">
        <f>F12+F22+F28+F32+F36+F40+F46+F52+F57+F19+F62</f>
        <v>289</v>
      </c>
      <c r="G64" s="49">
        <f>G12+G22+G28+G32+G36+G40+G46+G52+G57+G19+G62</f>
        <v>586198.8999999999</v>
      </c>
      <c r="H64" s="49">
        <f>H12+H22+H28+H32+H36+H40+H46+H52+H57+H19+H62</f>
        <v>411126</v>
      </c>
    </row>
  </sheetData>
  <mergeCells count="2">
    <mergeCell ref="A6:H6"/>
    <mergeCell ref="A7:H7"/>
  </mergeCells>
  <printOptions horizontalCentered="1"/>
  <pageMargins left="0.5511811023622047" right="0.3937007874015748" top="0.2755905511811024" bottom="0.2362204724409449" header="0.1574803149606299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5"/>
  <sheetViews>
    <sheetView workbookViewId="0" topLeftCell="A1">
      <selection activeCell="A35" sqref="A35"/>
    </sheetView>
  </sheetViews>
  <sheetFormatPr defaultColWidth="8.796875" defaultRowHeight="15"/>
  <cols>
    <col min="1" max="1" width="51.59765625" style="0" customWidth="1"/>
    <col min="2" max="2" width="5.3984375" style="1" customWidth="1"/>
    <col min="3" max="3" width="6" style="1" customWidth="1"/>
    <col min="4" max="4" width="8.69921875" style="1" customWidth="1"/>
    <col min="5" max="5" width="6.3984375" style="1" customWidth="1"/>
    <col min="6" max="6" width="0.1015625" style="1" hidden="1" customWidth="1"/>
    <col min="7" max="7" width="9.59765625" style="12" bestFit="1" customWidth="1"/>
    <col min="8" max="8" width="10" style="0" customWidth="1"/>
  </cols>
  <sheetData>
    <row r="1" spans="4:8" ht="15.75">
      <c r="D1" s="492"/>
      <c r="E1" s="492"/>
      <c r="F1" s="492"/>
      <c r="G1" s="493"/>
      <c r="H1" s="412" t="s">
        <v>363</v>
      </c>
    </row>
    <row r="2" spans="4:8" ht="15.75">
      <c r="D2" s="492"/>
      <c r="E2" s="492"/>
      <c r="F2" s="492"/>
      <c r="G2" s="493"/>
      <c r="H2" s="412" t="s">
        <v>337</v>
      </c>
    </row>
    <row r="3" spans="4:8" ht="15.75">
      <c r="D3" s="492"/>
      <c r="E3" s="492"/>
      <c r="F3" s="492"/>
      <c r="G3" s="493"/>
      <c r="H3" s="412" t="s">
        <v>366</v>
      </c>
    </row>
    <row r="4" spans="4:8" ht="15.75">
      <c r="D4" s="492"/>
      <c r="E4" s="492"/>
      <c r="F4" s="492"/>
      <c r="G4" s="493"/>
      <c r="H4" s="412" t="s">
        <v>339</v>
      </c>
    </row>
    <row r="5" spans="4:8" ht="15.75">
      <c r="D5" s="492"/>
      <c r="E5" s="492"/>
      <c r="F5" s="492"/>
      <c r="G5" s="493"/>
      <c r="H5" s="412" t="s">
        <v>367</v>
      </c>
    </row>
    <row r="7" spans="1:8" ht="15.75">
      <c r="A7" s="541" t="s">
        <v>368</v>
      </c>
      <c r="B7" s="541"/>
      <c r="C7" s="541"/>
      <c r="D7" s="541"/>
      <c r="E7" s="541"/>
      <c r="F7" s="541"/>
      <c r="G7" s="541"/>
      <c r="H7" s="541"/>
    </row>
    <row r="8" spans="1:8" ht="18.75" customHeight="1" thickBot="1">
      <c r="A8" s="542" t="s">
        <v>210</v>
      </c>
      <c r="B8" s="542"/>
      <c r="C8" s="542"/>
      <c r="D8" s="542"/>
      <c r="E8" s="542"/>
      <c r="F8" s="542"/>
      <c r="G8" s="542"/>
      <c r="H8" s="542"/>
    </row>
    <row r="9" spans="1:8" ht="16.5" thickBot="1">
      <c r="A9" s="192" t="s">
        <v>305</v>
      </c>
      <c r="B9" s="39" t="s">
        <v>149</v>
      </c>
      <c r="C9" s="58" t="s">
        <v>20</v>
      </c>
      <c r="D9" s="9" t="s">
        <v>21</v>
      </c>
      <c r="E9" s="9" t="s">
        <v>22</v>
      </c>
      <c r="F9" s="64"/>
      <c r="G9" s="215"/>
      <c r="H9" s="216" t="s">
        <v>216</v>
      </c>
    </row>
    <row r="10" spans="1:8" ht="16.5" thickBot="1">
      <c r="A10" s="131"/>
      <c r="B10" s="198"/>
      <c r="C10" s="84"/>
      <c r="D10" s="15"/>
      <c r="E10" s="328"/>
      <c r="F10" s="84"/>
      <c r="G10" s="219" t="s">
        <v>114</v>
      </c>
      <c r="H10" s="331" t="s">
        <v>218</v>
      </c>
    </row>
    <row r="11" spans="1:8" ht="16.5" thickBot="1">
      <c r="A11" s="34" t="s">
        <v>23</v>
      </c>
      <c r="B11" s="44" t="s">
        <v>24</v>
      </c>
      <c r="C11" s="25" t="s">
        <v>96</v>
      </c>
      <c r="D11" s="44" t="s">
        <v>95</v>
      </c>
      <c r="E11" s="200" t="s">
        <v>97</v>
      </c>
      <c r="F11" s="25"/>
      <c r="G11" s="57">
        <f>G12+G20+G23+G15+G17</f>
        <v>101619.19999999998</v>
      </c>
      <c r="H11" s="57">
        <f>H12+H20+H23+H15</f>
        <v>2260</v>
      </c>
    </row>
    <row r="12" spans="1:8" ht="26.25">
      <c r="A12" s="203" t="s">
        <v>268</v>
      </c>
      <c r="B12" s="322" t="s">
        <v>24</v>
      </c>
      <c r="C12" s="324" t="s">
        <v>240</v>
      </c>
      <c r="D12" s="322" t="s">
        <v>95</v>
      </c>
      <c r="E12" s="186" t="s">
        <v>97</v>
      </c>
      <c r="F12" s="187"/>
      <c r="G12" s="318">
        <f>G13</f>
        <v>1268.9</v>
      </c>
      <c r="H12" s="333">
        <f>H13</f>
        <v>0</v>
      </c>
    </row>
    <row r="13" spans="1:8" ht="15.75">
      <c r="A13" s="92" t="s">
        <v>26</v>
      </c>
      <c r="B13" s="36" t="s">
        <v>24</v>
      </c>
      <c r="C13" s="77" t="s">
        <v>240</v>
      </c>
      <c r="D13" s="36" t="s">
        <v>25</v>
      </c>
      <c r="E13" s="8" t="s">
        <v>97</v>
      </c>
      <c r="F13" s="19"/>
      <c r="G13" s="51">
        <f>G14</f>
        <v>1268.9</v>
      </c>
      <c r="H13" s="303">
        <f>H14</f>
        <v>0</v>
      </c>
    </row>
    <row r="14" spans="1:8" ht="15.75">
      <c r="A14" s="91" t="s">
        <v>269</v>
      </c>
      <c r="B14" s="36" t="s">
        <v>24</v>
      </c>
      <c r="C14" s="77" t="s">
        <v>240</v>
      </c>
      <c r="D14" s="36" t="s">
        <v>25</v>
      </c>
      <c r="E14" s="8" t="s">
        <v>232</v>
      </c>
      <c r="F14" s="19"/>
      <c r="G14" s="51">
        <f>'Прилож №5'!H15</f>
        <v>1268.9</v>
      </c>
      <c r="H14" s="303">
        <f>'Прилож №5'!I15</f>
        <v>0</v>
      </c>
    </row>
    <row r="15" spans="1:8" ht="26.25" customHeight="1">
      <c r="A15" s="204" t="s">
        <v>271</v>
      </c>
      <c r="B15" s="298" t="s">
        <v>270</v>
      </c>
      <c r="C15" s="201" t="s">
        <v>27</v>
      </c>
      <c r="D15" s="298" t="s">
        <v>95</v>
      </c>
      <c r="E15" s="185" t="s">
        <v>97</v>
      </c>
      <c r="F15" s="184"/>
      <c r="G15" s="309">
        <f>G16</f>
        <v>74089.99999999999</v>
      </c>
      <c r="H15" s="304">
        <f>H16</f>
        <v>2260</v>
      </c>
    </row>
    <row r="16" spans="1:8" ht="15.75">
      <c r="A16" s="91" t="s">
        <v>98</v>
      </c>
      <c r="B16" s="36" t="s">
        <v>24</v>
      </c>
      <c r="C16" s="77" t="s">
        <v>27</v>
      </c>
      <c r="D16" s="36" t="s">
        <v>25</v>
      </c>
      <c r="E16" s="8" t="s">
        <v>99</v>
      </c>
      <c r="F16" s="19"/>
      <c r="G16" s="51">
        <f>'Прилож №5'!H18+'Прилож №5'!H184</f>
        <v>74089.99999999999</v>
      </c>
      <c r="H16" s="303">
        <f>'Прилож №5'!I18+'Прилож №5'!I184</f>
        <v>2260</v>
      </c>
    </row>
    <row r="17" spans="1:8" ht="15.75">
      <c r="A17" s="91" t="s">
        <v>314</v>
      </c>
      <c r="B17" s="36" t="s">
        <v>24</v>
      </c>
      <c r="C17" s="77" t="s">
        <v>315</v>
      </c>
      <c r="D17" s="36" t="s">
        <v>95</v>
      </c>
      <c r="E17" s="8" t="s">
        <v>97</v>
      </c>
      <c r="F17" s="19"/>
      <c r="G17" s="51">
        <f>G18</f>
        <v>1000</v>
      </c>
      <c r="H17" s="303"/>
    </row>
    <row r="18" spans="1:8" ht="15.75">
      <c r="A18" s="91" t="s">
        <v>316</v>
      </c>
      <c r="B18" s="36" t="s">
        <v>24</v>
      </c>
      <c r="C18" s="77" t="s">
        <v>315</v>
      </c>
      <c r="D18" s="36" t="s">
        <v>317</v>
      </c>
      <c r="E18" s="8" t="s">
        <v>97</v>
      </c>
      <c r="F18" s="19"/>
      <c r="G18" s="51">
        <f>G19</f>
        <v>1000</v>
      </c>
      <c r="H18" s="303"/>
    </row>
    <row r="19" spans="1:8" ht="15.75">
      <c r="A19" s="91" t="s">
        <v>318</v>
      </c>
      <c r="B19" s="36" t="s">
        <v>24</v>
      </c>
      <c r="C19" s="77" t="s">
        <v>315</v>
      </c>
      <c r="D19" s="36" t="s">
        <v>317</v>
      </c>
      <c r="E19" s="8" t="s">
        <v>319</v>
      </c>
      <c r="F19" s="19"/>
      <c r="G19" s="51">
        <f>'Прилож №5'!H21</f>
        <v>1000</v>
      </c>
      <c r="H19" s="303"/>
    </row>
    <row r="20" spans="1:8" ht="15.75">
      <c r="A20" s="197" t="s">
        <v>19</v>
      </c>
      <c r="B20" s="298" t="s">
        <v>24</v>
      </c>
      <c r="C20" s="201" t="s">
        <v>28</v>
      </c>
      <c r="D20" s="298" t="s">
        <v>95</v>
      </c>
      <c r="E20" s="185" t="s">
        <v>97</v>
      </c>
      <c r="F20" s="184" t="s">
        <v>1</v>
      </c>
      <c r="G20" s="309">
        <f>G21</f>
        <v>5000</v>
      </c>
      <c r="H20" s="304">
        <f>H21</f>
        <v>0</v>
      </c>
    </row>
    <row r="21" spans="1:8" ht="15.75">
      <c r="A21" s="122" t="s">
        <v>19</v>
      </c>
      <c r="B21" s="40" t="s">
        <v>24</v>
      </c>
      <c r="C21" s="78" t="s">
        <v>28</v>
      </c>
      <c r="D21" s="40" t="s">
        <v>29</v>
      </c>
      <c r="E21" s="8" t="s">
        <v>97</v>
      </c>
      <c r="F21" s="20"/>
      <c r="G21" s="53">
        <f>G22</f>
        <v>5000</v>
      </c>
      <c r="H21" s="334">
        <f>H22</f>
        <v>0</v>
      </c>
    </row>
    <row r="22" spans="1:8" ht="15.75">
      <c r="A22" s="92" t="s">
        <v>119</v>
      </c>
      <c r="B22" s="36" t="s">
        <v>24</v>
      </c>
      <c r="C22" s="77" t="s">
        <v>28</v>
      </c>
      <c r="D22" s="36" t="s">
        <v>29</v>
      </c>
      <c r="E22" s="8" t="s">
        <v>30</v>
      </c>
      <c r="F22" s="19"/>
      <c r="G22" s="51">
        <f>'Прилож №5'!H334</f>
        <v>5000</v>
      </c>
      <c r="H22" s="303">
        <f>'Прилож №5'!I334</f>
        <v>0</v>
      </c>
    </row>
    <row r="23" spans="1:8" ht="15.75">
      <c r="A23" s="197" t="s">
        <v>172</v>
      </c>
      <c r="B23" s="298" t="s">
        <v>24</v>
      </c>
      <c r="C23" s="201" t="s">
        <v>173</v>
      </c>
      <c r="D23" s="298" t="s">
        <v>95</v>
      </c>
      <c r="E23" s="185" t="s">
        <v>97</v>
      </c>
      <c r="F23" s="184"/>
      <c r="G23" s="309">
        <f>G24</f>
        <v>20260.3</v>
      </c>
      <c r="H23" s="304">
        <f>H24</f>
        <v>0</v>
      </c>
    </row>
    <row r="24" spans="1:8" ht="15.75">
      <c r="A24" s="92" t="s">
        <v>26</v>
      </c>
      <c r="B24" s="36" t="s">
        <v>24</v>
      </c>
      <c r="C24" s="77" t="s">
        <v>173</v>
      </c>
      <c r="D24" s="36" t="s">
        <v>25</v>
      </c>
      <c r="E24" s="8" t="s">
        <v>97</v>
      </c>
      <c r="F24" s="19"/>
      <c r="G24" s="51">
        <f>G25</f>
        <v>20260.3</v>
      </c>
      <c r="H24" s="303">
        <f>H25</f>
        <v>0</v>
      </c>
    </row>
    <row r="25" spans="1:8" ht="16.5" thickBot="1">
      <c r="A25" s="123" t="s">
        <v>98</v>
      </c>
      <c r="B25" s="107" t="s">
        <v>24</v>
      </c>
      <c r="C25" s="104" t="s">
        <v>173</v>
      </c>
      <c r="D25" s="107" t="s">
        <v>25</v>
      </c>
      <c r="E25" s="147" t="s">
        <v>99</v>
      </c>
      <c r="F25" s="222"/>
      <c r="G25" s="311">
        <f>'Прилож №5'!H237+'Прилож №5'!H187</f>
        <v>20260.3</v>
      </c>
      <c r="H25" s="307">
        <f>'Прилож №5'!I237</f>
        <v>0</v>
      </c>
    </row>
    <row r="26" spans="1:8" ht="16.5" thickBot="1">
      <c r="A26" s="202" t="s">
        <v>174</v>
      </c>
      <c r="B26" s="44" t="s">
        <v>175</v>
      </c>
      <c r="C26" s="25" t="s">
        <v>96</v>
      </c>
      <c r="D26" s="44" t="s">
        <v>95</v>
      </c>
      <c r="E26" s="200" t="s">
        <v>97</v>
      </c>
      <c r="F26" s="25"/>
      <c r="G26" s="57">
        <f aca="true" t="shared" si="0" ref="G26:H28">G27</f>
        <v>90</v>
      </c>
      <c r="H26" s="332">
        <f t="shared" si="0"/>
        <v>0</v>
      </c>
    </row>
    <row r="27" spans="1:8" ht="15.75">
      <c r="A27" s="221" t="s">
        <v>176</v>
      </c>
      <c r="B27" s="271" t="s">
        <v>175</v>
      </c>
      <c r="C27" s="272" t="s">
        <v>177</v>
      </c>
      <c r="D27" s="271" t="s">
        <v>95</v>
      </c>
      <c r="E27" s="199" t="s">
        <v>97</v>
      </c>
      <c r="F27" s="182"/>
      <c r="G27" s="308">
        <f t="shared" si="0"/>
        <v>90</v>
      </c>
      <c r="H27" s="335">
        <f t="shared" si="0"/>
        <v>0</v>
      </c>
    </row>
    <row r="28" spans="1:8" ht="26.25">
      <c r="A28" s="206" t="s">
        <v>272</v>
      </c>
      <c r="B28" s="36" t="s">
        <v>175</v>
      </c>
      <c r="C28" s="77" t="s">
        <v>177</v>
      </c>
      <c r="D28" s="36" t="s">
        <v>180</v>
      </c>
      <c r="E28" s="8" t="s">
        <v>97</v>
      </c>
      <c r="F28" s="19"/>
      <c r="G28" s="51">
        <f t="shared" si="0"/>
        <v>90</v>
      </c>
      <c r="H28" s="303">
        <f t="shared" si="0"/>
        <v>0</v>
      </c>
    </row>
    <row r="29" spans="1:8" ht="29.25" customHeight="1" thickBot="1">
      <c r="A29" s="207" t="s">
        <v>273</v>
      </c>
      <c r="B29" s="40" t="s">
        <v>175</v>
      </c>
      <c r="C29" s="14" t="s">
        <v>177</v>
      </c>
      <c r="D29" s="32" t="s">
        <v>180</v>
      </c>
      <c r="E29" s="11" t="s">
        <v>183</v>
      </c>
      <c r="F29" s="21"/>
      <c r="G29" s="53">
        <f>'Прилож №5'!H27</f>
        <v>90</v>
      </c>
      <c r="H29" s="334">
        <f>'Прилож №5'!I27</f>
        <v>0</v>
      </c>
    </row>
    <row r="30" spans="1:8" s="190" customFormat="1" ht="32.25" customHeight="1" thickBot="1">
      <c r="A30" s="208" t="s">
        <v>292</v>
      </c>
      <c r="B30" s="212" t="s">
        <v>33</v>
      </c>
      <c r="C30" s="211" t="s">
        <v>96</v>
      </c>
      <c r="D30" s="212" t="s">
        <v>95</v>
      </c>
      <c r="E30" s="321" t="s">
        <v>97</v>
      </c>
      <c r="F30" s="329" t="s">
        <v>2</v>
      </c>
      <c r="G30" s="213">
        <f>G31+G39+G42+G45</f>
        <v>22315.999999999996</v>
      </c>
      <c r="H30" s="336">
        <f>H31+H39+H42+H45</f>
        <v>836</v>
      </c>
    </row>
    <row r="31" spans="1:8" s="191" customFormat="1" ht="15.75">
      <c r="A31" s="233" t="s">
        <v>34</v>
      </c>
      <c r="B31" s="271" t="s">
        <v>33</v>
      </c>
      <c r="C31" s="272" t="s">
        <v>35</v>
      </c>
      <c r="D31" s="271" t="s">
        <v>95</v>
      </c>
      <c r="E31" s="199" t="s">
        <v>97</v>
      </c>
      <c r="F31" s="182"/>
      <c r="G31" s="308">
        <f>G32</f>
        <v>17824.999999999996</v>
      </c>
      <c r="H31" s="335">
        <f>H32</f>
        <v>836</v>
      </c>
    </row>
    <row r="32" spans="1:8" ht="15.75">
      <c r="A32" s="59" t="s">
        <v>192</v>
      </c>
      <c r="B32" s="36" t="s">
        <v>33</v>
      </c>
      <c r="C32" s="77" t="s">
        <v>35</v>
      </c>
      <c r="D32" s="36" t="s">
        <v>101</v>
      </c>
      <c r="E32" s="8" t="s">
        <v>97</v>
      </c>
      <c r="F32" s="19"/>
      <c r="G32" s="51">
        <f>G33+G35+G36+G37+G38+G34</f>
        <v>17824.999999999996</v>
      </c>
      <c r="H32" s="303">
        <f>H33+H35+H36+H37+H38</f>
        <v>836</v>
      </c>
    </row>
    <row r="33" spans="1:8" ht="15.75">
      <c r="A33" s="59" t="s">
        <v>102</v>
      </c>
      <c r="B33" s="36" t="s">
        <v>33</v>
      </c>
      <c r="C33" s="77" t="s">
        <v>35</v>
      </c>
      <c r="D33" s="36" t="s">
        <v>101</v>
      </c>
      <c r="E33" s="8" t="s">
        <v>103</v>
      </c>
      <c r="F33" s="19"/>
      <c r="G33" s="51">
        <f>'Прилож №5'!H258</f>
        <v>160</v>
      </c>
      <c r="H33" s="303">
        <f>'Прилож №5'!I258</f>
        <v>0</v>
      </c>
    </row>
    <row r="34" spans="1:8" ht="15.75">
      <c r="A34" s="59" t="s">
        <v>308</v>
      </c>
      <c r="B34" s="36" t="s">
        <v>33</v>
      </c>
      <c r="C34" s="77" t="s">
        <v>35</v>
      </c>
      <c r="D34" s="36" t="s">
        <v>101</v>
      </c>
      <c r="E34" s="8" t="s">
        <v>309</v>
      </c>
      <c r="F34" s="19"/>
      <c r="G34" s="51">
        <f>'Прилож №5'!H259</f>
        <v>379.6</v>
      </c>
      <c r="H34" s="303"/>
    </row>
    <row r="35" spans="1:8" ht="26.25">
      <c r="A35" s="143" t="s">
        <v>274</v>
      </c>
      <c r="B35" s="36" t="s">
        <v>33</v>
      </c>
      <c r="C35" s="77" t="s">
        <v>35</v>
      </c>
      <c r="D35" s="36" t="s">
        <v>101</v>
      </c>
      <c r="E35" s="8" t="s">
        <v>104</v>
      </c>
      <c r="F35" s="19"/>
      <c r="G35" s="51">
        <f>'Прилож №5'!H260+'Прилож №5'!H341</f>
        <v>9808</v>
      </c>
      <c r="H35" s="303">
        <f>'Прилож №5'!I260</f>
        <v>836</v>
      </c>
    </row>
    <row r="36" spans="1:8" ht="15.75">
      <c r="A36" s="59" t="s">
        <v>105</v>
      </c>
      <c r="B36" s="36" t="s">
        <v>33</v>
      </c>
      <c r="C36" s="77" t="s">
        <v>35</v>
      </c>
      <c r="D36" s="36" t="s">
        <v>101</v>
      </c>
      <c r="E36" s="8" t="s">
        <v>106</v>
      </c>
      <c r="F36" s="19"/>
      <c r="G36" s="51">
        <f>'Прилож №5'!H261+'Прилож №5'!H342</f>
        <v>1373</v>
      </c>
      <c r="H36" s="303">
        <f>'Прилож №5'!I261</f>
        <v>0</v>
      </c>
    </row>
    <row r="37" spans="1:8" s="190" customFormat="1" ht="26.25">
      <c r="A37" s="143" t="s">
        <v>275</v>
      </c>
      <c r="B37" s="323" t="s">
        <v>33</v>
      </c>
      <c r="C37" s="325" t="s">
        <v>35</v>
      </c>
      <c r="D37" s="323" t="s">
        <v>101</v>
      </c>
      <c r="E37" s="188" t="s">
        <v>36</v>
      </c>
      <c r="F37" s="189"/>
      <c r="G37" s="342">
        <f>'Прилож №5'!H262+'Прилож №5'!H343</f>
        <v>5364.6</v>
      </c>
      <c r="H37" s="337">
        <f>'Прилож №5'!I262</f>
        <v>0</v>
      </c>
    </row>
    <row r="38" spans="1:8" ht="26.25">
      <c r="A38" s="143" t="s">
        <v>276</v>
      </c>
      <c r="B38" s="36" t="s">
        <v>33</v>
      </c>
      <c r="C38" s="77" t="s">
        <v>35</v>
      </c>
      <c r="D38" s="36" t="s">
        <v>101</v>
      </c>
      <c r="E38" s="8" t="s">
        <v>120</v>
      </c>
      <c r="F38" s="19"/>
      <c r="G38" s="51">
        <f>'Прилож №5'!H263</f>
        <v>739.8</v>
      </c>
      <c r="H38" s="303">
        <f>'Прилож №5'!I263</f>
        <v>0</v>
      </c>
    </row>
    <row r="39" spans="1:8" ht="27" customHeight="1">
      <c r="A39" s="183" t="s">
        <v>277</v>
      </c>
      <c r="B39" s="298" t="s">
        <v>33</v>
      </c>
      <c r="C39" s="201" t="s">
        <v>37</v>
      </c>
      <c r="D39" s="298" t="s">
        <v>95</v>
      </c>
      <c r="E39" s="185" t="s">
        <v>97</v>
      </c>
      <c r="F39" s="184"/>
      <c r="G39" s="309">
        <f>G40</f>
        <v>2516</v>
      </c>
      <c r="H39" s="304">
        <f>H40</f>
        <v>0</v>
      </c>
    </row>
    <row r="40" spans="1:8" ht="15.75">
      <c r="A40" s="59" t="s">
        <v>38</v>
      </c>
      <c r="B40" s="36" t="s">
        <v>33</v>
      </c>
      <c r="C40" s="77" t="s">
        <v>37</v>
      </c>
      <c r="D40" s="36" t="s">
        <v>39</v>
      </c>
      <c r="E40" s="8" t="s">
        <v>97</v>
      </c>
      <c r="F40" s="19"/>
      <c r="G40" s="51">
        <f>G41</f>
        <v>2516</v>
      </c>
      <c r="H40" s="303">
        <f>H41</f>
        <v>0</v>
      </c>
    </row>
    <row r="41" spans="1:8" ht="26.25">
      <c r="A41" s="143" t="s">
        <v>295</v>
      </c>
      <c r="B41" s="40" t="s">
        <v>33</v>
      </c>
      <c r="C41" s="77" t="s">
        <v>37</v>
      </c>
      <c r="D41" s="36" t="s">
        <v>39</v>
      </c>
      <c r="E41" s="8" t="s">
        <v>40</v>
      </c>
      <c r="F41" s="19" t="s">
        <v>4</v>
      </c>
      <c r="G41" s="51">
        <f>'Прилож №5'!H31+'Прилож №5'!H101+'Прилож №5'!H215+'Прилож №5'!H160+'Прилож №5'!H276</f>
        <v>2516</v>
      </c>
      <c r="H41" s="51">
        <f>'Прилож №5'!I31</f>
        <v>0</v>
      </c>
    </row>
    <row r="42" spans="1:8" ht="15.75">
      <c r="A42" s="234" t="s">
        <v>186</v>
      </c>
      <c r="B42" s="299" t="s">
        <v>33</v>
      </c>
      <c r="C42" s="201" t="s">
        <v>185</v>
      </c>
      <c r="D42" s="298" t="s">
        <v>95</v>
      </c>
      <c r="E42" s="185" t="s">
        <v>97</v>
      </c>
      <c r="F42" s="184"/>
      <c r="G42" s="309">
        <f>G43</f>
        <v>291</v>
      </c>
      <c r="H42" s="304">
        <f>H43</f>
        <v>0</v>
      </c>
    </row>
    <row r="43" spans="1:8" ht="26.25">
      <c r="A43" s="135" t="s">
        <v>241</v>
      </c>
      <c r="B43" s="40" t="s">
        <v>33</v>
      </c>
      <c r="C43" s="77" t="s">
        <v>185</v>
      </c>
      <c r="D43" s="36" t="s">
        <v>187</v>
      </c>
      <c r="E43" s="8" t="s">
        <v>97</v>
      </c>
      <c r="F43" s="19"/>
      <c r="G43" s="51">
        <f>G44</f>
        <v>291</v>
      </c>
      <c r="H43" s="303">
        <f>H44</f>
        <v>0</v>
      </c>
    </row>
    <row r="44" spans="1:8" ht="15.75">
      <c r="A44" s="60" t="s">
        <v>50</v>
      </c>
      <c r="B44" s="40" t="s">
        <v>33</v>
      </c>
      <c r="C44" s="77" t="s">
        <v>185</v>
      </c>
      <c r="D44" s="40" t="s">
        <v>187</v>
      </c>
      <c r="E44" s="8" t="s">
        <v>17</v>
      </c>
      <c r="F44" s="19"/>
      <c r="G44" s="51">
        <f>'Прилож №5'!H34</f>
        <v>291</v>
      </c>
      <c r="H44" s="303">
        <f>'Прилож №5'!I34</f>
        <v>0</v>
      </c>
    </row>
    <row r="45" spans="1:8" ht="26.25">
      <c r="A45" s="183" t="s">
        <v>278</v>
      </c>
      <c r="B45" s="298" t="s">
        <v>33</v>
      </c>
      <c r="C45" s="201" t="s">
        <v>159</v>
      </c>
      <c r="D45" s="298" t="s">
        <v>95</v>
      </c>
      <c r="E45" s="185" t="s">
        <v>97</v>
      </c>
      <c r="F45" s="184"/>
      <c r="G45" s="309">
        <f>G46</f>
        <v>1684</v>
      </c>
      <c r="H45" s="304">
        <f>H46</f>
        <v>0</v>
      </c>
    </row>
    <row r="46" spans="1:8" ht="28.5" customHeight="1">
      <c r="A46" s="143" t="s">
        <v>279</v>
      </c>
      <c r="B46" s="40" t="s">
        <v>33</v>
      </c>
      <c r="C46" s="77" t="s">
        <v>159</v>
      </c>
      <c r="D46" s="36" t="s">
        <v>187</v>
      </c>
      <c r="E46" s="8" t="s">
        <v>97</v>
      </c>
      <c r="F46" s="19"/>
      <c r="G46" s="51">
        <f>G47</f>
        <v>1684</v>
      </c>
      <c r="H46" s="303">
        <f>H47</f>
        <v>0</v>
      </c>
    </row>
    <row r="47" spans="1:8" ht="16.5" thickBot="1">
      <c r="A47" s="60" t="s">
        <v>166</v>
      </c>
      <c r="B47" s="107" t="s">
        <v>33</v>
      </c>
      <c r="C47" s="104" t="s">
        <v>159</v>
      </c>
      <c r="D47" s="107" t="s">
        <v>187</v>
      </c>
      <c r="E47" s="147" t="s">
        <v>188</v>
      </c>
      <c r="F47" s="222"/>
      <c r="G47" s="311">
        <f>'Прилож №5'!H37+'Прилож №5'!H134</f>
        <v>1684</v>
      </c>
      <c r="H47" s="311">
        <f>'Прилож №5'!I37</f>
        <v>0</v>
      </c>
    </row>
    <row r="48" spans="1:8" ht="16.5" thickBot="1">
      <c r="A48" s="202" t="s">
        <v>121</v>
      </c>
      <c r="B48" s="44" t="s">
        <v>122</v>
      </c>
      <c r="C48" s="25" t="s">
        <v>96</v>
      </c>
      <c r="D48" s="44" t="s">
        <v>95</v>
      </c>
      <c r="E48" s="23" t="s">
        <v>97</v>
      </c>
      <c r="F48" s="13"/>
      <c r="G48" s="49">
        <f>G52+G49</f>
        <v>9703</v>
      </c>
      <c r="H48" s="283">
        <f>H52+H49</f>
        <v>0</v>
      </c>
    </row>
    <row r="49" spans="1:8" s="2" customFormat="1" ht="15.75" customHeight="1">
      <c r="A49" s="209" t="s">
        <v>257</v>
      </c>
      <c r="B49" s="271" t="s">
        <v>122</v>
      </c>
      <c r="C49" s="272" t="s">
        <v>253</v>
      </c>
      <c r="D49" s="271" t="s">
        <v>95</v>
      </c>
      <c r="E49" s="199" t="s">
        <v>97</v>
      </c>
      <c r="F49" s="182"/>
      <c r="G49" s="343">
        <f>G50</f>
        <v>5072</v>
      </c>
      <c r="H49" s="338">
        <f>H50</f>
        <v>0</v>
      </c>
    </row>
    <row r="50" spans="1:8" s="2" customFormat="1" ht="15.75" customHeight="1">
      <c r="A50" s="92" t="s">
        <v>255</v>
      </c>
      <c r="B50" s="36" t="s">
        <v>122</v>
      </c>
      <c r="C50" s="77" t="s">
        <v>253</v>
      </c>
      <c r="D50" s="36" t="s">
        <v>258</v>
      </c>
      <c r="E50" s="8" t="s">
        <v>97</v>
      </c>
      <c r="F50" s="19"/>
      <c r="G50" s="95">
        <f>G51</f>
        <v>5072</v>
      </c>
      <c r="H50" s="150">
        <f>H51</f>
        <v>0</v>
      </c>
    </row>
    <row r="51" spans="1:8" s="2" customFormat="1" ht="15.75" customHeight="1">
      <c r="A51" s="123" t="s">
        <v>256</v>
      </c>
      <c r="B51" s="36" t="s">
        <v>122</v>
      </c>
      <c r="C51" s="77" t="s">
        <v>253</v>
      </c>
      <c r="D51" s="36" t="s">
        <v>258</v>
      </c>
      <c r="E51" s="8" t="s">
        <v>259</v>
      </c>
      <c r="F51" s="19"/>
      <c r="G51" s="95">
        <f>'Прилож №5'!H41</f>
        <v>5072</v>
      </c>
      <c r="H51" s="150">
        <f>'Прилож №5'!I41</f>
        <v>0</v>
      </c>
    </row>
    <row r="52" spans="1:8" ht="15.75">
      <c r="A52" s="197" t="s">
        <v>123</v>
      </c>
      <c r="B52" s="298" t="s">
        <v>122</v>
      </c>
      <c r="C52" s="201" t="s">
        <v>124</v>
      </c>
      <c r="D52" s="298" t="s">
        <v>95</v>
      </c>
      <c r="E52" s="185" t="s">
        <v>97</v>
      </c>
      <c r="F52" s="184"/>
      <c r="G52" s="309">
        <f>G55+G53</f>
        <v>4631</v>
      </c>
      <c r="H52" s="304">
        <f>H55</f>
        <v>0</v>
      </c>
    </row>
    <row r="53" spans="1:8" ht="26.25">
      <c r="A53" s="206" t="s">
        <v>261</v>
      </c>
      <c r="B53" s="36" t="s">
        <v>122</v>
      </c>
      <c r="C53" s="77" t="s">
        <v>124</v>
      </c>
      <c r="D53" s="36" t="s">
        <v>236</v>
      </c>
      <c r="E53" s="8" t="s">
        <v>97</v>
      </c>
      <c r="F53" s="19"/>
      <c r="G53" s="51">
        <f>G54</f>
        <v>2478</v>
      </c>
      <c r="H53" s="303">
        <f>H54</f>
        <v>0</v>
      </c>
    </row>
    <row r="54" spans="1:8" ht="15.75">
      <c r="A54" s="92" t="s">
        <v>262</v>
      </c>
      <c r="B54" s="36" t="s">
        <v>122</v>
      </c>
      <c r="C54" s="77" t="s">
        <v>124</v>
      </c>
      <c r="D54" s="36" t="s">
        <v>236</v>
      </c>
      <c r="E54" s="8" t="s">
        <v>260</v>
      </c>
      <c r="F54" s="19"/>
      <c r="G54" s="51">
        <f>'Прилож №5'!H44</f>
        <v>2478</v>
      </c>
      <c r="H54" s="303">
        <f>'Прилож №5'!I44</f>
        <v>0</v>
      </c>
    </row>
    <row r="55" spans="1:8" ht="26.25">
      <c r="A55" s="206" t="s">
        <v>280</v>
      </c>
      <c r="B55" s="36" t="s">
        <v>122</v>
      </c>
      <c r="C55" s="77" t="s">
        <v>124</v>
      </c>
      <c r="D55" s="36" t="s">
        <v>165</v>
      </c>
      <c r="E55" s="8" t="s">
        <v>97</v>
      </c>
      <c r="F55" s="19"/>
      <c r="G55" s="51">
        <f>G56+G57</f>
        <v>2153</v>
      </c>
      <c r="H55" s="303">
        <f>H56</f>
        <v>0</v>
      </c>
    </row>
    <row r="56" spans="1:8" ht="15.75">
      <c r="A56" s="452" t="s">
        <v>166</v>
      </c>
      <c r="B56" s="146" t="s">
        <v>122</v>
      </c>
      <c r="C56" s="78" t="s">
        <v>124</v>
      </c>
      <c r="D56" s="40" t="s">
        <v>165</v>
      </c>
      <c r="E56" s="6" t="s">
        <v>188</v>
      </c>
      <c r="F56" s="78"/>
      <c r="G56" s="53">
        <f>'Прилож №5'!H46</f>
        <v>153</v>
      </c>
      <c r="H56" s="334">
        <f>'Прилож №5'!I46</f>
        <v>0</v>
      </c>
    </row>
    <row r="57" spans="1:8" ht="16.5" thickBot="1">
      <c r="A57" s="452" t="s">
        <v>345</v>
      </c>
      <c r="B57" s="381" t="s">
        <v>122</v>
      </c>
      <c r="C57" s="381" t="s">
        <v>124</v>
      </c>
      <c r="D57" s="381" t="s">
        <v>165</v>
      </c>
      <c r="E57" s="381" t="s">
        <v>346</v>
      </c>
      <c r="F57" s="381"/>
      <c r="G57" s="460">
        <f>'Прилож №5'!H241+'Прилож №5'!H47</f>
        <v>2000</v>
      </c>
      <c r="H57" s="460"/>
    </row>
    <row r="58" spans="1:8" ht="16.5" thickBot="1">
      <c r="A58" s="34" t="s">
        <v>41</v>
      </c>
      <c r="B58" s="44" t="s">
        <v>42</v>
      </c>
      <c r="C58" s="25" t="s">
        <v>96</v>
      </c>
      <c r="D58" s="44" t="s">
        <v>95</v>
      </c>
      <c r="E58" s="200" t="s">
        <v>97</v>
      </c>
      <c r="F58" s="151"/>
      <c r="G58" s="49">
        <f>G59+G67</f>
        <v>357870.1</v>
      </c>
      <c r="H58" s="49">
        <f>H59+H67</f>
        <v>4917</v>
      </c>
    </row>
    <row r="59" spans="1:8" ht="15.75">
      <c r="A59" s="233" t="s">
        <v>129</v>
      </c>
      <c r="B59" s="322" t="s">
        <v>42</v>
      </c>
      <c r="C59" s="324" t="s">
        <v>43</v>
      </c>
      <c r="D59" s="322" t="s">
        <v>95</v>
      </c>
      <c r="E59" s="186" t="s">
        <v>97</v>
      </c>
      <c r="F59" s="187"/>
      <c r="G59" s="318">
        <f>G63+G65+G60</f>
        <v>140461.6</v>
      </c>
      <c r="H59" s="333">
        <f>H63</f>
        <v>4917</v>
      </c>
    </row>
    <row r="60" spans="1:8" ht="26.25">
      <c r="A60" s="86" t="s">
        <v>320</v>
      </c>
      <c r="B60" s="46" t="s">
        <v>42</v>
      </c>
      <c r="C60" s="76" t="s">
        <v>43</v>
      </c>
      <c r="D60" s="46" t="s">
        <v>321</v>
      </c>
      <c r="E60" s="7" t="s">
        <v>97</v>
      </c>
      <c r="F60" s="22"/>
      <c r="G60" s="54">
        <f>G62</f>
        <v>0</v>
      </c>
      <c r="H60" s="302"/>
    </row>
    <row r="61" spans="1:8" ht="15.75">
      <c r="A61" s="61" t="s">
        <v>323</v>
      </c>
      <c r="B61" s="46"/>
      <c r="C61" s="76"/>
      <c r="D61" s="46"/>
      <c r="E61" s="7"/>
      <c r="F61" s="22"/>
      <c r="G61" s="54"/>
      <c r="H61" s="302"/>
    </row>
    <row r="62" spans="1:8" ht="15.75">
      <c r="A62" s="61" t="s">
        <v>324</v>
      </c>
      <c r="B62" s="46" t="s">
        <v>42</v>
      </c>
      <c r="C62" s="76" t="s">
        <v>43</v>
      </c>
      <c r="D62" s="46" t="s">
        <v>321</v>
      </c>
      <c r="E62" s="7" t="s">
        <v>190</v>
      </c>
      <c r="F62" s="22"/>
      <c r="G62" s="54">
        <f>'Прилож №5'!H245</f>
        <v>0</v>
      </c>
      <c r="H62" s="302"/>
    </row>
    <row r="63" spans="1:8" ht="15.75">
      <c r="A63" s="59" t="s">
        <v>44</v>
      </c>
      <c r="B63" s="36" t="s">
        <v>42</v>
      </c>
      <c r="C63" s="77" t="s">
        <v>43</v>
      </c>
      <c r="D63" s="36" t="s">
        <v>45</v>
      </c>
      <c r="E63" s="8" t="s">
        <v>97</v>
      </c>
      <c r="F63" s="19"/>
      <c r="G63" s="51">
        <f>G64+G66</f>
        <v>129973.3</v>
      </c>
      <c r="H63" s="303">
        <f>H64+H66</f>
        <v>4917</v>
      </c>
    </row>
    <row r="64" spans="1:8" ht="15.75">
      <c r="A64" s="59" t="s">
        <v>189</v>
      </c>
      <c r="B64" s="36" t="s">
        <v>42</v>
      </c>
      <c r="C64" s="77" t="s">
        <v>43</v>
      </c>
      <c r="D64" s="36" t="s">
        <v>45</v>
      </c>
      <c r="E64" s="8" t="s">
        <v>107</v>
      </c>
      <c r="F64" s="19"/>
      <c r="G64" s="51">
        <f>'Прилож №5'!H247+'Прилож №5'!H51+'Прилож №5'!H191</f>
        <v>36159.2</v>
      </c>
      <c r="H64" s="51">
        <f>'Прилож №5'!I247</f>
        <v>0</v>
      </c>
    </row>
    <row r="65" spans="1:8" ht="15.75">
      <c r="A65" s="60" t="s">
        <v>212</v>
      </c>
      <c r="B65" s="36" t="s">
        <v>42</v>
      </c>
      <c r="C65" s="77" t="s">
        <v>43</v>
      </c>
      <c r="D65" s="36" t="s">
        <v>45</v>
      </c>
      <c r="E65" s="8" t="s">
        <v>136</v>
      </c>
      <c r="F65" s="19"/>
      <c r="G65" s="51">
        <f>'Прилож №5'!H52+'Прилож №5'!H280</f>
        <v>10488.3</v>
      </c>
      <c r="H65" s="303">
        <f>'Прилож №5'!I52</f>
        <v>0</v>
      </c>
    </row>
    <row r="66" spans="1:8" s="190" customFormat="1" ht="26.25">
      <c r="A66" s="143" t="s">
        <v>281</v>
      </c>
      <c r="B66" s="323" t="s">
        <v>42</v>
      </c>
      <c r="C66" s="325" t="s">
        <v>43</v>
      </c>
      <c r="D66" s="323" t="s">
        <v>45</v>
      </c>
      <c r="E66" s="188" t="s">
        <v>190</v>
      </c>
      <c r="F66" s="189"/>
      <c r="G66" s="342">
        <f>'Прилож №5'!H53+'Прилож №5'!H248+'Прилож №5'!H268+'Прилож №5'!H281+'Прилож №5'!H326</f>
        <v>93814.1</v>
      </c>
      <c r="H66" s="342">
        <f>'Прилож №5'!I53+'Прилож №5'!I248</f>
        <v>4917</v>
      </c>
    </row>
    <row r="67" spans="1:8" ht="15.75">
      <c r="A67" s="234" t="s">
        <v>3</v>
      </c>
      <c r="B67" s="298" t="s">
        <v>42</v>
      </c>
      <c r="C67" s="201" t="s">
        <v>46</v>
      </c>
      <c r="D67" s="298" t="s">
        <v>95</v>
      </c>
      <c r="E67" s="185" t="s">
        <v>97</v>
      </c>
      <c r="F67" s="184"/>
      <c r="G67" s="309">
        <f>G70+G68</f>
        <v>217408.5</v>
      </c>
      <c r="H67" s="309">
        <f>H70+H68</f>
        <v>0</v>
      </c>
    </row>
    <row r="68" spans="1:8" ht="15.75">
      <c r="A68" s="59" t="s">
        <v>134</v>
      </c>
      <c r="B68" s="46" t="s">
        <v>42</v>
      </c>
      <c r="C68" s="36" t="s">
        <v>46</v>
      </c>
      <c r="D68" s="77" t="s">
        <v>135</v>
      </c>
      <c r="E68" s="159" t="s">
        <v>97</v>
      </c>
      <c r="F68" s="94">
        <f>F69</f>
        <v>5000</v>
      </c>
      <c r="G68" s="94">
        <f>G69</f>
        <v>111400</v>
      </c>
      <c r="H68" s="304"/>
    </row>
    <row r="69" spans="1:8" ht="15.75">
      <c r="A69" s="59" t="s">
        <v>212</v>
      </c>
      <c r="B69" s="46" t="s">
        <v>42</v>
      </c>
      <c r="C69" s="36" t="s">
        <v>46</v>
      </c>
      <c r="D69" s="77" t="s">
        <v>135</v>
      </c>
      <c r="E69" s="159" t="s">
        <v>136</v>
      </c>
      <c r="F69" s="94">
        <f>5000</f>
        <v>5000</v>
      </c>
      <c r="G69" s="94">
        <f>'Прилож №5'!H284+'Прилож №5'!H56+'Прилож №5'!H319+'Прилож №5'!H362</f>
        <v>111400</v>
      </c>
      <c r="H69" s="304"/>
    </row>
    <row r="70" spans="1:8" ht="15.75">
      <c r="A70" s="59" t="s">
        <v>108</v>
      </c>
      <c r="B70" s="36" t="s">
        <v>42</v>
      </c>
      <c r="C70" s="77" t="s">
        <v>46</v>
      </c>
      <c r="D70" s="36" t="s">
        <v>158</v>
      </c>
      <c r="E70" s="8" t="s">
        <v>97</v>
      </c>
      <c r="F70" s="19"/>
      <c r="G70" s="51">
        <f>G72+G71</f>
        <v>106008.5</v>
      </c>
      <c r="H70" s="51">
        <f>H72+H71</f>
        <v>0</v>
      </c>
    </row>
    <row r="71" spans="1:8" ht="26.25">
      <c r="A71" s="135" t="s">
        <v>229</v>
      </c>
      <c r="B71" s="36" t="s">
        <v>42</v>
      </c>
      <c r="C71" s="77" t="s">
        <v>46</v>
      </c>
      <c r="D71" s="36" t="s">
        <v>158</v>
      </c>
      <c r="E71" s="8" t="s">
        <v>230</v>
      </c>
      <c r="F71" s="19"/>
      <c r="G71" s="51">
        <f>'Прилож №5'!H58+'Прилож №5'!H364+'Прилож №5'!H251+'Прилож №5'!H321</f>
        <v>16095.6</v>
      </c>
      <c r="H71" s="51">
        <f>'Прилож №5'!I58+'Прилож №5'!I364</f>
        <v>0</v>
      </c>
    </row>
    <row r="72" spans="1:8" ht="16.5" thickBot="1">
      <c r="A72" s="59" t="s">
        <v>282</v>
      </c>
      <c r="B72" s="36" t="s">
        <v>42</v>
      </c>
      <c r="C72" s="77" t="s">
        <v>46</v>
      </c>
      <c r="D72" s="36" t="s">
        <v>158</v>
      </c>
      <c r="E72" s="8" t="s">
        <v>15</v>
      </c>
      <c r="F72" s="19"/>
      <c r="G72" s="51">
        <f>'Прилож №5'!H59+'Прилож №5'!H286+'Прилож №5'!H348+'Прилож №5'!H365+'Прилож №5'!H299+'Прилож №5'!H194+'Прилож №5'!H252+'Прилож №5'!H271</f>
        <v>89912.9</v>
      </c>
      <c r="H72" s="303">
        <f>'Прилож №5'!I59+'Прилож №5'!I286+'Прилож №5'!I348</f>
        <v>0</v>
      </c>
    </row>
    <row r="73" spans="1:8" ht="16.5" thickBot="1">
      <c r="A73" s="125" t="s">
        <v>86</v>
      </c>
      <c r="B73" s="39" t="s">
        <v>87</v>
      </c>
      <c r="C73" s="25" t="s">
        <v>96</v>
      </c>
      <c r="D73" s="44" t="s">
        <v>95</v>
      </c>
      <c r="E73" s="23" t="s">
        <v>97</v>
      </c>
      <c r="F73" s="13"/>
      <c r="G73" s="49">
        <f>G77+G74</f>
        <v>11987.1</v>
      </c>
      <c r="H73" s="283">
        <f>H77+H74</f>
        <v>0</v>
      </c>
    </row>
    <row r="74" spans="1:8" ht="15.75">
      <c r="A74" s="197" t="s">
        <v>239</v>
      </c>
      <c r="B74" s="322" t="s">
        <v>87</v>
      </c>
      <c r="C74" s="324" t="s">
        <v>222</v>
      </c>
      <c r="D74" s="322" t="s">
        <v>95</v>
      </c>
      <c r="E74" s="186" t="s">
        <v>97</v>
      </c>
      <c r="F74" s="194"/>
      <c r="G74" s="318">
        <f>G75</f>
        <v>1350</v>
      </c>
      <c r="H74" s="333">
        <f>H75</f>
        <v>0</v>
      </c>
    </row>
    <row r="75" spans="1:8" ht="15.75">
      <c r="A75" s="92" t="s">
        <v>223</v>
      </c>
      <c r="B75" s="36" t="s">
        <v>87</v>
      </c>
      <c r="C75" s="77" t="s">
        <v>222</v>
      </c>
      <c r="D75" s="36" t="s">
        <v>224</v>
      </c>
      <c r="E75" s="8" t="s">
        <v>97</v>
      </c>
      <c r="F75" s="10"/>
      <c r="G75" s="54">
        <f>G76</f>
        <v>1350</v>
      </c>
      <c r="H75" s="302">
        <f>H76</f>
        <v>0</v>
      </c>
    </row>
    <row r="76" spans="1:8" ht="15.75">
      <c r="A76" s="92" t="s">
        <v>90</v>
      </c>
      <c r="B76" s="36" t="s">
        <v>87</v>
      </c>
      <c r="C76" s="77" t="s">
        <v>222</v>
      </c>
      <c r="D76" s="36" t="s">
        <v>224</v>
      </c>
      <c r="E76" s="8" t="s">
        <v>4</v>
      </c>
      <c r="F76" s="10">
        <v>443</v>
      </c>
      <c r="G76" s="51">
        <f>'Прилож №5'!H352</f>
        <v>1350</v>
      </c>
      <c r="H76" s="303">
        <f>'Прилож №5'!I352</f>
        <v>0</v>
      </c>
    </row>
    <row r="77" spans="1:8" ht="15.75">
      <c r="A77" s="205" t="s">
        <v>88</v>
      </c>
      <c r="B77" s="322" t="s">
        <v>87</v>
      </c>
      <c r="C77" s="324" t="s">
        <v>89</v>
      </c>
      <c r="D77" s="322" t="s">
        <v>95</v>
      </c>
      <c r="E77" s="186" t="s">
        <v>97</v>
      </c>
      <c r="F77" s="187"/>
      <c r="G77" s="318">
        <f>G80+G79</f>
        <v>10637.1</v>
      </c>
      <c r="H77" s="333">
        <f>H80+H79</f>
        <v>0</v>
      </c>
    </row>
    <row r="78" spans="1:8" ht="15.75">
      <c r="A78" s="92" t="s">
        <v>134</v>
      </c>
      <c r="B78" s="36" t="s">
        <v>87</v>
      </c>
      <c r="C78" s="77" t="s">
        <v>89</v>
      </c>
      <c r="D78" s="36" t="s">
        <v>135</v>
      </c>
      <c r="E78" s="8" t="s">
        <v>97</v>
      </c>
      <c r="F78" s="22"/>
      <c r="G78" s="54">
        <f>G81</f>
        <v>6911.1</v>
      </c>
      <c r="H78" s="302">
        <f>H81</f>
        <v>0</v>
      </c>
    </row>
    <row r="79" spans="1:8" ht="15.75">
      <c r="A79" s="122" t="s">
        <v>212</v>
      </c>
      <c r="B79" s="40" t="s">
        <v>87</v>
      </c>
      <c r="C79" s="78" t="s">
        <v>89</v>
      </c>
      <c r="D79" s="40" t="s">
        <v>135</v>
      </c>
      <c r="E79" s="6" t="s">
        <v>136</v>
      </c>
      <c r="F79" s="22"/>
      <c r="G79" s="54">
        <f>'Прилож №5'!H63+'Прилож №5'!H355</f>
        <v>3726</v>
      </c>
      <c r="H79" s="302">
        <f>'Прилож №5'!I355</f>
        <v>0</v>
      </c>
    </row>
    <row r="80" spans="1:8" ht="26.25">
      <c r="A80" s="206" t="s">
        <v>283</v>
      </c>
      <c r="B80" s="36" t="s">
        <v>87</v>
      </c>
      <c r="C80" s="77" t="s">
        <v>89</v>
      </c>
      <c r="D80" s="36" t="s">
        <v>191</v>
      </c>
      <c r="E80" s="8" t="s">
        <v>97</v>
      </c>
      <c r="F80" s="20"/>
      <c r="G80" s="53">
        <f>G81</f>
        <v>6911.1</v>
      </c>
      <c r="H80" s="334">
        <f>H81</f>
        <v>0</v>
      </c>
    </row>
    <row r="81" spans="1:8" ht="16.5" thickBot="1">
      <c r="A81" s="122" t="s">
        <v>90</v>
      </c>
      <c r="B81" s="32" t="s">
        <v>87</v>
      </c>
      <c r="C81" s="78" t="s">
        <v>89</v>
      </c>
      <c r="D81" s="40" t="s">
        <v>191</v>
      </c>
      <c r="E81" s="6" t="s">
        <v>4</v>
      </c>
      <c r="F81" s="20"/>
      <c r="G81" s="53">
        <f>'Прилож №5'!H357</f>
        <v>6911.1</v>
      </c>
      <c r="H81" s="334">
        <f>'Прилож №5'!I357</f>
        <v>0</v>
      </c>
    </row>
    <row r="82" spans="1:8" ht="16.5" thickBot="1">
      <c r="A82" s="202" t="s">
        <v>6</v>
      </c>
      <c r="B82" s="39" t="s">
        <v>47</v>
      </c>
      <c r="C82" s="25" t="s">
        <v>96</v>
      </c>
      <c r="D82" s="44" t="s">
        <v>95</v>
      </c>
      <c r="E82" s="23" t="s">
        <v>97</v>
      </c>
      <c r="F82" s="13"/>
      <c r="G82" s="49">
        <f>G83+G88+G97+G103</f>
        <v>431468.3999999999</v>
      </c>
      <c r="H82" s="283">
        <f>H83+H88+H97+H103</f>
        <v>157114</v>
      </c>
    </row>
    <row r="83" spans="1:8" ht="15.75">
      <c r="A83" s="233" t="s">
        <v>7</v>
      </c>
      <c r="B83" s="271" t="s">
        <v>47</v>
      </c>
      <c r="C83" s="272" t="s">
        <v>48</v>
      </c>
      <c r="D83" s="271" t="s">
        <v>95</v>
      </c>
      <c r="E83" s="199" t="s">
        <v>97</v>
      </c>
      <c r="F83" s="182"/>
      <c r="G83" s="308">
        <f>G86+G84</f>
        <v>143846.3</v>
      </c>
      <c r="H83" s="335">
        <f>H86</f>
        <v>5171</v>
      </c>
    </row>
    <row r="84" spans="1:8" ht="15.75">
      <c r="A84" s="61" t="s">
        <v>134</v>
      </c>
      <c r="B84" s="32" t="s">
        <v>47</v>
      </c>
      <c r="C84" s="76" t="s">
        <v>48</v>
      </c>
      <c r="D84" s="46" t="s">
        <v>135</v>
      </c>
      <c r="E84" s="7" t="s">
        <v>97</v>
      </c>
      <c r="F84" s="22"/>
      <c r="G84" s="54">
        <f>G85</f>
        <v>9000</v>
      </c>
      <c r="H84" s="302"/>
    </row>
    <row r="85" spans="1:8" ht="15.75">
      <c r="A85" s="61" t="s">
        <v>212</v>
      </c>
      <c r="B85" s="32" t="s">
        <v>47</v>
      </c>
      <c r="C85" s="76" t="s">
        <v>48</v>
      </c>
      <c r="D85" s="46" t="s">
        <v>135</v>
      </c>
      <c r="E85" s="7" t="s">
        <v>136</v>
      </c>
      <c r="F85" s="22"/>
      <c r="G85" s="54">
        <f>'Прилож №5'!H67+'Прилож №5'!H303</f>
        <v>9000</v>
      </c>
      <c r="H85" s="302"/>
    </row>
    <row r="86" spans="1:8" ht="15.75">
      <c r="A86" s="59" t="s">
        <v>8</v>
      </c>
      <c r="B86" s="40" t="s">
        <v>47</v>
      </c>
      <c r="C86" s="77" t="s">
        <v>48</v>
      </c>
      <c r="D86" s="36" t="s">
        <v>49</v>
      </c>
      <c r="E86" s="8" t="s">
        <v>97</v>
      </c>
      <c r="F86" s="19"/>
      <c r="G86" s="51">
        <f>G87</f>
        <v>134846.3</v>
      </c>
      <c r="H86" s="303">
        <f>H87</f>
        <v>5171</v>
      </c>
    </row>
    <row r="87" spans="1:8" ht="15.75">
      <c r="A87" s="60" t="s">
        <v>50</v>
      </c>
      <c r="B87" s="40" t="s">
        <v>47</v>
      </c>
      <c r="C87" s="78" t="s">
        <v>48</v>
      </c>
      <c r="D87" s="40" t="s">
        <v>49</v>
      </c>
      <c r="E87" s="6" t="s">
        <v>17</v>
      </c>
      <c r="F87" s="20"/>
      <c r="G87" s="51">
        <f>'Прилож №5'!H105+'Прилож №5'!H290+'Прилож №5'!H369+'Прилож №5'!H69</f>
        <v>134846.3</v>
      </c>
      <c r="H87" s="303">
        <f>'Прилож №5'!I105+'Прилож №5'!I290</f>
        <v>5171</v>
      </c>
    </row>
    <row r="88" spans="1:8" ht="15.75">
      <c r="A88" s="273" t="s">
        <v>9</v>
      </c>
      <c r="B88" s="299" t="s">
        <v>47</v>
      </c>
      <c r="C88" s="326" t="s">
        <v>51</v>
      </c>
      <c r="D88" s="298" t="s">
        <v>95</v>
      </c>
      <c r="E88" s="185" t="s">
        <v>97</v>
      </c>
      <c r="F88" s="196"/>
      <c r="G88" s="309">
        <f>G89+G91+G95+G93</f>
        <v>261625.4</v>
      </c>
      <c r="H88" s="304">
        <f>H89+H91+H95+H93</f>
        <v>151943</v>
      </c>
    </row>
    <row r="89" spans="1:8" ht="15" customHeight="1">
      <c r="A89" s="274" t="s">
        <v>284</v>
      </c>
      <c r="B89" s="245" t="s">
        <v>47</v>
      </c>
      <c r="C89" s="327" t="s">
        <v>51</v>
      </c>
      <c r="D89" s="251" t="s">
        <v>52</v>
      </c>
      <c r="E89" s="252" t="s">
        <v>97</v>
      </c>
      <c r="F89" s="276"/>
      <c r="G89" s="344">
        <f>G90</f>
        <v>214151.3</v>
      </c>
      <c r="H89" s="339">
        <f>H90</f>
        <v>146539</v>
      </c>
    </row>
    <row r="90" spans="1:8" ht="15.75">
      <c r="A90" s="59" t="s">
        <v>50</v>
      </c>
      <c r="B90" s="36" t="s">
        <v>47</v>
      </c>
      <c r="C90" s="77" t="s">
        <v>51</v>
      </c>
      <c r="D90" s="36" t="s">
        <v>52</v>
      </c>
      <c r="E90" s="8" t="s">
        <v>17</v>
      </c>
      <c r="F90" s="19"/>
      <c r="G90" s="51">
        <f>'Прилож №5'!H108+'Прилож №5'!H293+'Прилож №5'!H372+'Прилож №5'!H198</f>
        <v>214151.3</v>
      </c>
      <c r="H90" s="51">
        <f>'Прилож №5'!I108+'Прилож №5'!I293+'Прилож №5'!I372</f>
        <v>146539</v>
      </c>
    </row>
    <row r="91" spans="1:8" ht="15.75">
      <c r="A91" s="59" t="s">
        <v>58</v>
      </c>
      <c r="B91" s="36" t="s">
        <v>47</v>
      </c>
      <c r="C91" s="77" t="s">
        <v>51</v>
      </c>
      <c r="D91" s="36" t="s">
        <v>59</v>
      </c>
      <c r="E91" s="8" t="s">
        <v>97</v>
      </c>
      <c r="F91" s="19"/>
      <c r="G91" s="51">
        <f>G92</f>
        <v>42070.1</v>
      </c>
      <c r="H91" s="303">
        <f>H92</f>
        <v>0</v>
      </c>
    </row>
    <row r="92" spans="1:8" ht="15.75">
      <c r="A92" s="59" t="s">
        <v>50</v>
      </c>
      <c r="B92" s="36" t="s">
        <v>47</v>
      </c>
      <c r="C92" s="77" t="s">
        <v>51</v>
      </c>
      <c r="D92" s="36" t="s">
        <v>59</v>
      </c>
      <c r="E92" s="8" t="s">
        <v>17</v>
      </c>
      <c r="F92" s="19"/>
      <c r="G92" s="51">
        <f>'Прилож №5'!H109+'Прилож №5'!H138+'Прилож №5'!H219+'Прилож №5'!H374</f>
        <v>42070.1</v>
      </c>
      <c r="H92" s="51">
        <f>'Прилож №5'!I109+'Прилож №5'!I138+'Прилож №5'!I219+'Прилож №5'!I374</f>
        <v>0</v>
      </c>
    </row>
    <row r="93" spans="1:8" ht="15.75">
      <c r="A93" s="60" t="s">
        <v>306</v>
      </c>
      <c r="B93" s="36" t="s">
        <v>47</v>
      </c>
      <c r="C93" s="77" t="s">
        <v>51</v>
      </c>
      <c r="D93" s="36" t="s">
        <v>242</v>
      </c>
      <c r="E93" s="8" t="s">
        <v>97</v>
      </c>
      <c r="F93" s="19"/>
      <c r="G93" s="51">
        <f>G94</f>
        <v>3862</v>
      </c>
      <c r="H93" s="303">
        <f>H94</f>
        <v>3862</v>
      </c>
    </row>
    <row r="94" spans="1:8" ht="15.75">
      <c r="A94" s="60" t="s">
        <v>248</v>
      </c>
      <c r="B94" s="36" t="s">
        <v>47</v>
      </c>
      <c r="C94" s="77" t="s">
        <v>51</v>
      </c>
      <c r="D94" s="36" t="s">
        <v>242</v>
      </c>
      <c r="E94" s="8" t="s">
        <v>264</v>
      </c>
      <c r="F94" s="19"/>
      <c r="G94" s="51">
        <f>'Прилож №5'!H113</f>
        <v>3862</v>
      </c>
      <c r="H94" s="303">
        <f>'Прилож №5'!I113</f>
        <v>3862</v>
      </c>
    </row>
    <row r="95" spans="1:8" ht="15.75">
      <c r="A95" s="59" t="s">
        <v>168</v>
      </c>
      <c r="B95" s="36" t="s">
        <v>47</v>
      </c>
      <c r="C95" s="77" t="s">
        <v>51</v>
      </c>
      <c r="D95" s="36" t="s">
        <v>169</v>
      </c>
      <c r="E95" s="8" t="s">
        <v>97</v>
      </c>
      <c r="F95" s="19"/>
      <c r="G95" s="51">
        <f>G96</f>
        <v>1542</v>
      </c>
      <c r="H95" s="303">
        <f>H96</f>
        <v>1542</v>
      </c>
    </row>
    <row r="96" spans="1:8" ht="15.75">
      <c r="A96" s="59" t="s">
        <v>50</v>
      </c>
      <c r="B96" s="36" t="s">
        <v>47</v>
      </c>
      <c r="C96" s="77" t="s">
        <v>51</v>
      </c>
      <c r="D96" s="36" t="s">
        <v>169</v>
      </c>
      <c r="E96" s="8" t="s">
        <v>17</v>
      </c>
      <c r="F96" s="19"/>
      <c r="G96" s="51">
        <f>'Прилож №5'!H111</f>
        <v>1542</v>
      </c>
      <c r="H96" s="303">
        <f>'Прилож №5'!I111</f>
        <v>1542</v>
      </c>
    </row>
    <row r="97" spans="1:8" ht="15.75">
      <c r="A97" s="234" t="s">
        <v>53</v>
      </c>
      <c r="B97" s="298" t="s">
        <v>47</v>
      </c>
      <c r="C97" s="201" t="s">
        <v>54</v>
      </c>
      <c r="D97" s="298" t="s">
        <v>95</v>
      </c>
      <c r="E97" s="185" t="s">
        <v>97</v>
      </c>
      <c r="F97" s="184"/>
      <c r="G97" s="309">
        <f>G101+G98</f>
        <v>9212.1</v>
      </c>
      <c r="H97" s="304">
        <f>H101+H98</f>
        <v>0</v>
      </c>
    </row>
    <row r="98" spans="1:8" ht="15.75">
      <c r="A98" s="59" t="s">
        <v>225</v>
      </c>
      <c r="B98" s="36" t="s">
        <v>47</v>
      </c>
      <c r="C98" s="77" t="s">
        <v>54</v>
      </c>
      <c r="D98" s="36" t="s">
        <v>226</v>
      </c>
      <c r="E98" s="8" t="s">
        <v>97</v>
      </c>
      <c r="F98" s="19"/>
      <c r="G98" s="92">
        <f>G99+G100</f>
        <v>3612.1</v>
      </c>
      <c r="H98" s="152">
        <f>H99+H100</f>
        <v>0</v>
      </c>
    </row>
    <row r="99" spans="1:8" ht="15.75">
      <c r="A99" s="59" t="s">
        <v>50</v>
      </c>
      <c r="B99" s="36" t="s">
        <v>47</v>
      </c>
      <c r="C99" s="77" t="s">
        <v>54</v>
      </c>
      <c r="D99" s="36" t="s">
        <v>226</v>
      </c>
      <c r="E99" s="8" t="s">
        <v>17</v>
      </c>
      <c r="F99" s="19" t="s">
        <v>17</v>
      </c>
      <c r="G99" s="92">
        <f>'Прилож №5'!H222</f>
        <v>1848.6</v>
      </c>
      <c r="H99" s="152">
        <f>'Прилож №5'!I222</f>
        <v>0</v>
      </c>
    </row>
    <row r="100" spans="1:8" ht="15.75">
      <c r="A100" s="59" t="s">
        <v>227</v>
      </c>
      <c r="B100" s="36" t="s">
        <v>47</v>
      </c>
      <c r="C100" s="77" t="s">
        <v>54</v>
      </c>
      <c r="D100" s="36" t="s">
        <v>226</v>
      </c>
      <c r="E100" s="8" t="s">
        <v>228</v>
      </c>
      <c r="F100" s="19" t="s">
        <v>228</v>
      </c>
      <c r="G100" s="92">
        <f>'Прилож №5'!H223+'Прилож №5'!H377</f>
        <v>1763.5</v>
      </c>
      <c r="H100" s="152">
        <f>'Прилож №5'!I223</f>
        <v>0</v>
      </c>
    </row>
    <row r="101" spans="1:8" ht="26.25">
      <c r="A101" s="143" t="s">
        <v>285</v>
      </c>
      <c r="B101" s="36" t="s">
        <v>47</v>
      </c>
      <c r="C101" s="77" t="s">
        <v>54</v>
      </c>
      <c r="D101" s="36" t="s">
        <v>55</v>
      </c>
      <c r="E101" s="8" t="s">
        <v>97</v>
      </c>
      <c r="F101" s="19"/>
      <c r="G101" s="51">
        <f>G102</f>
        <v>5600</v>
      </c>
      <c r="H101" s="303">
        <f>H102</f>
        <v>0</v>
      </c>
    </row>
    <row r="102" spans="1:8" ht="15.75">
      <c r="A102" s="59" t="s">
        <v>56</v>
      </c>
      <c r="B102" s="36" t="s">
        <v>47</v>
      </c>
      <c r="C102" s="77" t="s">
        <v>54</v>
      </c>
      <c r="D102" s="36" t="s">
        <v>55</v>
      </c>
      <c r="E102" s="8" t="s">
        <v>57</v>
      </c>
      <c r="F102" s="19"/>
      <c r="G102" s="51">
        <f>'Прилож №5'!H116</f>
        <v>5600</v>
      </c>
      <c r="H102" s="51">
        <f>'Прилож №5'!I116</f>
        <v>0</v>
      </c>
    </row>
    <row r="103" spans="1:8" ht="15.75">
      <c r="A103" s="234" t="s">
        <v>60</v>
      </c>
      <c r="B103" s="298" t="s">
        <v>47</v>
      </c>
      <c r="C103" s="201" t="s">
        <v>61</v>
      </c>
      <c r="D103" s="298" t="s">
        <v>95</v>
      </c>
      <c r="E103" s="185" t="s">
        <v>97</v>
      </c>
      <c r="F103" s="184"/>
      <c r="G103" s="309">
        <f>G104+G106</f>
        <v>16784.6</v>
      </c>
      <c r="H103" s="309">
        <f>H104+H106</f>
        <v>0</v>
      </c>
    </row>
    <row r="104" spans="1:8" ht="15.75">
      <c r="A104" s="60" t="s">
        <v>196</v>
      </c>
      <c r="B104" s="36" t="s">
        <v>47</v>
      </c>
      <c r="C104" s="77" t="s">
        <v>61</v>
      </c>
      <c r="D104" s="36" t="s">
        <v>25</v>
      </c>
      <c r="E104" s="8" t="s">
        <v>97</v>
      </c>
      <c r="F104" s="19"/>
      <c r="G104" s="51">
        <f>G105</f>
        <v>9177.1</v>
      </c>
      <c r="H104" s="303">
        <f>H105</f>
        <v>0</v>
      </c>
    </row>
    <row r="105" spans="1:8" ht="15.75">
      <c r="A105" s="60" t="s">
        <v>98</v>
      </c>
      <c r="B105" s="36" t="s">
        <v>47</v>
      </c>
      <c r="C105" s="77" t="s">
        <v>61</v>
      </c>
      <c r="D105" s="36" t="s">
        <v>25</v>
      </c>
      <c r="E105" s="8" t="s">
        <v>99</v>
      </c>
      <c r="F105" s="19"/>
      <c r="G105" s="51">
        <f>'Прилож №5'!H119</f>
        <v>9177.1</v>
      </c>
      <c r="H105" s="51">
        <f>'Прилож №5'!I119</f>
        <v>0</v>
      </c>
    </row>
    <row r="106" spans="1:8" ht="51.75">
      <c r="A106" s="135" t="s">
        <v>286</v>
      </c>
      <c r="B106" s="36" t="s">
        <v>47</v>
      </c>
      <c r="C106" s="77" t="s">
        <v>61</v>
      </c>
      <c r="D106" s="36" t="s">
        <v>70</v>
      </c>
      <c r="E106" s="8" t="s">
        <v>97</v>
      </c>
      <c r="F106" s="19"/>
      <c r="G106" s="51">
        <f>G107</f>
        <v>7607.5</v>
      </c>
      <c r="H106" s="303">
        <f>H107</f>
        <v>0</v>
      </c>
    </row>
    <row r="107" spans="1:8" ht="16.5" thickBot="1">
      <c r="A107" s="60" t="s">
        <v>50</v>
      </c>
      <c r="B107" s="107" t="s">
        <v>47</v>
      </c>
      <c r="C107" s="104" t="s">
        <v>61</v>
      </c>
      <c r="D107" s="107" t="s">
        <v>70</v>
      </c>
      <c r="E107" s="147" t="s">
        <v>17</v>
      </c>
      <c r="F107" s="222"/>
      <c r="G107" s="311">
        <f>'Прилож №5'!H121</f>
        <v>7607.5</v>
      </c>
      <c r="H107" s="307">
        <f>'Прилож №5'!I121</f>
        <v>0</v>
      </c>
    </row>
    <row r="108" spans="1:8" ht="32.25" thickBot="1">
      <c r="A108" s="214" t="s">
        <v>293</v>
      </c>
      <c r="B108" s="39" t="s">
        <v>65</v>
      </c>
      <c r="C108" s="25" t="s">
        <v>96</v>
      </c>
      <c r="D108" s="44" t="s">
        <v>95</v>
      </c>
      <c r="E108" s="200" t="s">
        <v>97</v>
      </c>
      <c r="F108" s="151"/>
      <c r="G108" s="49">
        <f>G109+G125+G128+G120</f>
        <v>56006.4</v>
      </c>
      <c r="H108" s="49">
        <f>H109+H125+H128</f>
        <v>0</v>
      </c>
    </row>
    <row r="109" spans="1:8" ht="15.75">
      <c r="A109" s="205" t="s">
        <v>62</v>
      </c>
      <c r="B109" s="322" t="s">
        <v>65</v>
      </c>
      <c r="C109" s="324" t="s">
        <v>63</v>
      </c>
      <c r="D109" s="322" t="s">
        <v>95</v>
      </c>
      <c r="E109" s="186" t="s">
        <v>97</v>
      </c>
      <c r="F109" s="187" t="s">
        <v>10</v>
      </c>
      <c r="G109" s="318">
        <f>G110+G112+G114+G116+G118</f>
        <v>47014.799999999996</v>
      </c>
      <c r="H109" s="333">
        <f>H110+H112+H114+H116+H118</f>
        <v>0</v>
      </c>
    </row>
    <row r="110" spans="1:8" ht="26.25">
      <c r="A110" s="206" t="s">
        <v>296</v>
      </c>
      <c r="B110" s="36" t="s">
        <v>65</v>
      </c>
      <c r="C110" s="77" t="s">
        <v>63</v>
      </c>
      <c r="D110" s="36" t="s">
        <v>64</v>
      </c>
      <c r="E110" s="8" t="s">
        <v>97</v>
      </c>
      <c r="F110" s="19" t="s">
        <v>11</v>
      </c>
      <c r="G110" s="51">
        <f>G111</f>
        <v>20375.999999999996</v>
      </c>
      <c r="H110" s="303">
        <f>H111</f>
        <v>0</v>
      </c>
    </row>
    <row r="111" spans="1:8" ht="15.75">
      <c r="A111" s="122" t="s">
        <v>50</v>
      </c>
      <c r="B111" s="36" t="s">
        <v>65</v>
      </c>
      <c r="C111" s="77" t="s">
        <v>63</v>
      </c>
      <c r="D111" s="36" t="s">
        <v>64</v>
      </c>
      <c r="E111" s="8" t="s">
        <v>17</v>
      </c>
      <c r="F111" s="19"/>
      <c r="G111" s="51">
        <f>'Прилож №5'!H142+'Прилож №5'!H73+'Прилож №5'!H381</f>
        <v>20375.999999999996</v>
      </c>
      <c r="H111" s="51">
        <f>'Прилож №5'!I142+'Прилож №5'!I73+'Прилож №5'!I381</f>
        <v>0</v>
      </c>
    </row>
    <row r="112" spans="1:8" ht="15.75">
      <c r="A112" s="92" t="s">
        <v>13</v>
      </c>
      <c r="B112" s="36" t="s">
        <v>65</v>
      </c>
      <c r="C112" s="77" t="s">
        <v>63</v>
      </c>
      <c r="D112" s="36" t="s">
        <v>66</v>
      </c>
      <c r="E112" s="8" t="s">
        <v>97</v>
      </c>
      <c r="F112" s="19"/>
      <c r="G112" s="51">
        <f>G113</f>
        <v>2235.3999999999996</v>
      </c>
      <c r="H112" s="303">
        <f>H113</f>
        <v>0</v>
      </c>
    </row>
    <row r="113" spans="1:8" ht="15.75">
      <c r="A113" s="122" t="s">
        <v>50</v>
      </c>
      <c r="B113" s="36" t="s">
        <v>65</v>
      </c>
      <c r="C113" s="77" t="s">
        <v>63</v>
      </c>
      <c r="D113" s="36" t="s">
        <v>66</v>
      </c>
      <c r="E113" s="8" t="s">
        <v>17</v>
      </c>
      <c r="F113" s="19"/>
      <c r="G113" s="51">
        <f>'Прилож №5'!H144+'Прилож №5'!H383</f>
        <v>2235.3999999999996</v>
      </c>
      <c r="H113" s="303">
        <f>'Прилож №5'!I144</f>
        <v>0</v>
      </c>
    </row>
    <row r="114" spans="1:8" ht="15.75">
      <c r="A114" s="92" t="s">
        <v>14</v>
      </c>
      <c r="B114" s="36" t="s">
        <v>65</v>
      </c>
      <c r="C114" s="77" t="s">
        <v>63</v>
      </c>
      <c r="D114" s="36" t="s">
        <v>67</v>
      </c>
      <c r="E114" s="8" t="s">
        <v>97</v>
      </c>
      <c r="F114" s="19"/>
      <c r="G114" s="51">
        <f>G115</f>
        <v>6642.200000000001</v>
      </c>
      <c r="H114" s="303">
        <f>H115</f>
        <v>0</v>
      </c>
    </row>
    <row r="115" spans="1:8" ht="15.75">
      <c r="A115" s="122" t="s">
        <v>50</v>
      </c>
      <c r="B115" s="36" t="s">
        <v>65</v>
      </c>
      <c r="C115" s="77" t="s">
        <v>63</v>
      </c>
      <c r="D115" s="36" t="s">
        <v>67</v>
      </c>
      <c r="E115" s="8" t="s">
        <v>17</v>
      </c>
      <c r="F115" s="19"/>
      <c r="G115" s="51">
        <f>'Прилож №5'!H146+'Прилож №5'!H385</f>
        <v>6642.200000000001</v>
      </c>
      <c r="H115" s="51">
        <f>'Прилож №5'!I146+'Прилож №5'!I385</f>
        <v>0</v>
      </c>
    </row>
    <row r="116" spans="1:8" ht="26.25">
      <c r="A116" s="206" t="s">
        <v>287</v>
      </c>
      <c r="B116" s="36" t="s">
        <v>65</v>
      </c>
      <c r="C116" s="77" t="s">
        <v>63</v>
      </c>
      <c r="D116" s="36" t="s">
        <v>68</v>
      </c>
      <c r="E116" s="8" t="s">
        <v>97</v>
      </c>
      <c r="F116" s="19"/>
      <c r="G116" s="51">
        <f>G117</f>
        <v>11074.699999999999</v>
      </c>
      <c r="H116" s="303">
        <f>H117</f>
        <v>0</v>
      </c>
    </row>
    <row r="117" spans="1:8" ht="15.75">
      <c r="A117" s="122" t="s">
        <v>50</v>
      </c>
      <c r="B117" s="36" t="s">
        <v>65</v>
      </c>
      <c r="C117" s="77" t="s">
        <v>63</v>
      </c>
      <c r="D117" s="36" t="s">
        <v>68</v>
      </c>
      <c r="E117" s="8" t="s">
        <v>17</v>
      </c>
      <c r="F117" s="19"/>
      <c r="G117" s="51">
        <f>'Прилож №5'!H148+'Прилож №5'!H387</f>
        <v>11074.699999999999</v>
      </c>
      <c r="H117" s="303">
        <f>'Прилож №5'!I148</f>
        <v>0</v>
      </c>
    </row>
    <row r="118" spans="1:8" ht="26.25">
      <c r="A118" s="206" t="s">
        <v>265</v>
      </c>
      <c r="B118" s="40" t="s">
        <v>65</v>
      </c>
      <c r="C118" s="78" t="s">
        <v>63</v>
      </c>
      <c r="D118" s="40" t="s">
        <v>69</v>
      </c>
      <c r="E118" s="8" t="s">
        <v>97</v>
      </c>
      <c r="F118" s="20" t="s">
        <v>12</v>
      </c>
      <c r="G118" s="51">
        <f>G119</f>
        <v>6686.5</v>
      </c>
      <c r="H118" s="303">
        <f>H119</f>
        <v>0</v>
      </c>
    </row>
    <row r="119" spans="1:8" ht="26.25">
      <c r="A119" s="207" t="s">
        <v>266</v>
      </c>
      <c r="B119" s="36" t="s">
        <v>65</v>
      </c>
      <c r="C119" s="78" t="s">
        <v>63</v>
      </c>
      <c r="D119" s="40" t="s">
        <v>69</v>
      </c>
      <c r="E119" s="6" t="s">
        <v>195</v>
      </c>
      <c r="F119" s="20"/>
      <c r="G119" s="51">
        <f>'Прилож №5'!H150+'Прилож №5'!H125+'Прилож №5'!H75+'Прилож №5'!H164+'Прилож №5'!H202</f>
        <v>6686.5</v>
      </c>
      <c r="H119" s="303">
        <f>'Прилож №5'!I150</f>
        <v>0</v>
      </c>
    </row>
    <row r="120" spans="1:8" ht="15.75">
      <c r="A120" s="207" t="s">
        <v>329</v>
      </c>
      <c r="B120" s="36" t="s">
        <v>65</v>
      </c>
      <c r="C120" s="78" t="s">
        <v>330</v>
      </c>
      <c r="D120" s="40" t="s">
        <v>95</v>
      </c>
      <c r="E120" s="6" t="s">
        <v>97</v>
      </c>
      <c r="F120" s="20" t="s">
        <v>328</v>
      </c>
      <c r="G120" s="51">
        <f>G122</f>
        <v>87.8</v>
      </c>
      <c r="H120" s="303"/>
    </row>
    <row r="121" spans="1:8" ht="15.75">
      <c r="A121" s="207" t="s">
        <v>331</v>
      </c>
      <c r="B121" s="36"/>
      <c r="C121" s="78"/>
      <c r="D121" s="40"/>
      <c r="E121" s="6"/>
      <c r="F121" s="20"/>
      <c r="G121" s="51"/>
      <c r="H121" s="303"/>
    </row>
    <row r="122" spans="1:8" ht="15.75">
      <c r="A122" s="207" t="s">
        <v>332</v>
      </c>
      <c r="B122" s="36" t="s">
        <v>65</v>
      </c>
      <c r="C122" s="78" t="s">
        <v>330</v>
      </c>
      <c r="D122" s="40" t="s">
        <v>69</v>
      </c>
      <c r="E122" s="6" t="s">
        <v>97</v>
      </c>
      <c r="F122" s="20" t="s">
        <v>328</v>
      </c>
      <c r="G122" s="51">
        <f>G124</f>
        <v>87.8</v>
      </c>
      <c r="H122" s="303"/>
    </row>
    <row r="123" spans="1:8" ht="15.75">
      <c r="A123" s="207" t="s">
        <v>335</v>
      </c>
      <c r="B123" s="36"/>
      <c r="C123" s="78"/>
      <c r="D123" s="40"/>
      <c r="E123" s="6"/>
      <c r="F123" s="20"/>
      <c r="G123" s="51"/>
      <c r="H123" s="303"/>
    </row>
    <row r="124" spans="1:8" ht="15.75">
      <c r="A124" s="207" t="s">
        <v>336</v>
      </c>
      <c r="B124" s="36" t="s">
        <v>65</v>
      </c>
      <c r="C124" s="78" t="s">
        <v>330</v>
      </c>
      <c r="D124" s="40" t="s">
        <v>69</v>
      </c>
      <c r="E124" s="6" t="s">
        <v>195</v>
      </c>
      <c r="F124" s="20" t="s">
        <v>328</v>
      </c>
      <c r="G124" s="51">
        <f>'Прилож №5'!H314</f>
        <v>87.8</v>
      </c>
      <c r="H124" s="303"/>
    </row>
    <row r="125" spans="1:8" ht="15.75">
      <c r="A125" s="197" t="s">
        <v>18</v>
      </c>
      <c r="B125" s="298" t="s">
        <v>65</v>
      </c>
      <c r="C125" s="201" t="s">
        <v>71</v>
      </c>
      <c r="D125" s="298" t="s">
        <v>95</v>
      </c>
      <c r="E125" s="185" t="s">
        <v>97</v>
      </c>
      <c r="F125" s="184"/>
      <c r="G125" s="309">
        <f>G126</f>
        <v>3530</v>
      </c>
      <c r="H125" s="304">
        <f>H126</f>
        <v>0</v>
      </c>
    </row>
    <row r="126" spans="1:8" ht="15.75">
      <c r="A126" s="92" t="s">
        <v>193</v>
      </c>
      <c r="B126" s="36" t="s">
        <v>65</v>
      </c>
      <c r="C126" s="77" t="s">
        <v>71</v>
      </c>
      <c r="D126" s="36" t="s">
        <v>194</v>
      </c>
      <c r="E126" s="8" t="s">
        <v>97</v>
      </c>
      <c r="F126" s="19"/>
      <c r="G126" s="51">
        <f>G127</f>
        <v>3530</v>
      </c>
      <c r="H126" s="303">
        <f>H127</f>
        <v>0</v>
      </c>
    </row>
    <row r="127" spans="1:8" ht="26.25">
      <c r="A127" s="207" t="s">
        <v>266</v>
      </c>
      <c r="B127" s="36" t="s">
        <v>65</v>
      </c>
      <c r="C127" s="77" t="s">
        <v>71</v>
      </c>
      <c r="D127" s="36" t="s">
        <v>194</v>
      </c>
      <c r="E127" s="8" t="s">
        <v>195</v>
      </c>
      <c r="F127" s="19"/>
      <c r="G127" s="51">
        <f>'Прилож №5'!H78</f>
        <v>3530</v>
      </c>
      <c r="H127" s="303">
        <f>'Прилож №5'!I78</f>
        <v>0</v>
      </c>
    </row>
    <row r="128" spans="1:8" ht="26.25">
      <c r="A128" s="204" t="s">
        <v>288</v>
      </c>
      <c r="B128" s="299" t="s">
        <v>65</v>
      </c>
      <c r="C128" s="326" t="s">
        <v>72</v>
      </c>
      <c r="D128" s="299" t="s">
        <v>95</v>
      </c>
      <c r="E128" s="195" t="s">
        <v>97</v>
      </c>
      <c r="F128" s="196"/>
      <c r="G128" s="345">
        <f>G129+G131</f>
        <v>5373.8</v>
      </c>
      <c r="H128" s="345">
        <f>H129+H131</f>
        <v>0</v>
      </c>
    </row>
    <row r="129" spans="1:8" ht="15.75">
      <c r="A129" s="122" t="s">
        <v>196</v>
      </c>
      <c r="B129" s="40" t="s">
        <v>65</v>
      </c>
      <c r="C129" s="78" t="s">
        <v>72</v>
      </c>
      <c r="D129" s="40" t="s">
        <v>25</v>
      </c>
      <c r="E129" s="6" t="s">
        <v>97</v>
      </c>
      <c r="F129" s="20"/>
      <c r="G129" s="53">
        <f>G130</f>
        <v>3132</v>
      </c>
      <c r="H129" s="334">
        <f>H130</f>
        <v>0</v>
      </c>
    </row>
    <row r="130" spans="1:8" ht="15.75">
      <c r="A130" s="122" t="s">
        <v>98</v>
      </c>
      <c r="B130" s="40" t="s">
        <v>65</v>
      </c>
      <c r="C130" s="78" t="s">
        <v>72</v>
      </c>
      <c r="D130" s="40" t="s">
        <v>25</v>
      </c>
      <c r="E130" s="6" t="s">
        <v>99</v>
      </c>
      <c r="F130" s="20"/>
      <c r="G130" s="53">
        <f>'Прилож №5'!H153+'Прилож №5'!H390</f>
        <v>3132</v>
      </c>
      <c r="H130" s="334">
        <f>'Прилож №5'!I153</f>
        <v>0</v>
      </c>
    </row>
    <row r="131" spans="1:8" ht="51.75">
      <c r="A131" s="207" t="s">
        <v>286</v>
      </c>
      <c r="B131" s="36" t="s">
        <v>65</v>
      </c>
      <c r="C131" s="77" t="s">
        <v>72</v>
      </c>
      <c r="D131" s="36" t="s">
        <v>70</v>
      </c>
      <c r="E131" s="8" t="s">
        <v>97</v>
      </c>
      <c r="F131" s="19"/>
      <c r="G131" s="51">
        <f>G132</f>
        <v>2241.8</v>
      </c>
      <c r="H131" s="303">
        <f>H132</f>
        <v>0</v>
      </c>
    </row>
    <row r="132" spans="1:8" ht="16.5" thickBot="1">
      <c r="A132" s="122" t="s">
        <v>50</v>
      </c>
      <c r="B132" s="36" t="s">
        <v>65</v>
      </c>
      <c r="C132" s="77" t="s">
        <v>72</v>
      </c>
      <c r="D132" s="36" t="s">
        <v>70</v>
      </c>
      <c r="E132" s="8" t="s">
        <v>17</v>
      </c>
      <c r="F132" s="19"/>
      <c r="G132" s="51">
        <f>'Прилож №5'!H155</f>
        <v>2241.8</v>
      </c>
      <c r="H132" s="303">
        <f>'Прилож №5'!I155</f>
        <v>0</v>
      </c>
    </row>
    <row r="133" spans="1:8" ht="16.5" thickBot="1">
      <c r="A133" s="202" t="s">
        <v>73</v>
      </c>
      <c r="B133" s="44" t="s">
        <v>74</v>
      </c>
      <c r="C133" s="25" t="s">
        <v>96</v>
      </c>
      <c r="D133" s="44" t="s">
        <v>95</v>
      </c>
      <c r="E133" s="23" t="s">
        <v>97</v>
      </c>
      <c r="F133" s="26"/>
      <c r="G133" s="49">
        <f>G134+G145+G152</f>
        <v>502395.89999999997</v>
      </c>
      <c r="H133" s="283">
        <f>H134+H145+H152</f>
        <v>15786</v>
      </c>
    </row>
    <row r="134" spans="1:8" ht="16.5" thickBot="1">
      <c r="A134" s="285" t="s">
        <v>16</v>
      </c>
      <c r="B134" s="269" t="s">
        <v>74</v>
      </c>
      <c r="C134" s="270" t="s">
        <v>75</v>
      </c>
      <c r="D134" s="269" t="s">
        <v>95</v>
      </c>
      <c r="E134" s="319" t="s">
        <v>97</v>
      </c>
      <c r="F134" s="320"/>
      <c r="G134" s="232">
        <f>G137+G139+G141+G143+G135</f>
        <v>362567.1</v>
      </c>
      <c r="H134" s="340">
        <f>H137+H139+H141+H143+H135</f>
        <v>15786</v>
      </c>
    </row>
    <row r="135" spans="1:8" s="284" customFormat="1" ht="15.75">
      <c r="A135" s="241" t="s">
        <v>134</v>
      </c>
      <c r="B135" s="312" t="s">
        <v>74</v>
      </c>
      <c r="C135" s="313" t="s">
        <v>75</v>
      </c>
      <c r="D135" s="312" t="s">
        <v>135</v>
      </c>
      <c r="E135" s="314" t="s">
        <v>97</v>
      </c>
      <c r="F135" s="315"/>
      <c r="G135" s="316">
        <f>G136</f>
        <v>141000</v>
      </c>
      <c r="H135" s="341"/>
    </row>
    <row r="136" spans="1:8" ht="15.75">
      <c r="A136" s="59" t="s">
        <v>212</v>
      </c>
      <c r="B136" s="249" t="s">
        <v>74</v>
      </c>
      <c r="C136" s="231" t="s">
        <v>75</v>
      </c>
      <c r="D136" s="249" t="s">
        <v>135</v>
      </c>
      <c r="E136" s="317" t="s">
        <v>136</v>
      </c>
      <c r="F136" s="187"/>
      <c r="G136" s="229">
        <f>'Прилож №5'!H168+'Прилож №5'!H307+'Прилож №5'!H82</f>
        <v>141000</v>
      </c>
      <c r="H136" s="333"/>
    </row>
    <row r="137" spans="1:8" ht="51.75">
      <c r="A137" s="135" t="s">
        <v>286</v>
      </c>
      <c r="B137" s="46" t="s">
        <v>74</v>
      </c>
      <c r="C137" s="76" t="s">
        <v>75</v>
      </c>
      <c r="D137" s="46" t="s">
        <v>70</v>
      </c>
      <c r="E137" s="7" t="s">
        <v>97</v>
      </c>
      <c r="F137" s="22"/>
      <c r="G137" s="54">
        <f>G138</f>
        <v>10778</v>
      </c>
      <c r="H137" s="302">
        <f>H138</f>
        <v>10778</v>
      </c>
    </row>
    <row r="138" spans="1:8" ht="15.75">
      <c r="A138" s="60" t="s">
        <v>50</v>
      </c>
      <c r="B138" s="36" t="s">
        <v>74</v>
      </c>
      <c r="C138" s="77" t="s">
        <v>75</v>
      </c>
      <c r="D138" s="36" t="s">
        <v>70</v>
      </c>
      <c r="E138" s="8" t="s">
        <v>17</v>
      </c>
      <c r="F138" s="19"/>
      <c r="G138" s="51">
        <f>'Прилож №5'!H170</f>
        <v>10778</v>
      </c>
      <c r="H138" s="303">
        <f>'Прилож №5'!I170</f>
        <v>10778</v>
      </c>
    </row>
    <row r="139" spans="1:8" ht="15.75">
      <c r="A139" s="59" t="s">
        <v>76</v>
      </c>
      <c r="B139" s="36" t="s">
        <v>74</v>
      </c>
      <c r="C139" s="77" t="s">
        <v>75</v>
      </c>
      <c r="D139" s="36" t="s">
        <v>77</v>
      </c>
      <c r="E139" s="8" t="s">
        <v>97</v>
      </c>
      <c r="F139" s="19"/>
      <c r="G139" s="51">
        <f>G140</f>
        <v>205251.19999999998</v>
      </c>
      <c r="H139" s="303">
        <f>H140</f>
        <v>200</v>
      </c>
    </row>
    <row r="140" spans="1:8" ht="15.75">
      <c r="A140" s="59" t="s">
        <v>50</v>
      </c>
      <c r="B140" s="36" t="s">
        <v>74</v>
      </c>
      <c r="C140" s="77" t="s">
        <v>75</v>
      </c>
      <c r="D140" s="36" t="s">
        <v>77</v>
      </c>
      <c r="E140" s="8" t="s">
        <v>17</v>
      </c>
      <c r="F140" s="19"/>
      <c r="G140" s="51">
        <f>'Прилож №5'!H172+'Прилож №5'!H393+'Прилож №5'!H210</f>
        <v>205251.19999999998</v>
      </c>
      <c r="H140" s="51">
        <f>'Прилож №5'!I172+'Прилож №5'!I393</f>
        <v>200</v>
      </c>
    </row>
    <row r="141" spans="1:8" ht="15.75">
      <c r="A141" s="60" t="s">
        <v>130</v>
      </c>
      <c r="B141" s="36" t="s">
        <v>74</v>
      </c>
      <c r="C141" s="77" t="s">
        <v>75</v>
      </c>
      <c r="D141" s="36" t="s">
        <v>131</v>
      </c>
      <c r="E141" s="8" t="s">
        <v>97</v>
      </c>
      <c r="F141" s="19"/>
      <c r="G141" s="51">
        <f>G142</f>
        <v>165</v>
      </c>
      <c r="H141" s="303">
        <f>H142</f>
        <v>0</v>
      </c>
    </row>
    <row r="142" spans="1:8" ht="15.75">
      <c r="A142" s="60" t="s">
        <v>50</v>
      </c>
      <c r="B142" s="36" t="s">
        <v>74</v>
      </c>
      <c r="C142" s="77" t="s">
        <v>75</v>
      </c>
      <c r="D142" s="36" t="s">
        <v>131</v>
      </c>
      <c r="E142" s="8" t="s">
        <v>17</v>
      </c>
      <c r="F142" s="19"/>
      <c r="G142" s="51">
        <f>'Прилож №5'!H174</f>
        <v>165</v>
      </c>
      <c r="H142" s="303">
        <f>'Прилож №5'!I174</f>
        <v>0</v>
      </c>
    </row>
    <row r="143" spans="1:8" ht="15.75">
      <c r="A143" s="60" t="s">
        <v>306</v>
      </c>
      <c r="B143" s="36" t="s">
        <v>74</v>
      </c>
      <c r="C143" s="77" t="s">
        <v>75</v>
      </c>
      <c r="D143" s="36" t="s">
        <v>242</v>
      </c>
      <c r="E143" s="8" t="s">
        <v>97</v>
      </c>
      <c r="F143" s="300" t="s">
        <v>97</v>
      </c>
      <c r="G143" s="51">
        <f>G144</f>
        <v>5372.9</v>
      </c>
      <c r="H143" s="303">
        <f>H144</f>
        <v>4808</v>
      </c>
    </row>
    <row r="144" spans="1:8" ht="39">
      <c r="A144" s="143" t="s">
        <v>307</v>
      </c>
      <c r="B144" s="32" t="s">
        <v>74</v>
      </c>
      <c r="C144" s="14" t="s">
        <v>75</v>
      </c>
      <c r="D144" s="32" t="s">
        <v>242</v>
      </c>
      <c r="E144" s="8" t="s">
        <v>97</v>
      </c>
      <c r="F144" s="301">
        <v>624</v>
      </c>
      <c r="G144" s="51">
        <f>'Прилож №5'!H176</f>
        <v>5372.9</v>
      </c>
      <c r="H144" s="303">
        <f>'Прилож №5'!I176</f>
        <v>4808</v>
      </c>
    </row>
    <row r="145" spans="1:8" ht="15.75">
      <c r="A145" s="234" t="s">
        <v>79</v>
      </c>
      <c r="B145" s="298" t="s">
        <v>74</v>
      </c>
      <c r="C145" s="201" t="s">
        <v>80</v>
      </c>
      <c r="D145" s="299" t="s">
        <v>95</v>
      </c>
      <c r="E145" s="195" t="s">
        <v>97</v>
      </c>
      <c r="F145" s="184"/>
      <c r="G145" s="309">
        <f>G148+G150+G146</f>
        <v>128357.3</v>
      </c>
      <c r="H145" s="304">
        <f>H148+H150</f>
        <v>0</v>
      </c>
    </row>
    <row r="146" spans="1:8" s="284" customFormat="1" ht="15.75">
      <c r="A146" s="59" t="s">
        <v>134</v>
      </c>
      <c r="B146" s="245" t="s">
        <v>74</v>
      </c>
      <c r="C146" s="246" t="s">
        <v>80</v>
      </c>
      <c r="D146" s="251" t="s">
        <v>135</v>
      </c>
      <c r="E146" s="275" t="s">
        <v>97</v>
      </c>
      <c r="F146" s="287"/>
      <c r="G146" s="310">
        <f>G147</f>
        <v>121000</v>
      </c>
      <c r="H146" s="305"/>
    </row>
    <row r="147" spans="1:8" s="284" customFormat="1" ht="15.75">
      <c r="A147" s="61" t="s">
        <v>212</v>
      </c>
      <c r="B147" s="245" t="s">
        <v>74</v>
      </c>
      <c r="C147" s="246" t="s">
        <v>80</v>
      </c>
      <c r="D147" s="251" t="s">
        <v>135</v>
      </c>
      <c r="E147" s="275" t="s">
        <v>136</v>
      </c>
      <c r="F147" s="287"/>
      <c r="G147" s="310">
        <f>'Прилож №5'!H85</f>
        <v>121000</v>
      </c>
      <c r="H147" s="305"/>
    </row>
    <row r="148" spans="1:8" ht="15.75">
      <c r="A148" s="59" t="s">
        <v>197</v>
      </c>
      <c r="B148" s="36" t="s">
        <v>74</v>
      </c>
      <c r="C148" s="77" t="s">
        <v>80</v>
      </c>
      <c r="D148" s="40" t="s">
        <v>171</v>
      </c>
      <c r="E148" s="6" t="s">
        <v>97</v>
      </c>
      <c r="F148" s="19"/>
      <c r="G148" s="51">
        <f>G149</f>
        <v>4418.9</v>
      </c>
      <c r="H148" s="303">
        <f>H149</f>
        <v>0</v>
      </c>
    </row>
    <row r="149" spans="1:8" ht="15.75">
      <c r="A149" s="60" t="s">
        <v>50</v>
      </c>
      <c r="B149" s="36" t="s">
        <v>74</v>
      </c>
      <c r="C149" s="77" t="s">
        <v>80</v>
      </c>
      <c r="D149" s="40" t="s">
        <v>171</v>
      </c>
      <c r="E149" s="6" t="s">
        <v>17</v>
      </c>
      <c r="F149" s="19"/>
      <c r="G149" s="51">
        <f>'Прилож №5'!H227</f>
        <v>4418.9</v>
      </c>
      <c r="H149" s="303">
        <f>'Прилож №5'!I227</f>
        <v>0</v>
      </c>
    </row>
    <row r="150" spans="1:8" ht="13.5" customHeight="1">
      <c r="A150" s="143" t="s">
        <v>289</v>
      </c>
      <c r="B150" s="36" t="s">
        <v>74</v>
      </c>
      <c r="C150" s="77" t="s">
        <v>80</v>
      </c>
      <c r="D150" s="36" t="s">
        <v>81</v>
      </c>
      <c r="E150" s="6" t="s">
        <v>97</v>
      </c>
      <c r="F150" s="19"/>
      <c r="G150" s="51">
        <f>G151</f>
        <v>2938.4</v>
      </c>
      <c r="H150" s="303">
        <f>H151</f>
        <v>0</v>
      </c>
    </row>
    <row r="151" spans="1:8" ht="26.25">
      <c r="A151" s="143" t="s">
        <v>290</v>
      </c>
      <c r="B151" s="36" t="s">
        <v>74</v>
      </c>
      <c r="C151" s="77" t="s">
        <v>80</v>
      </c>
      <c r="D151" s="36" t="s">
        <v>81</v>
      </c>
      <c r="E151" s="8" t="s">
        <v>78</v>
      </c>
      <c r="F151" s="19"/>
      <c r="G151" s="51">
        <f>'Прилож №5'!H229</f>
        <v>2938.4</v>
      </c>
      <c r="H151" s="303">
        <f>'Прилож №5'!I229</f>
        <v>0</v>
      </c>
    </row>
    <row r="152" spans="1:8" ht="15.75">
      <c r="A152" s="234" t="s">
        <v>91</v>
      </c>
      <c r="B152" s="298" t="s">
        <v>74</v>
      </c>
      <c r="C152" s="201" t="s">
        <v>92</v>
      </c>
      <c r="D152" s="299" t="s">
        <v>95</v>
      </c>
      <c r="E152" s="195" t="s">
        <v>97</v>
      </c>
      <c r="F152" s="184"/>
      <c r="G152" s="309">
        <f>G153+G155</f>
        <v>11471.5</v>
      </c>
      <c r="H152" s="309">
        <f>H153+H155</f>
        <v>0</v>
      </c>
    </row>
    <row r="153" spans="1:8" ht="15.75">
      <c r="A153" s="60" t="s">
        <v>196</v>
      </c>
      <c r="B153" s="36" t="s">
        <v>74</v>
      </c>
      <c r="C153" s="77" t="s">
        <v>92</v>
      </c>
      <c r="D153" s="40" t="s">
        <v>25</v>
      </c>
      <c r="E153" s="6" t="s">
        <v>97</v>
      </c>
      <c r="F153" s="19"/>
      <c r="G153" s="51">
        <f>G154</f>
        <v>7685.5</v>
      </c>
      <c r="H153" s="303">
        <f>H154</f>
        <v>0</v>
      </c>
    </row>
    <row r="154" spans="1:8" ht="15.75">
      <c r="A154" s="59" t="s">
        <v>98</v>
      </c>
      <c r="B154" s="36" t="s">
        <v>74</v>
      </c>
      <c r="C154" s="77" t="s">
        <v>92</v>
      </c>
      <c r="D154" s="36" t="s">
        <v>25</v>
      </c>
      <c r="E154" s="8" t="s">
        <v>99</v>
      </c>
      <c r="F154" s="19"/>
      <c r="G154" s="51">
        <f>'Прилож №5'!H232</f>
        <v>7685.5</v>
      </c>
      <c r="H154" s="51">
        <f>'Прилож №5'!I232</f>
        <v>0</v>
      </c>
    </row>
    <row r="155" spans="1:8" ht="51.75">
      <c r="A155" s="135" t="s">
        <v>286</v>
      </c>
      <c r="B155" s="32" t="s">
        <v>74</v>
      </c>
      <c r="C155" s="14" t="s">
        <v>92</v>
      </c>
      <c r="D155" s="40" t="s">
        <v>70</v>
      </c>
      <c r="E155" s="8" t="s">
        <v>97</v>
      </c>
      <c r="F155" s="5"/>
      <c r="G155" s="75">
        <f>G156</f>
        <v>3786</v>
      </c>
      <c r="H155" s="306">
        <f>H156</f>
        <v>0</v>
      </c>
    </row>
    <row r="156" spans="1:8" ht="16.5" thickBot="1">
      <c r="A156" s="59" t="s">
        <v>50</v>
      </c>
      <c r="B156" s="107" t="s">
        <v>74</v>
      </c>
      <c r="C156" s="104" t="s">
        <v>92</v>
      </c>
      <c r="D156" s="107" t="s">
        <v>70</v>
      </c>
      <c r="E156" s="147" t="s">
        <v>17</v>
      </c>
      <c r="F156" s="294">
        <v>327</v>
      </c>
      <c r="G156" s="311">
        <f>'Прилож №5'!H179</f>
        <v>3786</v>
      </c>
      <c r="H156" s="307">
        <f>'Прилож №5'!I179</f>
        <v>0</v>
      </c>
    </row>
    <row r="157" spans="1:8" ht="16.5" thickBot="1">
      <c r="A157" s="125" t="s">
        <v>5</v>
      </c>
      <c r="B157" s="44" t="s">
        <v>82</v>
      </c>
      <c r="C157" s="25" t="s">
        <v>96</v>
      </c>
      <c r="D157" s="44" t="s">
        <v>95</v>
      </c>
      <c r="E157" s="23" t="s">
        <v>97</v>
      </c>
      <c r="F157" s="26"/>
      <c r="G157" s="49">
        <f>G158+G165+G161+G168</f>
        <v>85842.2</v>
      </c>
      <c r="H157" s="283">
        <f>H158+H165+H161</f>
        <v>74116</v>
      </c>
    </row>
    <row r="158" spans="1:8" ht="15.75">
      <c r="A158" s="205" t="s">
        <v>93</v>
      </c>
      <c r="B158" s="322" t="s">
        <v>82</v>
      </c>
      <c r="C158" s="324" t="s">
        <v>94</v>
      </c>
      <c r="D158" s="259" t="s">
        <v>95</v>
      </c>
      <c r="E158" s="297" t="s">
        <v>97</v>
      </c>
      <c r="F158" s="187"/>
      <c r="G158" s="318">
        <f>G159</f>
        <v>664</v>
      </c>
      <c r="H158" s="333">
        <f>H159</f>
        <v>0</v>
      </c>
    </row>
    <row r="159" spans="1:8" ht="15.75">
      <c r="A159" s="92" t="s">
        <v>198</v>
      </c>
      <c r="B159" s="36" t="s">
        <v>82</v>
      </c>
      <c r="C159" s="77" t="s">
        <v>94</v>
      </c>
      <c r="D159" s="36" t="s">
        <v>164</v>
      </c>
      <c r="E159" s="6" t="s">
        <v>97</v>
      </c>
      <c r="F159" s="19"/>
      <c r="G159" s="51">
        <f>G160</f>
        <v>664</v>
      </c>
      <c r="H159" s="303">
        <f>H160</f>
        <v>0</v>
      </c>
    </row>
    <row r="160" spans="1:8" ht="26.25">
      <c r="A160" s="206" t="s">
        <v>291</v>
      </c>
      <c r="B160" s="36" t="s">
        <v>82</v>
      </c>
      <c r="C160" s="77" t="s">
        <v>94</v>
      </c>
      <c r="D160" s="36" t="s">
        <v>164</v>
      </c>
      <c r="E160" s="6" t="s">
        <v>199</v>
      </c>
      <c r="F160" s="19"/>
      <c r="G160" s="51">
        <f>'Прилож №5'!H89</f>
        <v>664</v>
      </c>
      <c r="H160" s="303">
        <f>'Прилож №5'!I89</f>
        <v>0</v>
      </c>
    </row>
    <row r="161" spans="1:8" ht="15.75">
      <c r="A161" s="197" t="s">
        <v>245</v>
      </c>
      <c r="B161" s="298" t="s">
        <v>82</v>
      </c>
      <c r="C161" s="201" t="s">
        <v>244</v>
      </c>
      <c r="D161" s="298" t="s">
        <v>95</v>
      </c>
      <c r="E161" s="185" t="s">
        <v>97</v>
      </c>
      <c r="F161" s="330"/>
      <c r="G161" s="309">
        <f>G162+G164</f>
        <v>75640</v>
      </c>
      <c r="H161" s="304">
        <f>H162+H164</f>
        <v>72647</v>
      </c>
    </row>
    <row r="162" spans="1:8" ht="15.75">
      <c r="A162" s="92" t="s">
        <v>219</v>
      </c>
      <c r="B162" s="36" t="s">
        <v>82</v>
      </c>
      <c r="C162" s="77" t="s">
        <v>244</v>
      </c>
      <c r="D162" s="36" t="s">
        <v>220</v>
      </c>
      <c r="E162" s="8" t="s">
        <v>97</v>
      </c>
      <c r="F162" s="10"/>
      <c r="G162" s="51">
        <f>G163</f>
        <v>2993</v>
      </c>
      <c r="H162" s="303">
        <f>H163</f>
        <v>0</v>
      </c>
    </row>
    <row r="163" spans="1:8" ht="15.75">
      <c r="A163" s="92" t="s">
        <v>246</v>
      </c>
      <c r="B163" s="36" t="s">
        <v>82</v>
      </c>
      <c r="C163" s="77" t="s">
        <v>244</v>
      </c>
      <c r="D163" s="36" t="s">
        <v>220</v>
      </c>
      <c r="E163" s="8" t="s">
        <v>221</v>
      </c>
      <c r="F163" s="10">
        <v>483</v>
      </c>
      <c r="G163" s="51">
        <f>'Прилож №5'!H92+'Прилож №5'!H206</f>
        <v>2993</v>
      </c>
      <c r="H163" s="303">
        <f>'Прилож №5'!I92</f>
        <v>0</v>
      </c>
    </row>
    <row r="164" spans="1:8" ht="13.5" customHeight="1">
      <c r="A164" s="134" t="s">
        <v>243</v>
      </c>
      <c r="B164" s="36" t="s">
        <v>82</v>
      </c>
      <c r="C164" s="77" t="s">
        <v>244</v>
      </c>
      <c r="D164" s="36" t="s">
        <v>220</v>
      </c>
      <c r="E164" s="8" t="s">
        <v>263</v>
      </c>
      <c r="F164" s="10">
        <v>572</v>
      </c>
      <c r="G164" s="51">
        <f>'Прилож №5'!H93</f>
        <v>72647</v>
      </c>
      <c r="H164" s="303">
        <f>'Прилож №5'!I93</f>
        <v>72647</v>
      </c>
    </row>
    <row r="165" spans="1:8" ht="15.75">
      <c r="A165" s="197" t="s">
        <v>83</v>
      </c>
      <c r="B165" s="298" t="s">
        <v>82</v>
      </c>
      <c r="C165" s="324" t="s">
        <v>84</v>
      </c>
      <c r="D165" s="322" t="s">
        <v>95</v>
      </c>
      <c r="E165" s="186" t="s">
        <v>97</v>
      </c>
      <c r="F165" s="187"/>
      <c r="G165" s="318">
        <f>G166</f>
        <v>7408.200000000001</v>
      </c>
      <c r="H165" s="333">
        <f>H166</f>
        <v>1469</v>
      </c>
    </row>
    <row r="166" spans="1:8" ht="15.75">
      <c r="A166" s="210" t="s">
        <v>211</v>
      </c>
      <c r="B166" s="36" t="s">
        <v>82</v>
      </c>
      <c r="C166" s="77" t="s">
        <v>84</v>
      </c>
      <c r="D166" s="36" t="s">
        <v>85</v>
      </c>
      <c r="E166" s="8" t="s">
        <v>97</v>
      </c>
      <c r="F166" s="19"/>
      <c r="G166" s="51">
        <f>G167</f>
        <v>7408.200000000001</v>
      </c>
      <c r="H166" s="303">
        <f>H167</f>
        <v>1469</v>
      </c>
    </row>
    <row r="167" spans="1:8" ht="15.75">
      <c r="A167" s="122" t="s">
        <v>213</v>
      </c>
      <c r="B167" s="40" t="s">
        <v>82</v>
      </c>
      <c r="C167" s="78" t="s">
        <v>84</v>
      </c>
      <c r="D167" s="40" t="s">
        <v>85</v>
      </c>
      <c r="E167" s="6" t="s">
        <v>215</v>
      </c>
      <c r="F167" s="20"/>
      <c r="G167" s="53">
        <f>'Прилож №5'!H129</f>
        <v>7408.200000000001</v>
      </c>
      <c r="H167" s="334">
        <f>'Прилож №5'!I129</f>
        <v>1469</v>
      </c>
    </row>
    <row r="168" spans="1:8" ht="15.75">
      <c r="A168" s="459" t="s">
        <v>349</v>
      </c>
      <c r="B168" s="386" t="s">
        <v>82</v>
      </c>
      <c r="C168" s="386" t="s">
        <v>350</v>
      </c>
      <c r="D168" s="386" t="s">
        <v>95</v>
      </c>
      <c r="E168" s="386" t="s">
        <v>97</v>
      </c>
      <c r="F168" s="386"/>
      <c r="G168" s="471">
        <f>G169</f>
        <v>2130</v>
      </c>
      <c r="H168" s="471"/>
    </row>
    <row r="169" spans="1:8" ht="15.75">
      <c r="A169" s="452" t="s">
        <v>351</v>
      </c>
      <c r="B169" s="376" t="s">
        <v>82</v>
      </c>
      <c r="C169" s="376" t="s">
        <v>350</v>
      </c>
      <c r="D169" s="376" t="s">
        <v>352</v>
      </c>
      <c r="E169" s="376" t="s">
        <v>97</v>
      </c>
      <c r="F169" s="376"/>
      <c r="G169" s="470">
        <f>G170</f>
        <v>2130</v>
      </c>
      <c r="H169" s="470"/>
    </row>
    <row r="170" spans="1:8" ht="16.5" thickBot="1">
      <c r="A170" s="461" t="s">
        <v>353</v>
      </c>
      <c r="B170" s="381" t="s">
        <v>82</v>
      </c>
      <c r="C170" s="381" t="s">
        <v>350</v>
      </c>
      <c r="D170" s="381" t="s">
        <v>352</v>
      </c>
      <c r="E170" s="381" t="s">
        <v>354</v>
      </c>
      <c r="F170" s="381"/>
      <c r="G170" s="460">
        <f>'Прилож №5'!H96</f>
        <v>2130</v>
      </c>
      <c r="H170" s="460"/>
    </row>
    <row r="171" spans="1:8" ht="16.5" thickBot="1">
      <c r="A171" s="453" t="s">
        <v>355</v>
      </c>
      <c r="B171" s="477" t="s">
        <v>356</v>
      </c>
      <c r="C171" s="477" t="s">
        <v>96</v>
      </c>
      <c r="D171" s="477" t="s">
        <v>95</v>
      </c>
      <c r="E171" s="477" t="s">
        <v>97</v>
      </c>
      <c r="F171" s="477"/>
      <c r="G171" s="478">
        <f>G172</f>
        <v>1124</v>
      </c>
      <c r="H171" s="479"/>
    </row>
    <row r="172" spans="1:8" ht="16.5" thickBot="1">
      <c r="A172" s="462" t="s">
        <v>357</v>
      </c>
      <c r="B172" s="278" t="s">
        <v>356</v>
      </c>
      <c r="C172" s="278" t="s">
        <v>358</v>
      </c>
      <c r="D172" s="477" t="s">
        <v>95</v>
      </c>
      <c r="E172" s="477" t="s">
        <v>97</v>
      </c>
      <c r="F172" s="278"/>
      <c r="G172" s="476">
        <f>G173</f>
        <v>1124</v>
      </c>
      <c r="H172" s="476"/>
    </row>
    <row r="173" spans="1:8" ht="15.75">
      <c r="A173" s="452" t="s">
        <v>359</v>
      </c>
      <c r="B173" s="376" t="s">
        <v>356</v>
      </c>
      <c r="C173" s="376" t="s">
        <v>358</v>
      </c>
      <c r="D173" s="376" t="s">
        <v>242</v>
      </c>
      <c r="E173" s="376" t="s">
        <v>97</v>
      </c>
      <c r="F173" s="376"/>
      <c r="G173" s="470">
        <f>G174</f>
        <v>1124</v>
      </c>
      <c r="H173" s="470"/>
    </row>
    <row r="174" spans="1:8" ht="39.75" thickBot="1">
      <c r="A174" s="475" t="s">
        <v>360</v>
      </c>
      <c r="B174" s="381" t="s">
        <v>356</v>
      </c>
      <c r="C174" s="381" t="s">
        <v>358</v>
      </c>
      <c r="D174" s="376" t="s">
        <v>242</v>
      </c>
      <c r="E174" s="376" t="s">
        <v>361</v>
      </c>
      <c r="F174" s="381"/>
      <c r="G174" s="460">
        <f>'Прилож №5'!H397</f>
        <v>1124</v>
      </c>
      <c r="H174" s="460"/>
    </row>
    <row r="175" spans="1:8" ht="16.5" thickBot="1">
      <c r="A175" s="125" t="s">
        <v>144</v>
      </c>
      <c r="B175" s="44"/>
      <c r="C175" s="79"/>
      <c r="D175" s="39"/>
      <c r="E175" s="58"/>
      <c r="F175" s="64"/>
      <c r="G175" s="49">
        <f>G11+G26+G30+G48+G58+G73+G82+G108+G133+G157+G171</f>
        <v>1580422.2999999998</v>
      </c>
      <c r="H175" s="283">
        <f>H11+H26+H30+H48+H58+H73+H82+H108+H133+H157</f>
        <v>255029</v>
      </c>
    </row>
  </sheetData>
  <mergeCells count="2">
    <mergeCell ref="A7:H7"/>
    <mergeCell ref="A8:H8"/>
  </mergeCells>
  <printOptions horizontalCentered="1"/>
  <pageMargins left="0.2755905511811024" right="0.2362204724409449" top="0.1968503937007874" bottom="0.2362204724409449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8"/>
  <sheetViews>
    <sheetView workbookViewId="0" topLeftCell="A364">
      <selection activeCell="A329" sqref="A329"/>
    </sheetView>
  </sheetViews>
  <sheetFormatPr defaultColWidth="8.796875" defaultRowHeight="15"/>
  <cols>
    <col min="1" max="1" width="52.3984375" style="0" customWidth="1"/>
    <col min="2" max="2" width="5.19921875" style="1" customWidth="1"/>
    <col min="3" max="3" width="6.3984375" style="1" customWidth="1"/>
    <col min="4" max="4" width="6.19921875" style="1" customWidth="1"/>
    <col min="5" max="5" width="9" style="1" customWidth="1"/>
    <col min="6" max="6" width="0.1015625" style="1" hidden="1" customWidth="1"/>
    <col min="7" max="7" width="5.59765625" style="156" customWidth="1"/>
    <col min="8" max="8" width="8.69921875" style="2" customWidth="1"/>
    <col min="9" max="9" width="10.19921875" style="2" customWidth="1"/>
  </cols>
  <sheetData>
    <row r="1" ht="15.75">
      <c r="I1" s="412" t="s">
        <v>364</v>
      </c>
    </row>
    <row r="2" ht="15.75">
      <c r="I2" s="412" t="s">
        <v>337</v>
      </c>
    </row>
    <row r="3" ht="15.75">
      <c r="I3" s="412" t="s">
        <v>366</v>
      </c>
    </row>
    <row r="4" ht="15.75">
      <c r="I4" s="412" t="s">
        <v>340</v>
      </c>
    </row>
    <row r="5" ht="15.75">
      <c r="I5" s="412" t="s">
        <v>367</v>
      </c>
    </row>
    <row r="6" spans="1:6" ht="15.75">
      <c r="A6" s="3"/>
      <c r="B6" s="4"/>
      <c r="C6" s="4"/>
      <c r="D6" s="4"/>
      <c r="E6" s="4"/>
      <c r="F6" s="4"/>
    </row>
    <row r="7" spans="1:9" s="191" customFormat="1" ht="15.75">
      <c r="A7" s="543" t="s">
        <v>341</v>
      </c>
      <c r="B7" s="543"/>
      <c r="C7" s="543"/>
      <c r="D7" s="543"/>
      <c r="E7" s="543"/>
      <c r="F7" s="543"/>
      <c r="G7" s="543"/>
      <c r="H7" s="543"/>
      <c r="I7" s="543"/>
    </row>
    <row r="8" spans="1:6" ht="16.5" thickBot="1">
      <c r="A8" s="2"/>
      <c r="B8" s="4"/>
      <c r="C8" s="4"/>
      <c r="D8" s="4"/>
      <c r="E8" s="4"/>
      <c r="F8" s="4"/>
    </row>
    <row r="9" spans="1:9" ht="15.75">
      <c r="A9" s="257" t="s">
        <v>0</v>
      </c>
      <c r="B9" s="223" t="s">
        <v>110</v>
      </c>
      <c r="C9" s="223" t="s">
        <v>111</v>
      </c>
      <c r="D9" s="223" t="s">
        <v>117</v>
      </c>
      <c r="E9" s="223" t="s">
        <v>115</v>
      </c>
      <c r="F9" s="224"/>
      <c r="G9" s="258" t="s">
        <v>113</v>
      </c>
      <c r="H9" s="218" t="s">
        <v>114</v>
      </c>
      <c r="I9" s="217" t="s">
        <v>216</v>
      </c>
    </row>
    <row r="10" spans="1:9" ht="29.25" customHeight="1" thickBot="1">
      <c r="A10" s="193"/>
      <c r="B10" s="259"/>
      <c r="C10" s="259"/>
      <c r="D10" s="259" t="s">
        <v>118</v>
      </c>
      <c r="E10" s="259" t="s">
        <v>112</v>
      </c>
      <c r="F10" s="225"/>
      <c r="G10" s="260"/>
      <c r="H10" s="220"/>
      <c r="I10" s="261" t="s">
        <v>217</v>
      </c>
    </row>
    <row r="11" spans="1:9" ht="19.5" thickBot="1">
      <c r="A11" s="253" t="s">
        <v>109</v>
      </c>
      <c r="B11" s="62" t="s">
        <v>200</v>
      </c>
      <c r="C11" s="44" t="s">
        <v>96</v>
      </c>
      <c r="D11" s="25" t="s">
        <v>96</v>
      </c>
      <c r="E11" s="44" t="s">
        <v>95</v>
      </c>
      <c r="F11" s="25"/>
      <c r="G11" s="157" t="s">
        <v>97</v>
      </c>
      <c r="H11" s="96">
        <f>H12+H22+H28+H38+H48+H60+H70+H79+H86+H64</f>
        <v>530802.3</v>
      </c>
      <c r="I11" s="96">
        <f>I12+I28+I38+I86+I22+I48+I70</f>
        <v>74907</v>
      </c>
    </row>
    <row r="12" spans="1:9" ht="15.75">
      <c r="A12" s="414" t="s">
        <v>23</v>
      </c>
      <c r="B12" s="392" t="s">
        <v>200</v>
      </c>
      <c r="C12" s="392" t="s">
        <v>24</v>
      </c>
      <c r="D12" s="392" t="s">
        <v>96</v>
      </c>
      <c r="E12" s="392" t="s">
        <v>95</v>
      </c>
      <c r="F12" s="392"/>
      <c r="G12" s="393" t="s">
        <v>97</v>
      </c>
      <c r="H12" s="394">
        <f>H13+H16+H19</f>
        <v>76358.89999999998</v>
      </c>
      <c r="I12" s="415">
        <f>I13+I16</f>
        <v>2260</v>
      </c>
    </row>
    <row r="13" spans="1:9" s="144" customFormat="1" ht="26.25">
      <c r="A13" s="239" t="s">
        <v>268</v>
      </c>
      <c r="B13" s="388" t="s">
        <v>200</v>
      </c>
      <c r="C13" s="389" t="s">
        <v>24</v>
      </c>
      <c r="D13" s="242" t="s">
        <v>240</v>
      </c>
      <c r="E13" s="389" t="s">
        <v>95</v>
      </c>
      <c r="F13" s="242"/>
      <c r="G13" s="250" t="s">
        <v>97</v>
      </c>
      <c r="H13" s="390">
        <f>H14</f>
        <v>1268.9</v>
      </c>
      <c r="I13" s="390">
        <f>I14</f>
        <v>0</v>
      </c>
    </row>
    <row r="14" spans="1:9" s="144" customFormat="1" ht="15.75">
      <c r="A14" s="240" t="s">
        <v>26</v>
      </c>
      <c r="B14" s="244" t="s">
        <v>200</v>
      </c>
      <c r="C14" s="245" t="s">
        <v>24</v>
      </c>
      <c r="D14" s="246" t="s">
        <v>240</v>
      </c>
      <c r="E14" s="245" t="s">
        <v>25</v>
      </c>
      <c r="F14" s="246"/>
      <c r="G14" s="247" t="s">
        <v>97</v>
      </c>
      <c r="H14" s="243">
        <f>H15</f>
        <v>1268.9</v>
      </c>
      <c r="I14" s="243">
        <f>I15</f>
        <v>0</v>
      </c>
    </row>
    <row r="15" spans="1:9" s="144" customFormat="1" ht="15.75">
      <c r="A15" s="241" t="s">
        <v>269</v>
      </c>
      <c r="B15" s="244" t="s">
        <v>200</v>
      </c>
      <c r="C15" s="245" t="s">
        <v>24</v>
      </c>
      <c r="D15" s="246" t="s">
        <v>240</v>
      </c>
      <c r="E15" s="245" t="s">
        <v>25</v>
      </c>
      <c r="F15" s="246"/>
      <c r="G15" s="247" t="s">
        <v>232</v>
      </c>
      <c r="H15" s="243">
        <v>1268.9</v>
      </c>
      <c r="I15" s="279"/>
    </row>
    <row r="16" spans="1:9" ht="26.25">
      <c r="A16" s="237" t="s">
        <v>271</v>
      </c>
      <c r="B16" s="244" t="s">
        <v>200</v>
      </c>
      <c r="C16" s="245" t="s">
        <v>24</v>
      </c>
      <c r="D16" s="246" t="s">
        <v>27</v>
      </c>
      <c r="E16" s="245" t="s">
        <v>95</v>
      </c>
      <c r="F16" s="246"/>
      <c r="G16" s="248" t="s">
        <v>97</v>
      </c>
      <c r="H16" s="243">
        <f>H17</f>
        <v>74089.99999999999</v>
      </c>
      <c r="I16" s="243">
        <f>I17</f>
        <v>2260</v>
      </c>
    </row>
    <row r="17" spans="1:9" ht="15.75">
      <c r="A17" s="240" t="s">
        <v>26</v>
      </c>
      <c r="B17" s="244" t="s">
        <v>200</v>
      </c>
      <c r="C17" s="245" t="s">
        <v>24</v>
      </c>
      <c r="D17" s="246" t="s">
        <v>27</v>
      </c>
      <c r="E17" s="249" t="s">
        <v>25</v>
      </c>
      <c r="F17" s="231"/>
      <c r="G17" s="250" t="s">
        <v>97</v>
      </c>
      <c r="H17" s="243">
        <f>H18</f>
        <v>74089.99999999999</v>
      </c>
      <c r="I17" s="243">
        <f>I18</f>
        <v>2260</v>
      </c>
    </row>
    <row r="18" spans="1:9" ht="15.75">
      <c r="A18" s="241" t="s">
        <v>98</v>
      </c>
      <c r="B18" s="244" t="s">
        <v>200</v>
      </c>
      <c r="C18" s="245" t="s">
        <v>24</v>
      </c>
      <c r="D18" s="246" t="s">
        <v>27</v>
      </c>
      <c r="E18" s="245" t="s">
        <v>25</v>
      </c>
      <c r="F18" s="246"/>
      <c r="G18" s="247" t="s">
        <v>99</v>
      </c>
      <c r="H18" s="243">
        <f>72600.4+1328+685.5+932+97.2+700-1845.1-700+42+250</f>
        <v>74089.99999999999</v>
      </c>
      <c r="I18" s="279">
        <f>1328+932</f>
        <v>2260</v>
      </c>
    </row>
    <row r="19" spans="1:9" ht="15.75">
      <c r="A19" s="416" t="s">
        <v>314</v>
      </c>
      <c r="B19" s="371" t="s">
        <v>200</v>
      </c>
      <c r="C19" s="371" t="s">
        <v>24</v>
      </c>
      <c r="D19" s="371" t="s">
        <v>315</v>
      </c>
      <c r="E19" s="371" t="s">
        <v>95</v>
      </c>
      <c r="F19" s="371" t="s">
        <v>97</v>
      </c>
      <c r="G19" s="372"/>
      <c r="H19" s="373">
        <f>H20</f>
        <v>1000</v>
      </c>
      <c r="I19" s="417"/>
    </row>
    <row r="20" spans="1:9" ht="15.75">
      <c r="A20" s="416" t="s">
        <v>316</v>
      </c>
      <c r="B20" s="371" t="s">
        <v>200</v>
      </c>
      <c r="C20" s="371" t="s">
        <v>24</v>
      </c>
      <c r="D20" s="371" t="s">
        <v>315</v>
      </c>
      <c r="E20" s="371" t="s">
        <v>317</v>
      </c>
      <c r="F20" s="371" t="s">
        <v>97</v>
      </c>
      <c r="G20" s="372"/>
      <c r="H20" s="373">
        <f>H21</f>
        <v>1000</v>
      </c>
      <c r="I20" s="417"/>
    </row>
    <row r="21" spans="1:9" ht="15.75">
      <c r="A21" s="416" t="s">
        <v>318</v>
      </c>
      <c r="B21" s="371" t="s">
        <v>200</v>
      </c>
      <c r="C21" s="371" t="s">
        <v>24</v>
      </c>
      <c r="D21" s="371" t="s">
        <v>315</v>
      </c>
      <c r="E21" s="371" t="s">
        <v>317</v>
      </c>
      <c r="F21" s="371" t="s">
        <v>319</v>
      </c>
      <c r="G21" s="372" t="s">
        <v>319</v>
      </c>
      <c r="H21" s="373">
        <v>1000</v>
      </c>
      <c r="I21" s="417"/>
    </row>
    <row r="22" spans="1:9" ht="15.75">
      <c r="A22" s="418" t="s">
        <v>174</v>
      </c>
      <c r="B22" s="386" t="s">
        <v>200</v>
      </c>
      <c r="C22" s="386" t="s">
        <v>175</v>
      </c>
      <c r="D22" s="395" t="s">
        <v>96</v>
      </c>
      <c r="E22" s="395" t="s">
        <v>95</v>
      </c>
      <c r="F22" s="395"/>
      <c r="G22" s="396" t="s">
        <v>97</v>
      </c>
      <c r="H22" s="387">
        <f>H23</f>
        <v>90</v>
      </c>
      <c r="I22" s="419">
        <f>I23</f>
        <v>0</v>
      </c>
    </row>
    <row r="23" spans="1:9" ht="15.75">
      <c r="A23" s="61" t="s">
        <v>176</v>
      </c>
      <c r="B23" s="108" t="s">
        <v>200</v>
      </c>
      <c r="C23" s="46" t="s">
        <v>175</v>
      </c>
      <c r="D23" s="76" t="s">
        <v>177</v>
      </c>
      <c r="E23" s="32" t="s">
        <v>95</v>
      </c>
      <c r="F23" s="14"/>
      <c r="G23" s="160" t="s">
        <v>97</v>
      </c>
      <c r="H23" s="94">
        <f>H25</f>
        <v>90</v>
      </c>
      <c r="I23" s="94">
        <f>I25</f>
        <v>0</v>
      </c>
    </row>
    <row r="24" spans="1:9" ht="15.75">
      <c r="A24" s="59" t="s">
        <v>178</v>
      </c>
      <c r="B24" s="109"/>
      <c r="C24" s="36"/>
      <c r="D24" s="77"/>
      <c r="E24" s="36"/>
      <c r="F24" s="77"/>
      <c r="G24" s="161"/>
      <c r="H24" s="95"/>
      <c r="I24" s="92"/>
    </row>
    <row r="25" spans="1:9" ht="15.75">
      <c r="A25" s="59" t="s">
        <v>179</v>
      </c>
      <c r="B25" s="109" t="s">
        <v>200</v>
      </c>
      <c r="C25" s="36" t="s">
        <v>175</v>
      </c>
      <c r="D25" s="77" t="s">
        <v>177</v>
      </c>
      <c r="E25" s="36" t="s">
        <v>180</v>
      </c>
      <c r="F25" s="77"/>
      <c r="G25" s="160" t="s">
        <v>97</v>
      </c>
      <c r="H25" s="95">
        <f>H27</f>
        <v>90</v>
      </c>
      <c r="I25" s="95">
        <f>I27</f>
        <v>0</v>
      </c>
    </row>
    <row r="26" spans="1:9" ht="15.75">
      <c r="A26" s="59" t="s">
        <v>181</v>
      </c>
      <c r="B26" s="109"/>
      <c r="C26" s="36"/>
      <c r="D26" s="77"/>
      <c r="E26" s="36"/>
      <c r="F26" s="77"/>
      <c r="G26" s="161"/>
      <c r="H26" s="95"/>
      <c r="I26" s="92"/>
    </row>
    <row r="27" spans="1:9" ht="15.75">
      <c r="A27" s="60" t="s">
        <v>182</v>
      </c>
      <c r="B27" s="110" t="s">
        <v>200</v>
      </c>
      <c r="C27" s="40" t="s">
        <v>175</v>
      </c>
      <c r="D27" s="78" t="s">
        <v>177</v>
      </c>
      <c r="E27" s="40" t="s">
        <v>180</v>
      </c>
      <c r="F27" s="78"/>
      <c r="G27" s="175" t="s">
        <v>183</v>
      </c>
      <c r="H27" s="174">
        <v>90</v>
      </c>
      <c r="I27" s="122"/>
    </row>
    <row r="28" spans="1:9" ht="15.75">
      <c r="A28" s="418" t="s">
        <v>292</v>
      </c>
      <c r="B28" s="386" t="s">
        <v>200</v>
      </c>
      <c r="C28" s="386" t="s">
        <v>33</v>
      </c>
      <c r="D28" s="395" t="s">
        <v>96</v>
      </c>
      <c r="E28" s="395" t="s">
        <v>95</v>
      </c>
      <c r="F28" s="395"/>
      <c r="G28" s="396" t="s">
        <v>97</v>
      </c>
      <c r="H28" s="387">
        <f>H29+H32+H35</f>
        <v>2664.6</v>
      </c>
      <c r="I28" s="419">
        <f>I29+I32+I35</f>
        <v>0</v>
      </c>
    </row>
    <row r="29" spans="1:9" ht="26.25">
      <c r="A29" s="226" t="s">
        <v>277</v>
      </c>
      <c r="B29" s="108" t="s">
        <v>200</v>
      </c>
      <c r="C29" s="46" t="s">
        <v>33</v>
      </c>
      <c r="D29" s="76" t="s">
        <v>37</v>
      </c>
      <c r="E29" s="46" t="s">
        <v>95</v>
      </c>
      <c r="F29" s="76"/>
      <c r="G29" s="179" t="s">
        <v>97</v>
      </c>
      <c r="H29" s="121">
        <f>H30</f>
        <v>1532</v>
      </c>
      <c r="I29" s="94">
        <f>I30</f>
        <v>0</v>
      </c>
    </row>
    <row r="30" spans="1:9" ht="15.75">
      <c r="A30" s="92" t="s">
        <v>38</v>
      </c>
      <c r="B30" s="109" t="s">
        <v>200</v>
      </c>
      <c r="C30" s="36" t="s">
        <v>33</v>
      </c>
      <c r="D30" s="77" t="s">
        <v>37</v>
      </c>
      <c r="E30" s="36" t="s">
        <v>39</v>
      </c>
      <c r="F30" s="77"/>
      <c r="G30" s="159" t="s">
        <v>97</v>
      </c>
      <c r="H30" s="118">
        <f>H31</f>
        <v>1532</v>
      </c>
      <c r="I30" s="95">
        <f>I31</f>
        <v>0</v>
      </c>
    </row>
    <row r="31" spans="1:9" ht="26.25">
      <c r="A31" s="206" t="s">
        <v>295</v>
      </c>
      <c r="B31" s="110" t="s">
        <v>200</v>
      </c>
      <c r="C31" s="40" t="s">
        <v>33</v>
      </c>
      <c r="D31" s="78" t="s">
        <v>37</v>
      </c>
      <c r="E31" s="36" t="s">
        <v>39</v>
      </c>
      <c r="F31" s="77"/>
      <c r="G31" s="169">
        <v>261</v>
      </c>
      <c r="H31" s="126">
        <f>1970+546-322-662</f>
        <v>1532</v>
      </c>
      <c r="I31" s="92"/>
    </row>
    <row r="32" spans="1:9" ht="15.75">
      <c r="A32" s="60" t="s">
        <v>184</v>
      </c>
      <c r="B32" s="110" t="s">
        <v>200</v>
      </c>
      <c r="C32" s="40" t="s">
        <v>33</v>
      </c>
      <c r="D32" s="78" t="s">
        <v>185</v>
      </c>
      <c r="E32" s="36" t="s">
        <v>95</v>
      </c>
      <c r="F32" s="77"/>
      <c r="G32" s="159" t="s">
        <v>97</v>
      </c>
      <c r="H32" s="118">
        <f>H33</f>
        <v>291</v>
      </c>
      <c r="I32" s="95">
        <f>I33</f>
        <v>0</v>
      </c>
    </row>
    <row r="33" spans="1:9" ht="26.25">
      <c r="A33" s="135" t="s">
        <v>241</v>
      </c>
      <c r="B33" s="110" t="s">
        <v>200</v>
      </c>
      <c r="C33" s="40" t="s">
        <v>33</v>
      </c>
      <c r="D33" s="78" t="s">
        <v>185</v>
      </c>
      <c r="E33" s="36" t="s">
        <v>187</v>
      </c>
      <c r="F33" s="77"/>
      <c r="G33" s="159" t="s">
        <v>97</v>
      </c>
      <c r="H33" s="118">
        <f>H34</f>
        <v>291</v>
      </c>
      <c r="I33" s="95">
        <f>I34</f>
        <v>0</v>
      </c>
    </row>
    <row r="34" spans="1:9" ht="15.75">
      <c r="A34" s="420" t="s">
        <v>50</v>
      </c>
      <c r="B34" s="376" t="s">
        <v>200</v>
      </c>
      <c r="C34" s="376" t="s">
        <v>33</v>
      </c>
      <c r="D34" s="376" t="s">
        <v>185</v>
      </c>
      <c r="E34" s="376" t="s">
        <v>187</v>
      </c>
      <c r="F34" s="376"/>
      <c r="G34" s="385">
        <v>327</v>
      </c>
      <c r="H34" s="378">
        <v>291</v>
      </c>
      <c r="I34" s="421"/>
    </row>
    <row r="35" spans="1:9" ht="26.25">
      <c r="A35" s="239" t="s">
        <v>278</v>
      </c>
      <c r="B35" s="108" t="s">
        <v>200</v>
      </c>
      <c r="C35" s="46" t="s">
        <v>33</v>
      </c>
      <c r="D35" s="76" t="s">
        <v>159</v>
      </c>
      <c r="E35" s="46" t="s">
        <v>95</v>
      </c>
      <c r="F35" s="76"/>
      <c r="G35" s="179" t="s">
        <v>97</v>
      </c>
      <c r="H35" s="94">
        <f>H36</f>
        <v>841.6</v>
      </c>
      <c r="I35" s="94">
        <f>I36</f>
        <v>0</v>
      </c>
    </row>
    <row r="36" spans="1:9" ht="26.25">
      <c r="A36" s="143" t="s">
        <v>279</v>
      </c>
      <c r="B36" s="110" t="s">
        <v>200</v>
      </c>
      <c r="C36" s="40" t="s">
        <v>33</v>
      </c>
      <c r="D36" s="78" t="s">
        <v>159</v>
      </c>
      <c r="E36" s="40" t="s">
        <v>187</v>
      </c>
      <c r="F36" s="6"/>
      <c r="G36" s="159" t="s">
        <v>97</v>
      </c>
      <c r="H36" s="93">
        <f>H37</f>
        <v>841.6</v>
      </c>
      <c r="I36" s="93">
        <f>I37</f>
        <v>0</v>
      </c>
    </row>
    <row r="37" spans="1:9" ht="15.75">
      <c r="A37" s="60" t="s">
        <v>166</v>
      </c>
      <c r="B37" s="110" t="s">
        <v>200</v>
      </c>
      <c r="C37" s="40" t="s">
        <v>33</v>
      </c>
      <c r="D37" s="78" t="s">
        <v>159</v>
      </c>
      <c r="E37" s="40" t="s">
        <v>187</v>
      </c>
      <c r="F37" s="6"/>
      <c r="G37" s="163">
        <v>216</v>
      </c>
      <c r="H37" s="93">
        <f>1116+568-842.4</f>
        <v>841.6</v>
      </c>
      <c r="I37" s="155"/>
    </row>
    <row r="38" spans="1:9" ht="15.75">
      <c r="A38" s="418" t="s">
        <v>121</v>
      </c>
      <c r="B38" s="386" t="s">
        <v>200</v>
      </c>
      <c r="C38" s="386" t="s">
        <v>122</v>
      </c>
      <c r="D38" s="386" t="s">
        <v>96</v>
      </c>
      <c r="E38" s="386" t="s">
        <v>95</v>
      </c>
      <c r="F38" s="386"/>
      <c r="G38" s="391" t="s">
        <v>97</v>
      </c>
      <c r="H38" s="387">
        <f>H39+H42</f>
        <v>9703</v>
      </c>
      <c r="I38" s="419">
        <f>I39+I42</f>
        <v>0</v>
      </c>
    </row>
    <row r="39" spans="1:9" ht="15.75">
      <c r="A39" s="61" t="s">
        <v>252</v>
      </c>
      <c r="B39" s="46" t="s">
        <v>200</v>
      </c>
      <c r="C39" s="76" t="s">
        <v>122</v>
      </c>
      <c r="D39" s="46" t="s">
        <v>253</v>
      </c>
      <c r="E39" s="46" t="s">
        <v>95</v>
      </c>
      <c r="F39" s="76"/>
      <c r="G39" s="179" t="s">
        <v>97</v>
      </c>
      <c r="H39" s="121">
        <f>H40</f>
        <v>5072</v>
      </c>
      <c r="I39" s="94">
        <f>I40</f>
        <v>0</v>
      </c>
    </row>
    <row r="40" spans="1:9" ht="15.75">
      <c r="A40" s="59" t="s">
        <v>255</v>
      </c>
      <c r="B40" s="36" t="s">
        <v>200</v>
      </c>
      <c r="C40" s="77" t="s">
        <v>122</v>
      </c>
      <c r="D40" s="36" t="s">
        <v>253</v>
      </c>
      <c r="E40" s="8" t="s">
        <v>254</v>
      </c>
      <c r="F40" s="19"/>
      <c r="G40" s="159" t="s">
        <v>97</v>
      </c>
      <c r="H40" s="118">
        <f>H41</f>
        <v>5072</v>
      </c>
      <c r="I40" s="95">
        <f>I41</f>
        <v>0</v>
      </c>
    </row>
    <row r="41" spans="1:9" ht="15.75">
      <c r="A41" s="59" t="s">
        <v>256</v>
      </c>
      <c r="B41" s="36" t="s">
        <v>200</v>
      </c>
      <c r="C41" s="77" t="s">
        <v>122</v>
      </c>
      <c r="D41" s="36" t="s">
        <v>253</v>
      </c>
      <c r="E41" s="8" t="s">
        <v>254</v>
      </c>
      <c r="F41" s="19"/>
      <c r="G41" s="169">
        <v>365</v>
      </c>
      <c r="H41" s="118">
        <v>5072</v>
      </c>
      <c r="I41" s="95"/>
    </row>
    <row r="42" spans="1:9" ht="15.75">
      <c r="A42" s="61" t="s">
        <v>123</v>
      </c>
      <c r="B42" s="108" t="s">
        <v>200</v>
      </c>
      <c r="C42" s="46" t="s">
        <v>122</v>
      </c>
      <c r="D42" s="76" t="s">
        <v>124</v>
      </c>
      <c r="E42" s="36" t="s">
        <v>95</v>
      </c>
      <c r="F42" s="77"/>
      <c r="G42" s="176" t="s">
        <v>97</v>
      </c>
      <c r="H42" s="94">
        <f>H43+H45</f>
        <v>4631</v>
      </c>
      <c r="I42" s="94">
        <f>I43+I45</f>
        <v>0</v>
      </c>
    </row>
    <row r="43" spans="1:9" ht="26.25">
      <c r="A43" s="86" t="s">
        <v>235</v>
      </c>
      <c r="B43" s="108" t="s">
        <v>200</v>
      </c>
      <c r="C43" s="46" t="s">
        <v>122</v>
      </c>
      <c r="D43" s="76" t="s">
        <v>124</v>
      </c>
      <c r="E43" s="46" t="s">
        <v>236</v>
      </c>
      <c r="F43" s="76"/>
      <c r="G43" s="159" t="s">
        <v>97</v>
      </c>
      <c r="H43" s="94">
        <f>H44</f>
        <v>2478</v>
      </c>
      <c r="I43" s="94">
        <f>I44</f>
        <v>0</v>
      </c>
    </row>
    <row r="44" spans="1:9" ht="15.75">
      <c r="A44" s="61" t="s">
        <v>237</v>
      </c>
      <c r="B44" s="108" t="s">
        <v>200</v>
      </c>
      <c r="C44" s="46" t="s">
        <v>122</v>
      </c>
      <c r="D44" s="76" t="s">
        <v>124</v>
      </c>
      <c r="E44" s="46" t="s">
        <v>236</v>
      </c>
      <c r="F44" s="76"/>
      <c r="G44" s="164">
        <v>405</v>
      </c>
      <c r="H44" s="94">
        <v>2478</v>
      </c>
      <c r="I44" s="92"/>
    </row>
    <row r="45" spans="1:9" ht="26.25">
      <c r="A45" s="206" t="s">
        <v>280</v>
      </c>
      <c r="B45" s="109" t="s">
        <v>200</v>
      </c>
      <c r="C45" s="36" t="s">
        <v>122</v>
      </c>
      <c r="D45" s="77" t="s">
        <v>124</v>
      </c>
      <c r="E45" s="36" t="s">
        <v>165</v>
      </c>
      <c r="F45" s="77"/>
      <c r="G45" s="159" t="s">
        <v>97</v>
      </c>
      <c r="H45" s="95">
        <f>H46+H47</f>
        <v>2153</v>
      </c>
      <c r="I45" s="95">
        <f>I46</f>
        <v>0</v>
      </c>
    </row>
    <row r="46" spans="1:9" ht="15.75">
      <c r="A46" s="60" t="s">
        <v>166</v>
      </c>
      <c r="B46" s="110" t="s">
        <v>200</v>
      </c>
      <c r="C46" s="40" t="s">
        <v>122</v>
      </c>
      <c r="D46" s="78" t="s">
        <v>124</v>
      </c>
      <c r="E46" s="40" t="s">
        <v>165</v>
      </c>
      <c r="F46" s="78"/>
      <c r="G46" s="163">
        <v>216</v>
      </c>
      <c r="H46" s="93">
        <v>153</v>
      </c>
      <c r="I46" s="122"/>
    </row>
    <row r="47" spans="1:9" ht="15.75">
      <c r="A47" s="452" t="s">
        <v>345</v>
      </c>
      <c r="B47" s="376" t="s">
        <v>200</v>
      </c>
      <c r="C47" s="376" t="s">
        <v>122</v>
      </c>
      <c r="D47" s="376" t="s">
        <v>124</v>
      </c>
      <c r="E47" s="376" t="s">
        <v>165</v>
      </c>
      <c r="F47" s="376" t="s">
        <v>346</v>
      </c>
      <c r="G47" s="377" t="s">
        <v>346</v>
      </c>
      <c r="H47" s="126">
        <v>2000</v>
      </c>
      <c r="I47" s="155"/>
    </row>
    <row r="48" spans="1:9" s="55" customFormat="1" ht="15.75">
      <c r="A48" s="418" t="s">
        <v>41</v>
      </c>
      <c r="B48" s="386" t="s">
        <v>200</v>
      </c>
      <c r="C48" s="386" t="s">
        <v>42</v>
      </c>
      <c r="D48" s="386" t="s">
        <v>96</v>
      </c>
      <c r="E48" s="386" t="s">
        <v>95</v>
      </c>
      <c r="F48" s="386"/>
      <c r="G48" s="391" t="s">
        <v>97</v>
      </c>
      <c r="H48" s="387">
        <f>H49+H54</f>
        <v>212344.3</v>
      </c>
      <c r="I48" s="419">
        <f>I49+I54</f>
        <v>0</v>
      </c>
    </row>
    <row r="49" spans="1:9" s="144" customFormat="1" ht="15.75">
      <c r="A49" s="82" t="s">
        <v>129</v>
      </c>
      <c r="B49" s="32" t="s">
        <v>200</v>
      </c>
      <c r="C49" s="32" t="s">
        <v>42</v>
      </c>
      <c r="D49" s="14" t="s">
        <v>43</v>
      </c>
      <c r="E49" s="32" t="s">
        <v>95</v>
      </c>
      <c r="F49" s="14"/>
      <c r="G49" s="175" t="s">
        <v>97</v>
      </c>
      <c r="H49" s="99">
        <f>H50</f>
        <v>72181.3</v>
      </c>
      <c r="I49" s="99">
        <f>I50</f>
        <v>0</v>
      </c>
    </row>
    <row r="50" spans="1:9" s="55" customFormat="1" ht="15.75">
      <c r="A50" s="59" t="s">
        <v>44</v>
      </c>
      <c r="B50" s="36" t="s">
        <v>200</v>
      </c>
      <c r="C50" s="36" t="s">
        <v>42</v>
      </c>
      <c r="D50" s="77" t="s">
        <v>43</v>
      </c>
      <c r="E50" s="36" t="s">
        <v>45</v>
      </c>
      <c r="F50" s="77"/>
      <c r="G50" s="159" t="s">
        <v>97</v>
      </c>
      <c r="H50" s="95">
        <f>H52+H53+H51</f>
        <v>72181.3</v>
      </c>
      <c r="I50" s="95">
        <f>I52+I53</f>
        <v>0</v>
      </c>
    </row>
    <row r="51" spans="1:9" s="55" customFormat="1" ht="15.75">
      <c r="A51" s="60" t="s">
        <v>189</v>
      </c>
      <c r="B51" s="36" t="s">
        <v>200</v>
      </c>
      <c r="C51" s="36" t="s">
        <v>42</v>
      </c>
      <c r="D51" s="77" t="s">
        <v>43</v>
      </c>
      <c r="E51" s="36" t="s">
        <v>45</v>
      </c>
      <c r="F51" s="77"/>
      <c r="G51" s="300" t="s">
        <v>107</v>
      </c>
      <c r="H51" s="95">
        <f>120+33+15+40+170+15+110</f>
        <v>503</v>
      </c>
      <c r="I51" s="150"/>
    </row>
    <row r="52" spans="1:9" s="55" customFormat="1" ht="15.75">
      <c r="A52" s="60" t="s">
        <v>238</v>
      </c>
      <c r="B52" s="36" t="s">
        <v>200</v>
      </c>
      <c r="C52" s="36" t="s">
        <v>42</v>
      </c>
      <c r="D52" s="77" t="s">
        <v>43</v>
      </c>
      <c r="E52" s="36" t="s">
        <v>45</v>
      </c>
      <c r="F52" s="77"/>
      <c r="G52" s="165">
        <v>214</v>
      </c>
      <c r="H52" s="95">
        <f>488.3</f>
        <v>488.3</v>
      </c>
      <c r="I52" s="150"/>
    </row>
    <row r="53" spans="1:9" s="55" customFormat="1" ht="26.25">
      <c r="A53" s="206" t="s">
        <v>281</v>
      </c>
      <c r="B53" s="36" t="s">
        <v>200</v>
      </c>
      <c r="C53" s="36" t="s">
        <v>42</v>
      </c>
      <c r="D53" s="77" t="s">
        <v>43</v>
      </c>
      <c r="E53" s="36" t="s">
        <v>45</v>
      </c>
      <c r="F53" s="77"/>
      <c r="G53" s="165">
        <v>410</v>
      </c>
      <c r="H53" s="95">
        <f>10000+10000+33590+20000+1310-1310-10000+7600</f>
        <v>71190</v>
      </c>
      <c r="I53" s="150"/>
    </row>
    <row r="54" spans="1:9" ht="15.75">
      <c r="A54" s="61" t="s">
        <v>3</v>
      </c>
      <c r="B54" s="36" t="s">
        <v>200</v>
      </c>
      <c r="C54" s="36" t="s">
        <v>42</v>
      </c>
      <c r="D54" s="77" t="s">
        <v>46</v>
      </c>
      <c r="E54" s="36" t="s">
        <v>95</v>
      </c>
      <c r="F54" s="77"/>
      <c r="G54" s="159" t="s">
        <v>97</v>
      </c>
      <c r="H54" s="95">
        <f>H57+H55</f>
        <v>140163</v>
      </c>
      <c r="I54" s="95">
        <f>I57</f>
        <v>0</v>
      </c>
    </row>
    <row r="55" spans="1:9" ht="15.75">
      <c r="A55" s="61" t="s">
        <v>134</v>
      </c>
      <c r="B55" s="36" t="s">
        <v>200</v>
      </c>
      <c r="C55" s="36" t="s">
        <v>42</v>
      </c>
      <c r="D55" s="77" t="s">
        <v>46</v>
      </c>
      <c r="E55" s="36" t="s">
        <v>135</v>
      </c>
      <c r="F55" s="77" t="s">
        <v>97</v>
      </c>
      <c r="G55" s="159"/>
      <c r="H55" s="95">
        <f>H56</f>
        <v>85000</v>
      </c>
      <c r="I55" s="95"/>
    </row>
    <row r="56" spans="1:9" ht="15.75">
      <c r="A56" s="61" t="s">
        <v>212</v>
      </c>
      <c r="B56" s="36" t="s">
        <v>200</v>
      </c>
      <c r="C56" s="36" t="s">
        <v>42</v>
      </c>
      <c r="D56" s="77" t="s">
        <v>46</v>
      </c>
      <c r="E56" s="36" t="s">
        <v>135</v>
      </c>
      <c r="F56" s="77" t="s">
        <v>136</v>
      </c>
      <c r="G56" s="159" t="s">
        <v>136</v>
      </c>
      <c r="H56" s="95">
        <f>20000+5000+60000</f>
        <v>85000</v>
      </c>
      <c r="I56" s="95"/>
    </row>
    <row r="57" spans="1:9" ht="15.75">
      <c r="A57" s="59" t="s">
        <v>202</v>
      </c>
      <c r="B57" s="36" t="s">
        <v>200</v>
      </c>
      <c r="C57" s="36" t="s">
        <v>42</v>
      </c>
      <c r="D57" s="77" t="s">
        <v>46</v>
      </c>
      <c r="E57" s="36" t="s">
        <v>158</v>
      </c>
      <c r="F57" s="77"/>
      <c r="G57" s="159" t="s">
        <v>97</v>
      </c>
      <c r="H57" s="95">
        <f>H59+H58</f>
        <v>55163</v>
      </c>
      <c r="I57" s="95">
        <f>I59+I58</f>
        <v>0</v>
      </c>
    </row>
    <row r="58" spans="1:9" ht="26.25">
      <c r="A58" s="207" t="s">
        <v>229</v>
      </c>
      <c r="B58" s="36" t="s">
        <v>200</v>
      </c>
      <c r="C58" s="36" t="s">
        <v>42</v>
      </c>
      <c r="D58" s="77" t="s">
        <v>46</v>
      </c>
      <c r="E58" s="36" t="s">
        <v>158</v>
      </c>
      <c r="F58" s="77"/>
      <c r="G58" s="165">
        <v>411</v>
      </c>
      <c r="H58" s="95">
        <f>7000+6000-13000</f>
        <v>0</v>
      </c>
      <c r="I58" s="152"/>
    </row>
    <row r="59" spans="1:9" ht="15.75">
      <c r="A59" s="122" t="s">
        <v>282</v>
      </c>
      <c r="B59" s="40" t="s">
        <v>200</v>
      </c>
      <c r="C59" s="40" t="s">
        <v>42</v>
      </c>
      <c r="D59" s="78" t="s">
        <v>46</v>
      </c>
      <c r="E59" s="40" t="s">
        <v>158</v>
      </c>
      <c r="F59" s="78"/>
      <c r="G59" s="397">
        <v>412</v>
      </c>
      <c r="H59" s="93">
        <f>8400+2500+1000+26014+5842+4000-1373-1003-80-200-15+260-25-10+3+10000+55-95-15-115+20</f>
        <v>55163</v>
      </c>
      <c r="I59" s="155"/>
    </row>
    <row r="60" spans="1:9" ht="15.75">
      <c r="A60" s="422" t="s">
        <v>86</v>
      </c>
      <c r="B60" s="395" t="s">
        <v>200</v>
      </c>
      <c r="C60" s="395" t="s">
        <v>87</v>
      </c>
      <c r="D60" s="386" t="s">
        <v>96</v>
      </c>
      <c r="E60" s="386" t="s">
        <v>95</v>
      </c>
      <c r="F60" s="386"/>
      <c r="G60" s="391" t="s">
        <v>97</v>
      </c>
      <c r="H60" s="387">
        <f aca="true" t="shared" si="0" ref="H60:I62">H61</f>
        <v>2000</v>
      </c>
      <c r="I60" s="419">
        <f t="shared" si="0"/>
        <v>0</v>
      </c>
    </row>
    <row r="61" spans="1:9" ht="15.75">
      <c r="A61" s="61" t="s">
        <v>88</v>
      </c>
      <c r="B61" s="46" t="s">
        <v>200</v>
      </c>
      <c r="C61" s="76" t="s">
        <v>87</v>
      </c>
      <c r="D61" s="46" t="s">
        <v>89</v>
      </c>
      <c r="E61" s="291" t="s">
        <v>95</v>
      </c>
      <c r="F61" s="76"/>
      <c r="G61" s="179" t="s">
        <v>97</v>
      </c>
      <c r="H61" s="121">
        <f t="shared" si="0"/>
        <v>2000</v>
      </c>
      <c r="I61" s="94">
        <f t="shared" si="0"/>
        <v>0</v>
      </c>
    </row>
    <row r="62" spans="1:9" ht="15.75">
      <c r="A62" s="59" t="s">
        <v>134</v>
      </c>
      <c r="B62" s="36" t="s">
        <v>200</v>
      </c>
      <c r="C62" s="77" t="s">
        <v>87</v>
      </c>
      <c r="D62" s="36" t="s">
        <v>89</v>
      </c>
      <c r="E62" s="145" t="s">
        <v>135</v>
      </c>
      <c r="F62" s="77"/>
      <c r="G62" s="159" t="s">
        <v>97</v>
      </c>
      <c r="H62" s="121">
        <f t="shared" si="0"/>
        <v>2000</v>
      </c>
      <c r="I62" s="94">
        <f t="shared" si="0"/>
        <v>0</v>
      </c>
    </row>
    <row r="63" spans="1:9" ht="15.75">
      <c r="A63" s="60" t="s">
        <v>212</v>
      </c>
      <c r="B63" s="40" t="s">
        <v>200</v>
      </c>
      <c r="C63" s="78" t="s">
        <v>87</v>
      </c>
      <c r="D63" s="40" t="s">
        <v>89</v>
      </c>
      <c r="E63" s="146" t="s">
        <v>135</v>
      </c>
      <c r="F63" s="78"/>
      <c r="G63" s="374">
        <v>214</v>
      </c>
      <c r="H63" s="126">
        <v>2000</v>
      </c>
      <c r="I63" s="122"/>
    </row>
    <row r="64" spans="1:9" ht="15.75">
      <c r="A64" s="418" t="s">
        <v>6</v>
      </c>
      <c r="B64" s="386" t="s">
        <v>200</v>
      </c>
      <c r="C64" s="386" t="s">
        <v>47</v>
      </c>
      <c r="D64" s="386" t="s">
        <v>96</v>
      </c>
      <c r="E64" s="386" t="s">
        <v>95</v>
      </c>
      <c r="F64" s="386" t="s">
        <v>97</v>
      </c>
      <c r="G64" s="391" t="s">
        <v>97</v>
      </c>
      <c r="H64" s="387">
        <f>H65</f>
        <v>16000</v>
      </c>
      <c r="I64" s="423"/>
    </row>
    <row r="65" spans="1:9" ht="16.5" thickBot="1">
      <c r="A65" s="61" t="s">
        <v>7</v>
      </c>
      <c r="B65" s="46" t="s">
        <v>200</v>
      </c>
      <c r="C65" s="76" t="s">
        <v>47</v>
      </c>
      <c r="D65" s="46" t="s">
        <v>48</v>
      </c>
      <c r="E65" s="7" t="s">
        <v>95</v>
      </c>
      <c r="F65" s="22" t="s">
        <v>97</v>
      </c>
      <c r="G65" s="179" t="s">
        <v>97</v>
      </c>
      <c r="H65" s="121">
        <f>H66+H68</f>
        <v>16000</v>
      </c>
      <c r="I65" s="91"/>
    </row>
    <row r="66" spans="1:9" ht="15.75">
      <c r="A66" s="59" t="s">
        <v>134</v>
      </c>
      <c r="B66" s="36" t="s">
        <v>200</v>
      </c>
      <c r="C66" s="77" t="s">
        <v>47</v>
      </c>
      <c r="D66" s="36" t="s">
        <v>48</v>
      </c>
      <c r="E66" s="8" t="s">
        <v>135</v>
      </c>
      <c r="F66" s="19" t="s">
        <v>97</v>
      </c>
      <c r="G66" s="288" t="s">
        <v>97</v>
      </c>
      <c r="H66" s="118">
        <f>H67</f>
        <v>8000</v>
      </c>
      <c r="I66" s="92"/>
    </row>
    <row r="67" spans="1:9" ht="16.5" thickBot="1">
      <c r="A67" s="59" t="s">
        <v>212</v>
      </c>
      <c r="B67" s="36" t="s">
        <v>200</v>
      </c>
      <c r="C67" s="77" t="s">
        <v>47</v>
      </c>
      <c r="D67" s="36" t="s">
        <v>48</v>
      </c>
      <c r="E67" s="8" t="s">
        <v>135</v>
      </c>
      <c r="F67" s="19" t="s">
        <v>136</v>
      </c>
      <c r="G67" s="169">
        <v>214</v>
      </c>
      <c r="H67" s="118">
        <v>8000</v>
      </c>
      <c r="I67" s="92"/>
    </row>
    <row r="68" spans="1:9" ht="15.75">
      <c r="A68" s="59" t="s">
        <v>8</v>
      </c>
      <c r="B68" s="36" t="s">
        <v>200</v>
      </c>
      <c r="C68" s="77" t="s">
        <v>47</v>
      </c>
      <c r="D68" s="36" t="s">
        <v>48</v>
      </c>
      <c r="E68" s="8" t="s">
        <v>49</v>
      </c>
      <c r="F68" s="19" t="s">
        <v>97</v>
      </c>
      <c r="G68" s="288" t="s">
        <v>97</v>
      </c>
      <c r="H68" s="118">
        <f>H69</f>
        <v>8000</v>
      </c>
      <c r="I68" s="92"/>
    </row>
    <row r="69" spans="1:9" ht="15.75">
      <c r="A69" s="60" t="s">
        <v>50</v>
      </c>
      <c r="B69" s="40" t="s">
        <v>200</v>
      </c>
      <c r="C69" s="78" t="s">
        <v>47</v>
      </c>
      <c r="D69" s="40" t="s">
        <v>48</v>
      </c>
      <c r="E69" s="6" t="s">
        <v>49</v>
      </c>
      <c r="F69" s="20" t="s">
        <v>17</v>
      </c>
      <c r="G69" s="374">
        <v>327</v>
      </c>
      <c r="H69" s="126">
        <v>8000</v>
      </c>
      <c r="I69" s="122"/>
    </row>
    <row r="70" spans="1:9" ht="15.75">
      <c r="A70" s="418" t="s">
        <v>293</v>
      </c>
      <c r="B70" s="386" t="s">
        <v>200</v>
      </c>
      <c r="C70" s="386" t="s">
        <v>65</v>
      </c>
      <c r="D70" s="386" t="s">
        <v>96</v>
      </c>
      <c r="E70" s="386" t="s">
        <v>95</v>
      </c>
      <c r="F70" s="386"/>
      <c r="G70" s="391" t="s">
        <v>97</v>
      </c>
      <c r="H70" s="387">
        <f>H71+H76</f>
        <v>4315.5</v>
      </c>
      <c r="I70" s="419">
        <f>I71+I76</f>
        <v>0</v>
      </c>
    </row>
    <row r="71" spans="1:9" ht="15.75">
      <c r="A71" s="61" t="s">
        <v>62</v>
      </c>
      <c r="B71" s="108" t="s">
        <v>200</v>
      </c>
      <c r="C71" s="46" t="s">
        <v>65</v>
      </c>
      <c r="D71" s="76" t="s">
        <v>63</v>
      </c>
      <c r="E71" s="46" t="s">
        <v>95</v>
      </c>
      <c r="F71" s="76"/>
      <c r="G71" s="179" t="s">
        <v>97</v>
      </c>
      <c r="H71" s="94">
        <f>H73+H74</f>
        <v>785.5</v>
      </c>
      <c r="I71" s="94">
        <f>I73</f>
        <v>0</v>
      </c>
    </row>
    <row r="72" spans="1:9" ht="26.25">
      <c r="A72" s="206" t="s">
        <v>296</v>
      </c>
      <c r="B72" s="109" t="s">
        <v>200</v>
      </c>
      <c r="C72" s="36" t="s">
        <v>65</v>
      </c>
      <c r="D72" s="77" t="s">
        <v>63</v>
      </c>
      <c r="E72" s="36" t="s">
        <v>64</v>
      </c>
      <c r="F72" s="77"/>
      <c r="G72" s="159" t="s">
        <v>97</v>
      </c>
      <c r="H72" s="95">
        <f>H73</f>
        <v>0</v>
      </c>
      <c r="I72" s="95">
        <f>I73</f>
        <v>0</v>
      </c>
    </row>
    <row r="73" spans="1:9" ht="15.75">
      <c r="A73" s="60" t="s">
        <v>50</v>
      </c>
      <c r="B73" s="109" t="s">
        <v>200</v>
      </c>
      <c r="C73" s="36" t="s">
        <v>65</v>
      </c>
      <c r="D73" s="77" t="s">
        <v>63</v>
      </c>
      <c r="E73" s="36" t="s">
        <v>64</v>
      </c>
      <c r="F73" s="77"/>
      <c r="G73" s="162">
        <v>327</v>
      </c>
      <c r="H73" s="95">
        <f>1000-1000</f>
        <v>0</v>
      </c>
      <c r="I73" s="152"/>
    </row>
    <row r="74" spans="1:9" ht="26.25">
      <c r="A74" s="206" t="s">
        <v>265</v>
      </c>
      <c r="B74" s="109" t="s">
        <v>200</v>
      </c>
      <c r="C74" s="36" t="s">
        <v>65</v>
      </c>
      <c r="D74" s="77" t="s">
        <v>63</v>
      </c>
      <c r="E74" s="36" t="s">
        <v>69</v>
      </c>
      <c r="F74" s="77"/>
      <c r="G74" s="179" t="s">
        <v>97</v>
      </c>
      <c r="H74" s="95">
        <f>H75</f>
        <v>785.5</v>
      </c>
      <c r="I74" s="152"/>
    </row>
    <row r="75" spans="1:9" ht="26.25">
      <c r="A75" s="207" t="s">
        <v>266</v>
      </c>
      <c r="B75" s="109" t="s">
        <v>200</v>
      </c>
      <c r="C75" s="36" t="s">
        <v>65</v>
      </c>
      <c r="D75" s="77" t="s">
        <v>63</v>
      </c>
      <c r="E75" s="36" t="s">
        <v>69</v>
      </c>
      <c r="F75" s="77"/>
      <c r="G75" s="398">
        <v>453</v>
      </c>
      <c r="H75" s="95">
        <v>785.5</v>
      </c>
      <c r="I75" s="152"/>
    </row>
    <row r="76" spans="1:9" ht="15.75">
      <c r="A76" s="59" t="s">
        <v>18</v>
      </c>
      <c r="B76" s="109" t="s">
        <v>200</v>
      </c>
      <c r="C76" s="36" t="s">
        <v>65</v>
      </c>
      <c r="D76" s="77" t="s">
        <v>71</v>
      </c>
      <c r="E76" s="36" t="s">
        <v>95</v>
      </c>
      <c r="F76" s="77"/>
      <c r="G76" s="159" t="s">
        <v>97</v>
      </c>
      <c r="H76" s="95">
        <f>H77</f>
        <v>3530</v>
      </c>
      <c r="I76" s="95">
        <f>I77</f>
        <v>0</v>
      </c>
    </row>
    <row r="77" spans="1:9" ht="26.25">
      <c r="A77" s="206" t="s">
        <v>265</v>
      </c>
      <c r="B77" s="109" t="s">
        <v>200</v>
      </c>
      <c r="C77" s="36" t="s">
        <v>65</v>
      </c>
      <c r="D77" s="77" t="s">
        <v>71</v>
      </c>
      <c r="E77" s="36" t="s">
        <v>69</v>
      </c>
      <c r="F77" s="77"/>
      <c r="G77" s="159" t="s">
        <v>97</v>
      </c>
      <c r="H77" s="95">
        <f>H78</f>
        <v>3530</v>
      </c>
      <c r="I77" s="95">
        <f>I78</f>
        <v>0</v>
      </c>
    </row>
    <row r="78" spans="1:9" ht="26.25">
      <c r="A78" s="207" t="s">
        <v>266</v>
      </c>
      <c r="B78" s="110" t="s">
        <v>200</v>
      </c>
      <c r="C78" s="40" t="s">
        <v>65</v>
      </c>
      <c r="D78" s="78" t="s">
        <v>71</v>
      </c>
      <c r="E78" s="40" t="s">
        <v>69</v>
      </c>
      <c r="F78" s="78"/>
      <c r="G78" s="163">
        <v>453</v>
      </c>
      <c r="H78" s="93">
        <f>3530</f>
        <v>3530</v>
      </c>
      <c r="I78" s="122"/>
    </row>
    <row r="79" spans="1:9" ht="15.75">
      <c r="A79" s="418" t="s">
        <v>73</v>
      </c>
      <c r="B79" s="386" t="s">
        <v>200</v>
      </c>
      <c r="C79" s="386" t="s">
        <v>74</v>
      </c>
      <c r="D79" s="386" t="s">
        <v>96</v>
      </c>
      <c r="E79" s="386" t="s">
        <v>95</v>
      </c>
      <c r="F79" s="386"/>
      <c r="G79" s="391" t="s">
        <v>97</v>
      </c>
      <c r="H79" s="387">
        <f>H83+H80</f>
        <v>129000</v>
      </c>
      <c r="I79" s="419">
        <f>I83</f>
        <v>0</v>
      </c>
    </row>
    <row r="80" spans="1:9" ht="15.75">
      <c r="A80" s="424" t="s">
        <v>16</v>
      </c>
      <c r="B80" s="278" t="s">
        <v>200</v>
      </c>
      <c r="C80" s="278" t="s">
        <v>74</v>
      </c>
      <c r="D80" s="278" t="s">
        <v>75</v>
      </c>
      <c r="E80" s="278" t="s">
        <v>95</v>
      </c>
      <c r="F80" s="278" t="s">
        <v>97</v>
      </c>
      <c r="G80" s="179" t="s">
        <v>97</v>
      </c>
      <c r="H80" s="375">
        <f>H81</f>
        <v>8000</v>
      </c>
      <c r="I80" s="425"/>
    </row>
    <row r="81" spans="1:9" ht="15.75">
      <c r="A81" s="420" t="s">
        <v>134</v>
      </c>
      <c r="B81" s="376" t="s">
        <v>200</v>
      </c>
      <c r="C81" s="376" t="s">
        <v>74</v>
      </c>
      <c r="D81" s="376" t="s">
        <v>75</v>
      </c>
      <c r="E81" s="376" t="s">
        <v>135</v>
      </c>
      <c r="F81" s="376" t="s">
        <v>97</v>
      </c>
      <c r="G81" s="179" t="s">
        <v>97</v>
      </c>
      <c r="H81" s="378">
        <f>H82</f>
        <v>8000</v>
      </c>
      <c r="I81" s="426"/>
    </row>
    <row r="82" spans="1:9" ht="15.75">
      <c r="A82" s="420" t="s">
        <v>212</v>
      </c>
      <c r="B82" s="376" t="s">
        <v>200</v>
      </c>
      <c r="C82" s="376" t="s">
        <v>74</v>
      </c>
      <c r="D82" s="376" t="s">
        <v>75</v>
      </c>
      <c r="E82" s="376" t="s">
        <v>135</v>
      </c>
      <c r="F82" s="376" t="s">
        <v>136</v>
      </c>
      <c r="G82" s="377" t="s">
        <v>136</v>
      </c>
      <c r="H82" s="378">
        <f>3000+5000</f>
        <v>8000</v>
      </c>
      <c r="I82" s="426"/>
    </row>
    <row r="83" spans="1:9" ht="15.75">
      <c r="A83" s="61" t="s">
        <v>133</v>
      </c>
      <c r="B83" s="33" t="s">
        <v>200</v>
      </c>
      <c r="C83" s="32" t="s">
        <v>74</v>
      </c>
      <c r="D83" s="14" t="s">
        <v>80</v>
      </c>
      <c r="E83" s="46" t="s">
        <v>95</v>
      </c>
      <c r="F83" s="76"/>
      <c r="G83" s="179" t="s">
        <v>97</v>
      </c>
      <c r="H83" s="99">
        <f>H84</f>
        <v>121000</v>
      </c>
      <c r="I83" s="99">
        <f>I84</f>
        <v>0</v>
      </c>
    </row>
    <row r="84" spans="1:9" ht="15.75">
      <c r="A84" s="59" t="s">
        <v>134</v>
      </c>
      <c r="B84" s="109" t="s">
        <v>200</v>
      </c>
      <c r="C84" s="36" t="s">
        <v>74</v>
      </c>
      <c r="D84" s="77" t="s">
        <v>80</v>
      </c>
      <c r="E84" s="36" t="s">
        <v>135</v>
      </c>
      <c r="F84" s="77"/>
      <c r="G84" s="159" t="s">
        <v>97</v>
      </c>
      <c r="H84" s="95">
        <f>H85</f>
        <v>121000</v>
      </c>
      <c r="I84" s="95">
        <f>I85</f>
        <v>0</v>
      </c>
    </row>
    <row r="85" spans="1:9" ht="15.75">
      <c r="A85" s="82" t="s">
        <v>212</v>
      </c>
      <c r="B85" s="33" t="s">
        <v>200</v>
      </c>
      <c r="C85" s="32" t="s">
        <v>74</v>
      </c>
      <c r="D85" s="14" t="s">
        <v>80</v>
      </c>
      <c r="E85" s="32" t="s">
        <v>135</v>
      </c>
      <c r="F85" s="14"/>
      <c r="G85" s="166">
        <v>214</v>
      </c>
      <c r="H85" s="99">
        <f>9000+115000-3000+5000-5000</f>
        <v>121000</v>
      </c>
      <c r="I85" s="99"/>
    </row>
    <row r="86" spans="1:9" ht="15.75">
      <c r="A86" s="418" t="s">
        <v>5</v>
      </c>
      <c r="B86" s="386" t="s">
        <v>200</v>
      </c>
      <c r="C86" s="386" t="s">
        <v>82</v>
      </c>
      <c r="D86" s="386" t="s">
        <v>96</v>
      </c>
      <c r="E86" s="386" t="s">
        <v>95</v>
      </c>
      <c r="F86" s="386"/>
      <c r="G86" s="391" t="s">
        <v>97</v>
      </c>
      <c r="H86" s="387">
        <f>H87+H90+H94</f>
        <v>78326</v>
      </c>
      <c r="I86" s="419">
        <f>I87+I90</f>
        <v>72647</v>
      </c>
    </row>
    <row r="87" spans="1:9" ht="15.75">
      <c r="A87" s="61" t="s">
        <v>93</v>
      </c>
      <c r="B87" s="108" t="s">
        <v>200</v>
      </c>
      <c r="C87" s="46" t="s">
        <v>82</v>
      </c>
      <c r="D87" s="76" t="s">
        <v>94</v>
      </c>
      <c r="E87" s="46" t="s">
        <v>95</v>
      </c>
      <c r="F87" s="76"/>
      <c r="G87" s="179" t="s">
        <v>97</v>
      </c>
      <c r="H87" s="94">
        <f>H88</f>
        <v>664</v>
      </c>
      <c r="I87" s="94">
        <f>I88</f>
        <v>0</v>
      </c>
    </row>
    <row r="88" spans="1:9" ht="15.75">
      <c r="A88" s="59" t="s">
        <v>163</v>
      </c>
      <c r="B88" s="109" t="s">
        <v>200</v>
      </c>
      <c r="C88" s="36" t="s">
        <v>82</v>
      </c>
      <c r="D88" s="77" t="s">
        <v>94</v>
      </c>
      <c r="E88" s="36" t="s">
        <v>164</v>
      </c>
      <c r="F88" s="77"/>
      <c r="G88" s="159" t="s">
        <v>97</v>
      </c>
      <c r="H88" s="95">
        <f>H89</f>
        <v>664</v>
      </c>
      <c r="I88" s="95">
        <f>I89</f>
        <v>0</v>
      </c>
    </row>
    <row r="89" spans="1:9" ht="26.25">
      <c r="A89" s="206" t="s">
        <v>291</v>
      </c>
      <c r="B89" s="110" t="s">
        <v>200</v>
      </c>
      <c r="C89" s="40" t="s">
        <v>82</v>
      </c>
      <c r="D89" s="78" t="s">
        <v>94</v>
      </c>
      <c r="E89" s="40" t="s">
        <v>164</v>
      </c>
      <c r="F89" s="78"/>
      <c r="G89" s="163">
        <v>714</v>
      </c>
      <c r="H89" s="93">
        <v>664</v>
      </c>
      <c r="I89" s="122"/>
    </row>
    <row r="90" spans="1:9" ht="15.75">
      <c r="A90" s="59" t="s">
        <v>245</v>
      </c>
      <c r="B90" s="109" t="s">
        <v>200</v>
      </c>
      <c r="C90" s="36" t="s">
        <v>82</v>
      </c>
      <c r="D90" s="77" t="s">
        <v>244</v>
      </c>
      <c r="E90" s="36" t="s">
        <v>95</v>
      </c>
      <c r="F90" s="77"/>
      <c r="G90" s="159" t="s">
        <v>97</v>
      </c>
      <c r="H90" s="95">
        <f>H91</f>
        <v>75532</v>
      </c>
      <c r="I90" s="95">
        <f>I91</f>
        <v>72647</v>
      </c>
    </row>
    <row r="91" spans="1:9" ht="15.75">
      <c r="A91" s="59" t="s">
        <v>219</v>
      </c>
      <c r="B91" s="109" t="s">
        <v>200</v>
      </c>
      <c r="C91" s="36" t="s">
        <v>82</v>
      </c>
      <c r="D91" s="77" t="s">
        <v>244</v>
      </c>
      <c r="E91" s="36" t="s">
        <v>220</v>
      </c>
      <c r="F91" s="77"/>
      <c r="G91" s="159" t="s">
        <v>97</v>
      </c>
      <c r="H91" s="95">
        <f>H92+H93</f>
        <v>75532</v>
      </c>
      <c r="I91" s="95">
        <f>I92+I93</f>
        <v>72647</v>
      </c>
    </row>
    <row r="92" spans="1:9" ht="15.75">
      <c r="A92" s="59" t="s">
        <v>246</v>
      </c>
      <c r="B92" s="109" t="s">
        <v>200</v>
      </c>
      <c r="C92" s="36" t="s">
        <v>82</v>
      </c>
      <c r="D92" s="77" t="s">
        <v>244</v>
      </c>
      <c r="E92" s="36" t="s">
        <v>220</v>
      </c>
      <c r="F92" s="77" t="s">
        <v>221</v>
      </c>
      <c r="G92" s="162">
        <v>483</v>
      </c>
      <c r="H92" s="95">
        <f>2130+250+2000+280+60+290+3+20+10-3-2130-30+5</f>
        <v>2885</v>
      </c>
      <c r="I92" s="95"/>
    </row>
    <row r="93" spans="1:9" ht="15.75">
      <c r="A93" s="452" t="s">
        <v>247</v>
      </c>
      <c r="B93" s="376" t="s">
        <v>200</v>
      </c>
      <c r="C93" s="376" t="s">
        <v>82</v>
      </c>
      <c r="D93" s="376" t="s">
        <v>244</v>
      </c>
      <c r="E93" s="376" t="s">
        <v>220</v>
      </c>
      <c r="F93" s="376"/>
      <c r="G93" s="385">
        <v>572</v>
      </c>
      <c r="H93" s="378">
        <v>72647</v>
      </c>
      <c r="I93" s="378">
        <v>72647</v>
      </c>
    </row>
    <row r="94" spans="1:9" ht="15.75">
      <c r="A94" s="452" t="s">
        <v>349</v>
      </c>
      <c r="B94" s="376" t="s">
        <v>200</v>
      </c>
      <c r="C94" s="376" t="s">
        <v>82</v>
      </c>
      <c r="D94" s="376" t="s">
        <v>350</v>
      </c>
      <c r="E94" s="376" t="s">
        <v>95</v>
      </c>
      <c r="F94" s="376" t="s">
        <v>97</v>
      </c>
      <c r="G94" s="376" t="s">
        <v>97</v>
      </c>
      <c r="H94" s="378">
        <f>H95</f>
        <v>2130</v>
      </c>
      <c r="I94" s="378"/>
    </row>
    <row r="95" spans="1:9" ht="15.75">
      <c r="A95" s="452" t="s">
        <v>351</v>
      </c>
      <c r="B95" s="376" t="s">
        <v>200</v>
      </c>
      <c r="C95" s="376" t="s">
        <v>82</v>
      </c>
      <c r="D95" s="376" t="s">
        <v>350</v>
      </c>
      <c r="E95" s="376" t="s">
        <v>352</v>
      </c>
      <c r="F95" s="376" t="s">
        <v>97</v>
      </c>
      <c r="G95" s="376" t="s">
        <v>97</v>
      </c>
      <c r="H95" s="378">
        <f>H96</f>
        <v>2130</v>
      </c>
      <c r="I95" s="378"/>
    </row>
    <row r="96" spans="1:9" ht="16.5" thickBot="1">
      <c r="A96" s="82" t="s">
        <v>353</v>
      </c>
      <c r="B96" s="33" t="s">
        <v>200</v>
      </c>
      <c r="C96" s="32" t="s">
        <v>82</v>
      </c>
      <c r="D96" s="14" t="s">
        <v>350</v>
      </c>
      <c r="E96" s="32" t="s">
        <v>352</v>
      </c>
      <c r="F96" s="14" t="s">
        <v>354</v>
      </c>
      <c r="G96" s="376" t="s">
        <v>354</v>
      </c>
      <c r="H96" s="99">
        <v>2130</v>
      </c>
      <c r="I96" s="99"/>
    </row>
    <row r="97" spans="1:9" ht="19.5" thickBot="1">
      <c r="A97" s="262" t="s">
        <v>300</v>
      </c>
      <c r="B97" s="263" t="s">
        <v>116</v>
      </c>
      <c r="C97" s="264" t="s">
        <v>96</v>
      </c>
      <c r="D97" s="265" t="s">
        <v>96</v>
      </c>
      <c r="E97" s="264" t="s">
        <v>95</v>
      </c>
      <c r="F97" s="265"/>
      <c r="G97" s="266" t="s">
        <v>97</v>
      </c>
      <c r="H97" s="267">
        <f>H102+H126+H98+H122</f>
        <v>378045.99999999994</v>
      </c>
      <c r="I97" s="267">
        <f>I102+I126</f>
        <v>158583</v>
      </c>
    </row>
    <row r="98" spans="1:9" ht="15.75">
      <c r="A98" s="427" t="s">
        <v>292</v>
      </c>
      <c r="B98" s="392" t="s">
        <v>116</v>
      </c>
      <c r="C98" s="392" t="s">
        <v>33</v>
      </c>
      <c r="D98" s="392" t="s">
        <v>96</v>
      </c>
      <c r="E98" s="392" t="s">
        <v>95</v>
      </c>
      <c r="F98" s="392" t="s">
        <v>97</v>
      </c>
      <c r="G98" s="393" t="s">
        <v>97</v>
      </c>
      <c r="H98" s="394">
        <f>H99</f>
        <v>187</v>
      </c>
      <c r="I98" s="415"/>
    </row>
    <row r="99" spans="1:9" ht="15.75">
      <c r="A99" s="428" t="s">
        <v>369</v>
      </c>
      <c r="B99" s="278" t="s">
        <v>116</v>
      </c>
      <c r="C99" s="278" t="s">
        <v>33</v>
      </c>
      <c r="D99" s="278" t="s">
        <v>37</v>
      </c>
      <c r="E99" s="278" t="s">
        <v>95</v>
      </c>
      <c r="F99" s="278" t="s">
        <v>97</v>
      </c>
      <c r="G99" s="379" t="s">
        <v>97</v>
      </c>
      <c r="H99" s="375">
        <f>H100</f>
        <v>187</v>
      </c>
      <c r="I99" s="425"/>
    </row>
    <row r="100" spans="1:9" ht="15.75">
      <c r="A100" s="429" t="s">
        <v>38</v>
      </c>
      <c r="B100" s="376" t="s">
        <v>116</v>
      </c>
      <c r="C100" s="376" t="s">
        <v>33</v>
      </c>
      <c r="D100" s="376" t="s">
        <v>37</v>
      </c>
      <c r="E100" s="376" t="s">
        <v>39</v>
      </c>
      <c r="F100" s="376" t="s">
        <v>97</v>
      </c>
      <c r="G100" s="377" t="s">
        <v>97</v>
      </c>
      <c r="H100" s="378">
        <f>H101</f>
        <v>187</v>
      </c>
      <c r="I100" s="426"/>
    </row>
    <row r="101" spans="1:9" s="12" customFormat="1" ht="12">
      <c r="A101" s="494" t="s">
        <v>370</v>
      </c>
      <c r="B101" s="495" t="s">
        <v>116</v>
      </c>
      <c r="C101" s="495" t="s">
        <v>33</v>
      </c>
      <c r="D101" s="495" t="s">
        <v>37</v>
      </c>
      <c r="E101" s="495" t="s">
        <v>39</v>
      </c>
      <c r="F101" s="495" t="s">
        <v>40</v>
      </c>
      <c r="G101" s="496" t="s">
        <v>40</v>
      </c>
      <c r="H101" s="460">
        <v>187</v>
      </c>
      <c r="I101" s="497"/>
    </row>
    <row r="102" spans="1:9" ht="15.75">
      <c r="A102" s="418" t="s">
        <v>6</v>
      </c>
      <c r="B102" s="386" t="s">
        <v>116</v>
      </c>
      <c r="C102" s="386" t="s">
        <v>47</v>
      </c>
      <c r="D102" s="386" t="s">
        <v>96</v>
      </c>
      <c r="E102" s="386" t="s">
        <v>95</v>
      </c>
      <c r="F102" s="386"/>
      <c r="G102" s="391" t="s">
        <v>97</v>
      </c>
      <c r="H102" s="387">
        <f>H103+H106+H117+H114</f>
        <v>369621.29999999993</v>
      </c>
      <c r="I102" s="419">
        <f>I103+I106+I117+I114</f>
        <v>157114</v>
      </c>
    </row>
    <row r="103" spans="1:9" ht="15.75">
      <c r="A103" s="61" t="s">
        <v>7</v>
      </c>
      <c r="B103" s="108" t="s">
        <v>116</v>
      </c>
      <c r="C103" s="46" t="s">
        <v>47</v>
      </c>
      <c r="D103" s="76" t="s">
        <v>48</v>
      </c>
      <c r="E103" s="46" t="s">
        <v>95</v>
      </c>
      <c r="F103" s="76"/>
      <c r="G103" s="179" t="s">
        <v>97</v>
      </c>
      <c r="H103" s="91">
        <f>H104</f>
        <v>115046.29999999999</v>
      </c>
      <c r="I103" s="94">
        <f>I104</f>
        <v>5171</v>
      </c>
    </row>
    <row r="104" spans="1:9" ht="15.75">
      <c r="A104" s="59" t="s">
        <v>8</v>
      </c>
      <c r="B104" s="109" t="s">
        <v>116</v>
      </c>
      <c r="C104" s="36" t="s">
        <v>47</v>
      </c>
      <c r="D104" s="77" t="s">
        <v>48</v>
      </c>
      <c r="E104" s="36" t="s">
        <v>49</v>
      </c>
      <c r="F104" s="77"/>
      <c r="G104" s="159" t="s">
        <v>97</v>
      </c>
      <c r="H104" s="92">
        <f>H105</f>
        <v>115046.29999999999</v>
      </c>
      <c r="I104" s="95">
        <f>I105</f>
        <v>5171</v>
      </c>
    </row>
    <row r="105" spans="1:9" ht="15.75">
      <c r="A105" s="59" t="s">
        <v>50</v>
      </c>
      <c r="B105" s="109" t="s">
        <v>116</v>
      </c>
      <c r="C105" s="36" t="s">
        <v>47</v>
      </c>
      <c r="D105" s="77" t="s">
        <v>48</v>
      </c>
      <c r="E105" s="36" t="s">
        <v>49</v>
      </c>
      <c r="F105" s="77"/>
      <c r="G105" s="162">
        <v>327</v>
      </c>
      <c r="H105" s="92">
        <f>108911.4-86.8+1055.7+120+25-150+5171</f>
        <v>115046.29999999999</v>
      </c>
      <c r="I105" s="150">
        <v>5171</v>
      </c>
    </row>
    <row r="106" spans="1:9" ht="15.75">
      <c r="A106" s="60" t="s">
        <v>9</v>
      </c>
      <c r="B106" s="110" t="s">
        <v>116</v>
      </c>
      <c r="C106" s="40" t="s">
        <v>47</v>
      </c>
      <c r="D106" s="78" t="s">
        <v>51</v>
      </c>
      <c r="E106" s="36" t="s">
        <v>95</v>
      </c>
      <c r="F106" s="77"/>
      <c r="G106" s="159" t="s">
        <v>97</v>
      </c>
      <c r="H106" s="95">
        <f>H107+H109+H111+H113</f>
        <v>232190.4</v>
      </c>
      <c r="I106" s="95">
        <f>I107+I109+I111+I113</f>
        <v>151943</v>
      </c>
    </row>
    <row r="107" spans="1:9" ht="15.75">
      <c r="A107" s="235" t="s">
        <v>284</v>
      </c>
      <c r="B107" s="110" t="s">
        <v>116</v>
      </c>
      <c r="C107" s="40" t="s">
        <v>47</v>
      </c>
      <c r="D107" s="78" t="s">
        <v>51</v>
      </c>
      <c r="E107" s="40" t="s">
        <v>52</v>
      </c>
      <c r="F107" s="78"/>
      <c r="G107" s="159" t="s">
        <v>97</v>
      </c>
      <c r="H107" s="95">
        <f>H108</f>
        <v>202630.3</v>
      </c>
      <c r="I107" s="95">
        <f>I108</f>
        <v>146539</v>
      </c>
    </row>
    <row r="108" spans="1:9" ht="15.75">
      <c r="A108" s="59" t="s">
        <v>50</v>
      </c>
      <c r="B108" s="109" t="s">
        <v>116</v>
      </c>
      <c r="C108" s="36" t="s">
        <v>47</v>
      </c>
      <c r="D108" s="77" t="s">
        <v>51</v>
      </c>
      <c r="E108" s="36" t="s">
        <v>52</v>
      </c>
      <c r="F108" s="8"/>
      <c r="G108" s="162">
        <v>327</v>
      </c>
      <c r="H108" s="95">
        <f>205667.3+250-3862+549.5+295.5-300+30-150+150</f>
        <v>202630.3</v>
      </c>
      <c r="I108" s="150">
        <f>144958+5443-3862</f>
        <v>146539</v>
      </c>
    </row>
    <row r="109" spans="1:9" ht="15.75">
      <c r="A109" s="82" t="s">
        <v>58</v>
      </c>
      <c r="B109" s="33" t="s">
        <v>116</v>
      </c>
      <c r="C109" s="32" t="s">
        <v>47</v>
      </c>
      <c r="D109" s="14" t="s">
        <v>51</v>
      </c>
      <c r="E109" s="32" t="s">
        <v>59</v>
      </c>
      <c r="F109" s="14"/>
      <c r="G109" s="159" t="s">
        <v>97</v>
      </c>
      <c r="H109" s="92">
        <f>H110</f>
        <v>24156.100000000002</v>
      </c>
      <c r="I109" s="92">
        <f>I110</f>
        <v>0</v>
      </c>
    </row>
    <row r="110" spans="1:9" ht="15.75">
      <c r="A110" s="60" t="s">
        <v>50</v>
      </c>
      <c r="B110" s="110" t="s">
        <v>116</v>
      </c>
      <c r="C110" s="40" t="s">
        <v>47</v>
      </c>
      <c r="D110" s="78" t="s">
        <v>51</v>
      </c>
      <c r="E110" s="40" t="s">
        <v>59</v>
      </c>
      <c r="F110" s="14"/>
      <c r="G110" s="162">
        <v>327</v>
      </c>
      <c r="H110" s="92">
        <f>23962.2-190.8+67.7+60+277+20-40</f>
        <v>24156.100000000002</v>
      </c>
      <c r="I110" s="150"/>
    </row>
    <row r="111" spans="1:9" ht="15.75">
      <c r="A111" s="60" t="s">
        <v>168</v>
      </c>
      <c r="B111" s="110" t="s">
        <v>116</v>
      </c>
      <c r="C111" s="40" t="s">
        <v>47</v>
      </c>
      <c r="D111" s="78" t="s">
        <v>51</v>
      </c>
      <c r="E111" s="40" t="s">
        <v>169</v>
      </c>
      <c r="F111" s="14"/>
      <c r="G111" s="162">
        <v>327</v>
      </c>
      <c r="H111" s="95">
        <f>569+973</f>
        <v>1542</v>
      </c>
      <c r="I111" s="150">
        <f>569+973</f>
        <v>1542</v>
      </c>
    </row>
    <row r="112" spans="1:9" ht="15.75">
      <c r="A112" s="60" t="s">
        <v>306</v>
      </c>
      <c r="B112" s="110" t="s">
        <v>116</v>
      </c>
      <c r="C112" s="40" t="s">
        <v>47</v>
      </c>
      <c r="D112" s="78" t="s">
        <v>51</v>
      </c>
      <c r="E112" s="40" t="s">
        <v>242</v>
      </c>
      <c r="F112" s="14"/>
      <c r="G112" s="159" t="s">
        <v>97</v>
      </c>
      <c r="H112" s="95">
        <f>H113</f>
        <v>3862</v>
      </c>
      <c r="I112" s="95">
        <f>I113</f>
        <v>3862</v>
      </c>
    </row>
    <row r="113" spans="1:9" ht="15.75">
      <c r="A113" s="60" t="s">
        <v>248</v>
      </c>
      <c r="B113" s="110" t="s">
        <v>116</v>
      </c>
      <c r="C113" s="40" t="s">
        <v>47</v>
      </c>
      <c r="D113" s="78" t="s">
        <v>51</v>
      </c>
      <c r="E113" s="40" t="s">
        <v>242</v>
      </c>
      <c r="F113" s="14"/>
      <c r="G113" s="162">
        <v>623</v>
      </c>
      <c r="H113" s="95">
        <v>3862</v>
      </c>
      <c r="I113" s="150">
        <v>3862</v>
      </c>
    </row>
    <row r="114" spans="1:9" ht="15.75">
      <c r="A114" s="60" t="s">
        <v>53</v>
      </c>
      <c r="B114" s="110" t="s">
        <v>116</v>
      </c>
      <c r="C114" s="40" t="s">
        <v>47</v>
      </c>
      <c r="D114" s="78" t="s">
        <v>54</v>
      </c>
      <c r="E114" s="36" t="s">
        <v>95</v>
      </c>
      <c r="F114" s="77"/>
      <c r="G114" s="159" t="s">
        <v>97</v>
      </c>
      <c r="H114" s="95">
        <f>H115</f>
        <v>5600</v>
      </c>
      <c r="I114" s="95">
        <f>I115</f>
        <v>0</v>
      </c>
    </row>
    <row r="115" spans="1:9" ht="26.25">
      <c r="A115" s="206" t="s">
        <v>285</v>
      </c>
      <c r="B115" s="110" t="s">
        <v>116</v>
      </c>
      <c r="C115" s="40" t="s">
        <v>47</v>
      </c>
      <c r="D115" s="78" t="s">
        <v>54</v>
      </c>
      <c r="E115" s="40" t="s">
        <v>55</v>
      </c>
      <c r="F115" s="14"/>
      <c r="G115" s="159" t="s">
        <v>97</v>
      </c>
      <c r="H115" s="95">
        <f>H116</f>
        <v>5600</v>
      </c>
      <c r="I115" s="95">
        <f>I116</f>
        <v>0</v>
      </c>
    </row>
    <row r="116" spans="1:9" ht="15.75">
      <c r="A116" s="60" t="s">
        <v>56</v>
      </c>
      <c r="B116" s="110" t="s">
        <v>116</v>
      </c>
      <c r="C116" s="40" t="s">
        <v>47</v>
      </c>
      <c r="D116" s="78" t="s">
        <v>54</v>
      </c>
      <c r="E116" s="40" t="s">
        <v>55</v>
      </c>
      <c r="F116" s="14"/>
      <c r="G116" s="162">
        <v>452</v>
      </c>
      <c r="H116" s="95">
        <f>3600+2000</f>
        <v>5600</v>
      </c>
      <c r="I116" s="150"/>
    </row>
    <row r="117" spans="1:9" ht="15.75">
      <c r="A117" s="59" t="s">
        <v>60</v>
      </c>
      <c r="B117" s="109" t="s">
        <v>116</v>
      </c>
      <c r="C117" s="36" t="s">
        <v>47</v>
      </c>
      <c r="D117" s="77" t="s">
        <v>61</v>
      </c>
      <c r="E117" s="36" t="s">
        <v>95</v>
      </c>
      <c r="F117" s="77"/>
      <c r="G117" s="159" t="s">
        <v>97</v>
      </c>
      <c r="H117" s="95">
        <f>H120+H118</f>
        <v>16784.6</v>
      </c>
      <c r="I117" s="95">
        <f>I120+I118</f>
        <v>0</v>
      </c>
    </row>
    <row r="118" spans="1:9" ht="15.75">
      <c r="A118" s="59" t="s">
        <v>26</v>
      </c>
      <c r="B118" s="109" t="s">
        <v>116</v>
      </c>
      <c r="C118" s="36" t="s">
        <v>47</v>
      </c>
      <c r="D118" s="77" t="s">
        <v>61</v>
      </c>
      <c r="E118" s="36" t="s">
        <v>25</v>
      </c>
      <c r="F118" s="77"/>
      <c r="G118" s="159" t="s">
        <v>97</v>
      </c>
      <c r="H118" s="95">
        <f>H119</f>
        <v>9177.1</v>
      </c>
      <c r="I118" s="95">
        <f>I119</f>
        <v>0</v>
      </c>
    </row>
    <row r="119" spans="1:9" ht="15.75">
      <c r="A119" s="61" t="s">
        <v>98</v>
      </c>
      <c r="B119" s="109" t="s">
        <v>116</v>
      </c>
      <c r="C119" s="36" t="s">
        <v>47</v>
      </c>
      <c r="D119" s="77" t="s">
        <v>61</v>
      </c>
      <c r="E119" s="36" t="s">
        <v>25</v>
      </c>
      <c r="F119" s="77"/>
      <c r="G119" s="153" t="s">
        <v>99</v>
      </c>
      <c r="H119" s="95">
        <f>9339.1+1069.5-829.5-402</f>
        <v>9177.1</v>
      </c>
      <c r="I119" s="152"/>
    </row>
    <row r="120" spans="1:9" ht="42.75" customHeight="1">
      <c r="A120" s="207" t="s">
        <v>286</v>
      </c>
      <c r="B120" s="109" t="s">
        <v>116</v>
      </c>
      <c r="C120" s="36" t="s">
        <v>47</v>
      </c>
      <c r="D120" s="77" t="s">
        <v>61</v>
      </c>
      <c r="E120" s="36" t="s">
        <v>70</v>
      </c>
      <c r="F120" s="77"/>
      <c r="G120" s="159" t="s">
        <v>97</v>
      </c>
      <c r="H120" s="95">
        <f>H121</f>
        <v>7607.5</v>
      </c>
      <c r="I120" s="95">
        <f>I121</f>
        <v>0</v>
      </c>
    </row>
    <row r="121" spans="1:9" ht="15.75">
      <c r="A121" s="431" t="s">
        <v>50</v>
      </c>
      <c r="B121" s="381" t="s">
        <v>116</v>
      </c>
      <c r="C121" s="381" t="s">
        <v>47</v>
      </c>
      <c r="D121" s="381" t="s">
        <v>61</v>
      </c>
      <c r="E121" s="381" t="s">
        <v>70</v>
      </c>
      <c r="F121" s="381"/>
      <c r="G121" s="380">
        <v>327</v>
      </c>
      <c r="H121" s="383">
        <f>7300.5-95+402</f>
        <v>7607.5</v>
      </c>
      <c r="I121" s="432"/>
    </row>
    <row r="122" spans="1:9" ht="15.75">
      <c r="A122" s="418" t="s">
        <v>293</v>
      </c>
      <c r="B122" s="386" t="s">
        <v>116</v>
      </c>
      <c r="C122" s="386" t="s">
        <v>65</v>
      </c>
      <c r="D122" s="386" t="s">
        <v>96</v>
      </c>
      <c r="E122" s="386" t="s">
        <v>95</v>
      </c>
      <c r="F122" s="386" t="s">
        <v>97</v>
      </c>
      <c r="G122" s="391" t="s">
        <v>97</v>
      </c>
      <c r="H122" s="387">
        <f>H123</f>
        <v>829.5</v>
      </c>
      <c r="I122" s="423"/>
    </row>
    <row r="123" spans="1:9" ht="15.75">
      <c r="A123" s="424" t="s">
        <v>62</v>
      </c>
      <c r="B123" s="278" t="s">
        <v>116</v>
      </c>
      <c r="C123" s="278" t="s">
        <v>65</v>
      </c>
      <c r="D123" s="278" t="s">
        <v>63</v>
      </c>
      <c r="E123" s="278" t="s">
        <v>95</v>
      </c>
      <c r="F123" s="278" t="s">
        <v>97</v>
      </c>
      <c r="G123" s="179" t="s">
        <v>97</v>
      </c>
      <c r="H123" s="375">
        <f>H124</f>
        <v>829.5</v>
      </c>
      <c r="I123" s="433"/>
    </row>
    <row r="124" spans="1:9" ht="26.25">
      <c r="A124" s="442" t="s">
        <v>265</v>
      </c>
      <c r="B124" s="376" t="s">
        <v>116</v>
      </c>
      <c r="C124" s="376" t="s">
        <v>65</v>
      </c>
      <c r="D124" s="376" t="s">
        <v>63</v>
      </c>
      <c r="E124" s="376" t="s">
        <v>69</v>
      </c>
      <c r="F124" s="376" t="s">
        <v>97</v>
      </c>
      <c r="G124" s="159" t="s">
        <v>97</v>
      </c>
      <c r="H124" s="378">
        <f>H125</f>
        <v>829.5</v>
      </c>
      <c r="I124" s="421"/>
    </row>
    <row r="125" spans="1:9" ht="26.25">
      <c r="A125" s="442" t="s">
        <v>266</v>
      </c>
      <c r="B125" s="376" t="s">
        <v>116</v>
      </c>
      <c r="C125" s="376" t="s">
        <v>65</v>
      </c>
      <c r="D125" s="376" t="s">
        <v>63</v>
      </c>
      <c r="E125" s="376" t="s">
        <v>69</v>
      </c>
      <c r="F125" s="376" t="s">
        <v>195</v>
      </c>
      <c r="G125" s="385">
        <v>453</v>
      </c>
      <c r="H125" s="378">
        <v>829.5</v>
      </c>
      <c r="I125" s="421"/>
    </row>
    <row r="126" spans="1:9" ht="15.75">
      <c r="A126" s="418" t="s">
        <v>5</v>
      </c>
      <c r="B126" s="386" t="s">
        <v>116</v>
      </c>
      <c r="C126" s="386" t="s">
        <v>82</v>
      </c>
      <c r="D126" s="386" t="s">
        <v>96</v>
      </c>
      <c r="E126" s="386" t="s">
        <v>95</v>
      </c>
      <c r="F126" s="386"/>
      <c r="G126" s="391" t="s">
        <v>97</v>
      </c>
      <c r="H126" s="387">
        <f aca="true" t="shared" si="1" ref="H126:I128">H127</f>
        <v>7408.200000000001</v>
      </c>
      <c r="I126" s="419">
        <f t="shared" si="1"/>
        <v>1469</v>
      </c>
    </row>
    <row r="127" spans="1:9" ht="15.75">
      <c r="A127" s="61" t="s">
        <v>83</v>
      </c>
      <c r="B127" s="108" t="s">
        <v>116</v>
      </c>
      <c r="C127" s="46" t="s">
        <v>82</v>
      </c>
      <c r="D127" s="76" t="s">
        <v>84</v>
      </c>
      <c r="E127" s="46" t="s">
        <v>95</v>
      </c>
      <c r="F127" s="76"/>
      <c r="G127" s="179" t="s">
        <v>97</v>
      </c>
      <c r="H127" s="94">
        <f t="shared" si="1"/>
        <v>7408.200000000001</v>
      </c>
      <c r="I127" s="94">
        <f t="shared" si="1"/>
        <v>1469</v>
      </c>
    </row>
    <row r="128" spans="1:9" ht="15.75">
      <c r="A128" s="210" t="s">
        <v>211</v>
      </c>
      <c r="B128" s="109" t="s">
        <v>116</v>
      </c>
      <c r="C128" s="36" t="s">
        <v>82</v>
      </c>
      <c r="D128" s="77" t="s">
        <v>84</v>
      </c>
      <c r="E128" s="36" t="s">
        <v>85</v>
      </c>
      <c r="F128" s="77"/>
      <c r="G128" s="159" t="s">
        <v>97</v>
      </c>
      <c r="H128" s="95">
        <f t="shared" si="1"/>
        <v>7408.200000000001</v>
      </c>
      <c r="I128" s="95">
        <f t="shared" si="1"/>
        <v>1469</v>
      </c>
    </row>
    <row r="129" spans="1:9" ht="16.5" thickBot="1">
      <c r="A129" s="60" t="s">
        <v>167</v>
      </c>
      <c r="B129" s="110" t="s">
        <v>116</v>
      </c>
      <c r="C129" s="40" t="s">
        <v>82</v>
      </c>
      <c r="D129" s="78" t="s">
        <v>84</v>
      </c>
      <c r="E129" s="40" t="s">
        <v>85</v>
      </c>
      <c r="F129" s="78"/>
      <c r="G129" s="163">
        <v>755</v>
      </c>
      <c r="H129" s="93">
        <f>3564+287.2+165+200+180+4917-1905+1124-1124</f>
        <v>7408.200000000001</v>
      </c>
      <c r="I129" s="174">
        <f>200+165+180+4917-5117+1124</f>
        <v>1469</v>
      </c>
    </row>
    <row r="130" spans="1:9" ht="19.5" thickBot="1">
      <c r="A130" s="253" t="s">
        <v>127</v>
      </c>
      <c r="B130" s="62" t="s">
        <v>126</v>
      </c>
      <c r="C130" s="44" t="s">
        <v>96</v>
      </c>
      <c r="D130" s="25" t="s">
        <v>96</v>
      </c>
      <c r="E130" s="44" t="s">
        <v>95</v>
      </c>
      <c r="F130" s="25"/>
      <c r="G130" s="157" t="s">
        <v>97</v>
      </c>
      <c r="H130" s="96">
        <f>H135+H139+H131</f>
        <v>62852.3</v>
      </c>
      <c r="I130" s="96">
        <f>I135+I139</f>
        <v>0</v>
      </c>
    </row>
    <row r="131" spans="1:9" ht="15.75">
      <c r="A131" s="434" t="s">
        <v>292</v>
      </c>
      <c r="B131" s="392" t="s">
        <v>126</v>
      </c>
      <c r="C131" s="392" t="s">
        <v>96</v>
      </c>
      <c r="D131" s="392" t="s">
        <v>96</v>
      </c>
      <c r="E131" s="392" t="s">
        <v>95</v>
      </c>
      <c r="F131" s="392"/>
      <c r="G131" s="393" t="s">
        <v>97</v>
      </c>
      <c r="H131" s="394">
        <f>H132</f>
        <v>842.4</v>
      </c>
      <c r="I131" s="415"/>
    </row>
    <row r="132" spans="1:9" ht="26.25">
      <c r="A132" s="436" t="s">
        <v>278</v>
      </c>
      <c r="B132" s="278" t="s">
        <v>126</v>
      </c>
      <c r="C132" s="278" t="s">
        <v>33</v>
      </c>
      <c r="D132" s="278" t="s">
        <v>159</v>
      </c>
      <c r="E132" s="278" t="s">
        <v>95</v>
      </c>
      <c r="F132" s="278"/>
      <c r="G132" s="379" t="s">
        <v>97</v>
      </c>
      <c r="H132" s="375">
        <f>H133</f>
        <v>842.4</v>
      </c>
      <c r="I132" s="425"/>
    </row>
    <row r="133" spans="1:9" ht="26.25">
      <c r="A133" s="435" t="s">
        <v>279</v>
      </c>
      <c r="B133" s="376" t="s">
        <v>126</v>
      </c>
      <c r="C133" s="376" t="s">
        <v>33</v>
      </c>
      <c r="D133" s="376" t="s">
        <v>159</v>
      </c>
      <c r="E133" s="376" t="s">
        <v>187</v>
      </c>
      <c r="F133" s="376"/>
      <c r="G133" s="377" t="s">
        <v>97</v>
      </c>
      <c r="H133" s="378">
        <f>H134</f>
        <v>842.4</v>
      </c>
      <c r="I133" s="426"/>
    </row>
    <row r="134" spans="1:9" ht="15.75">
      <c r="A134" s="437" t="s">
        <v>166</v>
      </c>
      <c r="B134" s="381" t="s">
        <v>126</v>
      </c>
      <c r="C134" s="381" t="s">
        <v>33</v>
      </c>
      <c r="D134" s="381" t="s">
        <v>159</v>
      </c>
      <c r="E134" s="381" t="s">
        <v>187</v>
      </c>
      <c r="F134" s="381"/>
      <c r="G134" s="382" t="s">
        <v>188</v>
      </c>
      <c r="H134" s="383">
        <v>842.4</v>
      </c>
      <c r="I134" s="430"/>
    </row>
    <row r="135" spans="1:9" ht="15.75">
      <c r="A135" s="418" t="s">
        <v>6</v>
      </c>
      <c r="B135" s="386" t="s">
        <v>126</v>
      </c>
      <c r="C135" s="386" t="s">
        <v>47</v>
      </c>
      <c r="D135" s="386" t="s">
        <v>96</v>
      </c>
      <c r="E135" s="386" t="s">
        <v>95</v>
      </c>
      <c r="F135" s="386"/>
      <c r="G135" s="391" t="s">
        <v>97</v>
      </c>
      <c r="H135" s="387">
        <f aca="true" t="shared" si="2" ref="H135:I137">H136</f>
        <v>15007.400000000001</v>
      </c>
      <c r="I135" s="419">
        <f t="shared" si="2"/>
        <v>0</v>
      </c>
    </row>
    <row r="136" spans="1:9" ht="15.75">
      <c r="A136" s="61" t="s">
        <v>9</v>
      </c>
      <c r="B136" s="108" t="s">
        <v>126</v>
      </c>
      <c r="C136" s="46" t="s">
        <v>47</v>
      </c>
      <c r="D136" s="76" t="s">
        <v>51</v>
      </c>
      <c r="E136" s="46" t="s">
        <v>95</v>
      </c>
      <c r="F136" s="76"/>
      <c r="G136" s="179" t="s">
        <v>97</v>
      </c>
      <c r="H136" s="94">
        <f t="shared" si="2"/>
        <v>15007.400000000001</v>
      </c>
      <c r="I136" s="94">
        <f t="shared" si="2"/>
        <v>0</v>
      </c>
    </row>
    <row r="137" spans="1:9" ht="15.75">
      <c r="A137" s="82" t="s">
        <v>58</v>
      </c>
      <c r="B137" s="33" t="s">
        <v>126</v>
      </c>
      <c r="C137" s="32" t="s">
        <v>47</v>
      </c>
      <c r="D137" s="14" t="s">
        <v>51</v>
      </c>
      <c r="E137" s="32" t="s">
        <v>59</v>
      </c>
      <c r="F137" s="14"/>
      <c r="G137" s="159" t="s">
        <v>97</v>
      </c>
      <c r="H137" s="95">
        <f t="shared" si="2"/>
        <v>15007.400000000001</v>
      </c>
      <c r="I137" s="95">
        <f t="shared" si="2"/>
        <v>0</v>
      </c>
    </row>
    <row r="138" spans="1:9" ht="15.75">
      <c r="A138" s="60" t="s">
        <v>50</v>
      </c>
      <c r="B138" s="110" t="s">
        <v>126</v>
      </c>
      <c r="C138" s="40" t="s">
        <v>47</v>
      </c>
      <c r="D138" s="78" t="s">
        <v>51</v>
      </c>
      <c r="E138" s="40" t="s">
        <v>59</v>
      </c>
      <c r="F138" s="14"/>
      <c r="G138" s="163">
        <v>327</v>
      </c>
      <c r="H138" s="93">
        <f>14283.2+100+624.2</f>
        <v>15007.400000000001</v>
      </c>
      <c r="I138" s="155"/>
    </row>
    <row r="139" spans="1:9" ht="15.75">
      <c r="A139" s="418" t="s">
        <v>293</v>
      </c>
      <c r="B139" s="386" t="s">
        <v>126</v>
      </c>
      <c r="C139" s="386" t="s">
        <v>65</v>
      </c>
      <c r="D139" s="386" t="s">
        <v>96</v>
      </c>
      <c r="E139" s="386" t="s">
        <v>95</v>
      </c>
      <c r="F139" s="386"/>
      <c r="G139" s="391" t="s">
        <v>97</v>
      </c>
      <c r="H139" s="387">
        <f>H140+H151</f>
        <v>47002.5</v>
      </c>
      <c r="I139" s="419">
        <f>I140+I151</f>
        <v>0</v>
      </c>
    </row>
    <row r="140" spans="1:9" ht="15.75">
      <c r="A140" s="61" t="s">
        <v>62</v>
      </c>
      <c r="B140" s="108" t="s">
        <v>126</v>
      </c>
      <c r="C140" s="46" t="s">
        <v>65</v>
      </c>
      <c r="D140" s="76" t="s">
        <v>63</v>
      </c>
      <c r="E140" s="46" t="s">
        <v>95</v>
      </c>
      <c r="F140" s="76"/>
      <c r="G140" s="179" t="s">
        <v>97</v>
      </c>
      <c r="H140" s="94">
        <f>H141+H143+H145+H147+H149</f>
        <v>41678.7</v>
      </c>
      <c r="I140" s="94">
        <f>I141+I143+I145+I147+I149</f>
        <v>0</v>
      </c>
    </row>
    <row r="141" spans="1:9" ht="26.25">
      <c r="A141" s="206" t="s">
        <v>296</v>
      </c>
      <c r="B141" s="109" t="s">
        <v>126</v>
      </c>
      <c r="C141" s="36" t="s">
        <v>65</v>
      </c>
      <c r="D141" s="77" t="s">
        <v>63</v>
      </c>
      <c r="E141" s="36" t="s">
        <v>64</v>
      </c>
      <c r="F141" s="77"/>
      <c r="G141" s="159" t="s">
        <v>97</v>
      </c>
      <c r="H141" s="95">
        <f>H142</f>
        <v>18625.999999999996</v>
      </c>
      <c r="I141" s="95">
        <f>I142</f>
        <v>0</v>
      </c>
    </row>
    <row r="142" spans="1:9" ht="15.75">
      <c r="A142" s="60" t="s">
        <v>50</v>
      </c>
      <c r="B142" s="109" t="s">
        <v>126</v>
      </c>
      <c r="C142" s="36" t="s">
        <v>65</v>
      </c>
      <c r="D142" s="77" t="s">
        <v>63</v>
      </c>
      <c r="E142" s="36" t="s">
        <v>64</v>
      </c>
      <c r="F142" s="77"/>
      <c r="G142" s="162">
        <v>327</v>
      </c>
      <c r="H142" s="95">
        <f>17241.8+175.1+15.6+15.4+178.1+1000</f>
        <v>18625.999999999996</v>
      </c>
      <c r="I142" s="152"/>
    </row>
    <row r="143" spans="1:9" ht="15.75">
      <c r="A143" s="59" t="s">
        <v>13</v>
      </c>
      <c r="B143" s="109" t="s">
        <v>126</v>
      </c>
      <c r="C143" s="36" t="s">
        <v>65</v>
      </c>
      <c r="D143" s="77" t="s">
        <v>63</v>
      </c>
      <c r="E143" s="36" t="s">
        <v>66</v>
      </c>
      <c r="F143" s="77"/>
      <c r="G143" s="159" t="s">
        <v>97</v>
      </c>
      <c r="H143" s="95">
        <f>H144</f>
        <v>2135.3999999999996</v>
      </c>
      <c r="I143" s="95">
        <f>I144</f>
        <v>0</v>
      </c>
    </row>
    <row r="144" spans="1:9" ht="15.75">
      <c r="A144" s="60" t="s">
        <v>50</v>
      </c>
      <c r="B144" s="109" t="s">
        <v>126</v>
      </c>
      <c r="C144" s="36" t="s">
        <v>65</v>
      </c>
      <c r="D144" s="77" t="s">
        <v>63</v>
      </c>
      <c r="E144" s="36" t="s">
        <v>66</v>
      </c>
      <c r="F144" s="77"/>
      <c r="G144" s="162">
        <v>327</v>
      </c>
      <c r="H144" s="95">
        <f>2131.1+2.1+2.2</f>
        <v>2135.3999999999996</v>
      </c>
      <c r="I144" s="152"/>
    </row>
    <row r="145" spans="1:9" ht="15.75">
      <c r="A145" s="59" t="s">
        <v>14</v>
      </c>
      <c r="B145" s="109" t="s">
        <v>126</v>
      </c>
      <c r="C145" s="36" t="s">
        <v>65</v>
      </c>
      <c r="D145" s="77" t="s">
        <v>63</v>
      </c>
      <c r="E145" s="36" t="s">
        <v>67</v>
      </c>
      <c r="F145" s="77"/>
      <c r="G145" s="162"/>
      <c r="H145" s="95">
        <f>H146</f>
        <v>5842.200000000001</v>
      </c>
      <c r="I145" s="95">
        <f>I146</f>
        <v>0</v>
      </c>
    </row>
    <row r="146" spans="1:9" ht="15.75">
      <c r="A146" s="60" t="s">
        <v>50</v>
      </c>
      <c r="B146" s="109" t="s">
        <v>126</v>
      </c>
      <c r="C146" s="36" t="s">
        <v>65</v>
      </c>
      <c r="D146" s="77" t="s">
        <v>63</v>
      </c>
      <c r="E146" s="36" t="s">
        <v>67</v>
      </c>
      <c r="F146" s="77"/>
      <c r="G146" s="162">
        <v>327</v>
      </c>
      <c r="H146" s="95">
        <f>5842.1+0.1</f>
        <v>5842.200000000001</v>
      </c>
      <c r="I146" s="152"/>
    </row>
    <row r="147" spans="1:9" ht="26.25">
      <c r="A147" s="206" t="s">
        <v>287</v>
      </c>
      <c r="B147" s="109" t="s">
        <v>126</v>
      </c>
      <c r="C147" s="36" t="s">
        <v>65</v>
      </c>
      <c r="D147" s="77" t="s">
        <v>63</v>
      </c>
      <c r="E147" s="36" t="s">
        <v>68</v>
      </c>
      <c r="F147" s="77"/>
      <c r="G147" s="159" t="s">
        <v>97</v>
      </c>
      <c r="H147" s="95">
        <f>H148</f>
        <v>10774.699999999999</v>
      </c>
      <c r="I147" s="95">
        <f>I148</f>
        <v>0</v>
      </c>
    </row>
    <row r="148" spans="1:9" ht="15.75">
      <c r="A148" s="60" t="s">
        <v>50</v>
      </c>
      <c r="B148" s="109" t="s">
        <v>126</v>
      </c>
      <c r="C148" s="36" t="s">
        <v>65</v>
      </c>
      <c r="D148" s="77" t="s">
        <v>63</v>
      </c>
      <c r="E148" s="36" t="s">
        <v>68</v>
      </c>
      <c r="F148" s="77"/>
      <c r="G148" s="162">
        <v>327</v>
      </c>
      <c r="H148" s="95">
        <f>4544+6012.4+188.3+30</f>
        <v>10774.699999999999</v>
      </c>
      <c r="I148" s="152"/>
    </row>
    <row r="149" spans="1:9" ht="26.25">
      <c r="A149" s="206" t="s">
        <v>265</v>
      </c>
      <c r="B149" s="109" t="s">
        <v>126</v>
      </c>
      <c r="C149" s="36" t="s">
        <v>65</v>
      </c>
      <c r="D149" s="77" t="s">
        <v>63</v>
      </c>
      <c r="E149" s="36" t="s">
        <v>69</v>
      </c>
      <c r="F149" s="77"/>
      <c r="G149" s="159" t="s">
        <v>97</v>
      </c>
      <c r="H149" s="95">
        <f>H150</f>
        <v>4300.4</v>
      </c>
      <c r="I149" s="95">
        <f>I150</f>
        <v>0</v>
      </c>
    </row>
    <row r="150" spans="1:9" ht="26.25">
      <c r="A150" s="207" t="s">
        <v>266</v>
      </c>
      <c r="B150" s="109" t="s">
        <v>126</v>
      </c>
      <c r="C150" s="36" t="s">
        <v>65</v>
      </c>
      <c r="D150" s="77" t="s">
        <v>63</v>
      </c>
      <c r="E150" s="36" t="s">
        <v>69</v>
      </c>
      <c r="F150" s="77"/>
      <c r="G150" s="162">
        <v>453</v>
      </c>
      <c r="H150" s="95">
        <f>4300+0.4</f>
        <v>4300.4</v>
      </c>
      <c r="I150" s="152"/>
    </row>
    <row r="151" spans="1:9" ht="26.25">
      <c r="A151" s="227" t="s">
        <v>288</v>
      </c>
      <c r="B151" s="109" t="s">
        <v>126</v>
      </c>
      <c r="C151" s="36" t="s">
        <v>65</v>
      </c>
      <c r="D151" s="77" t="s">
        <v>72</v>
      </c>
      <c r="E151" s="36" t="s">
        <v>95</v>
      </c>
      <c r="F151" s="77"/>
      <c r="G151" s="159" t="s">
        <v>97</v>
      </c>
      <c r="H151" s="95">
        <f>H154+H152</f>
        <v>5323.8</v>
      </c>
      <c r="I151" s="95">
        <f>I154+I152</f>
        <v>0</v>
      </c>
    </row>
    <row r="152" spans="1:9" ht="15.75">
      <c r="A152" s="59" t="s">
        <v>26</v>
      </c>
      <c r="B152" s="109" t="s">
        <v>126</v>
      </c>
      <c r="C152" s="36" t="s">
        <v>65</v>
      </c>
      <c r="D152" s="77" t="s">
        <v>72</v>
      </c>
      <c r="E152" s="36" t="s">
        <v>25</v>
      </c>
      <c r="F152" s="77"/>
      <c r="G152" s="159" t="s">
        <v>97</v>
      </c>
      <c r="H152" s="95">
        <f>H153</f>
        <v>3082</v>
      </c>
      <c r="I152" s="95">
        <f>I153</f>
        <v>0</v>
      </c>
    </row>
    <row r="153" spans="1:9" ht="15.75">
      <c r="A153" s="61" t="s">
        <v>98</v>
      </c>
      <c r="B153" s="109" t="s">
        <v>126</v>
      </c>
      <c r="C153" s="36" t="s">
        <v>65</v>
      </c>
      <c r="D153" s="77" t="s">
        <v>72</v>
      </c>
      <c r="E153" s="36" t="s">
        <v>25</v>
      </c>
      <c r="F153" s="77"/>
      <c r="G153" s="153" t="s">
        <v>99</v>
      </c>
      <c r="H153" s="95">
        <f>2993.5+267.5-94.3-84.7</f>
        <v>3082</v>
      </c>
      <c r="I153" s="152"/>
    </row>
    <row r="154" spans="1:9" ht="42" customHeight="1">
      <c r="A154" s="207" t="s">
        <v>286</v>
      </c>
      <c r="B154" s="109" t="s">
        <v>126</v>
      </c>
      <c r="C154" s="36" t="s">
        <v>65</v>
      </c>
      <c r="D154" s="77" t="s">
        <v>72</v>
      </c>
      <c r="E154" s="36" t="s">
        <v>70</v>
      </c>
      <c r="F154" s="77"/>
      <c r="G154" s="159" t="s">
        <v>97</v>
      </c>
      <c r="H154" s="95">
        <f>H155</f>
        <v>2241.8</v>
      </c>
      <c r="I154" s="95">
        <f>I155</f>
        <v>0</v>
      </c>
    </row>
    <row r="155" spans="1:9" ht="16.5" thickBot="1">
      <c r="A155" s="60" t="s">
        <v>50</v>
      </c>
      <c r="B155" s="110" t="s">
        <v>126</v>
      </c>
      <c r="C155" s="40" t="s">
        <v>65</v>
      </c>
      <c r="D155" s="78" t="s">
        <v>72</v>
      </c>
      <c r="E155" s="40" t="s">
        <v>70</v>
      </c>
      <c r="F155" s="78"/>
      <c r="G155" s="163">
        <v>327</v>
      </c>
      <c r="H155" s="93">
        <f>2062.8+94.3+84.7</f>
        <v>2241.8</v>
      </c>
      <c r="I155" s="155"/>
    </row>
    <row r="156" spans="1:9" ht="38.25" thickBot="1">
      <c r="A156" s="254" t="s">
        <v>294</v>
      </c>
      <c r="B156" s="62" t="s">
        <v>128</v>
      </c>
      <c r="C156" s="44" t="s">
        <v>96</v>
      </c>
      <c r="D156" s="25" t="s">
        <v>96</v>
      </c>
      <c r="E156" s="44" t="s">
        <v>95</v>
      </c>
      <c r="F156" s="25"/>
      <c r="G156" s="157" t="s">
        <v>97</v>
      </c>
      <c r="H156" s="96">
        <f>H165+H161+H157</f>
        <v>215734.8</v>
      </c>
      <c r="I156" s="96">
        <f>I165</f>
        <v>15786</v>
      </c>
    </row>
    <row r="157" spans="1:9" ht="15.75">
      <c r="A157" s="439" t="s">
        <v>292</v>
      </c>
      <c r="B157" s="392" t="s">
        <v>128</v>
      </c>
      <c r="C157" s="392" t="s">
        <v>33</v>
      </c>
      <c r="D157" s="484" t="s">
        <v>96</v>
      </c>
      <c r="E157" s="484" t="s">
        <v>95</v>
      </c>
      <c r="F157" s="484"/>
      <c r="G157" s="485" t="s">
        <v>97</v>
      </c>
      <c r="H157" s="394">
        <f>H158</f>
        <v>492</v>
      </c>
      <c r="I157" s="394"/>
    </row>
    <row r="158" spans="1:9" ht="26.25">
      <c r="A158" s="226" t="s">
        <v>277</v>
      </c>
      <c r="B158" s="108" t="s">
        <v>128</v>
      </c>
      <c r="C158" s="46" t="s">
        <v>33</v>
      </c>
      <c r="D158" s="76" t="s">
        <v>37</v>
      </c>
      <c r="E158" s="46" t="s">
        <v>95</v>
      </c>
      <c r="F158" s="76"/>
      <c r="G158" s="179" t="s">
        <v>97</v>
      </c>
      <c r="H158" s="378">
        <f>H159</f>
        <v>492</v>
      </c>
      <c r="I158" s="387"/>
    </row>
    <row r="159" spans="1:9" ht="15.75">
      <c r="A159" s="92" t="s">
        <v>38</v>
      </c>
      <c r="B159" s="109" t="s">
        <v>128</v>
      </c>
      <c r="C159" s="36" t="s">
        <v>33</v>
      </c>
      <c r="D159" s="77" t="s">
        <v>37</v>
      </c>
      <c r="E159" s="36" t="s">
        <v>39</v>
      </c>
      <c r="F159" s="77"/>
      <c r="G159" s="159" t="s">
        <v>97</v>
      </c>
      <c r="H159" s="378">
        <f>H160</f>
        <v>492</v>
      </c>
      <c r="I159" s="387"/>
    </row>
    <row r="160" spans="1:9" ht="26.25">
      <c r="A160" s="206" t="s">
        <v>295</v>
      </c>
      <c r="B160" s="110" t="s">
        <v>128</v>
      </c>
      <c r="C160" s="40" t="s">
        <v>33</v>
      </c>
      <c r="D160" s="78" t="s">
        <v>37</v>
      </c>
      <c r="E160" s="36" t="s">
        <v>39</v>
      </c>
      <c r="F160" s="77"/>
      <c r="G160" s="169">
        <v>261</v>
      </c>
      <c r="H160" s="378">
        <v>492</v>
      </c>
      <c r="I160" s="387"/>
    </row>
    <row r="161" spans="1:9" ht="15.75">
      <c r="A161" s="438" t="s">
        <v>293</v>
      </c>
      <c r="B161" s="392" t="s">
        <v>128</v>
      </c>
      <c r="C161" s="392" t="s">
        <v>65</v>
      </c>
      <c r="D161" s="392" t="s">
        <v>96</v>
      </c>
      <c r="E161" s="392" t="s">
        <v>95</v>
      </c>
      <c r="F161" s="392" t="s">
        <v>97</v>
      </c>
      <c r="G161" s="393" t="s">
        <v>97</v>
      </c>
      <c r="H161" s="394">
        <f>H162</f>
        <v>250</v>
      </c>
      <c r="I161" s="415"/>
    </row>
    <row r="162" spans="1:9" ht="15.75">
      <c r="A162" s="435" t="s">
        <v>62</v>
      </c>
      <c r="B162" s="376" t="s">
        <v>128</v>
      </c>
      <c r="C162" s="376" t="s">
        <v>65</v>
      </c>
      <c r="D162" s="376" t="s">
        <v>63</v>
      </c>
      <c r="E162" s="376" t="s">
        <v>95</v>
      </c>
      <c r="F162" s="376" t="s">
        <v>97</v>
      </c>
      <c r="G162" s="377" t="s">
        <v>97</v>
      </c>
      <c r="H162" s="378">
        <f>H163</f>
        <v>250</v>
      </c>
      <c r="I162" s="426"/>
    </row>
    <row r="163" spans="1:9" ht="26.25">
      <c r="A163" s="435" t="s">
        <v>265</v>
      </c>
      <c r="B163" s="376" t="s">
        <v>128</v>
      </c>
      <c r="C163" s="376" t="s">
        <v>65</v>
      </c>
      <c r="D163" s="376" t="s">
        <v>63</v>
      </c>
      <c r="E163" s="376" t="s">
        <v>69</v>
      </c>
      <c r="F163" s="376" t="s">
        <v>97</v>
      </c>
      <c r="G163" s="377" t="s">
        <v>97</v>
      </c>
      <c r="H163" s="378">
        <f>H164</f>
        <v>250</v>
      </c>
      <c r="I163" s="426"/>
    </row>
    <row r="164" spans="1:9" ht="26.25">
      <c r="A164" s="435" t="s">
        <v>266</v>
      </c>
      <c r="B164" s="376" t="s">
        <v>128</v>
      </c>
      <c r="C164" s="376" t="s">
        <v>65</v>
      </c>
      <c r="D164" s="376" t="s">
        <v>63</v>
      </c>
      <c r="E164" s="376" t="s">
        <v>69</v>
      </c>
      <c r="F164" s="376" t="s">
        <v>195</v>
      </c>
      <c r="G164" s="377" t="s">
        <v>195</v>
      </c>
      <c r="H164" s="378">
        <v>250</v>
      </c>
      <c r="I164" s="426"/>
    </row>
    <row r="165" spans="1:9" ht="15.75">
      <c r="A165" s="439" t="s">
        <v>73</v>
      </c>
      <c r="B165" s="392" t="s">
        <v>128</v>
      </c>
      <c r="C165" s="392" t="s">
        <v>74</v>
      </c>
      <c r="D165" s="392" t="s">
        <v>96</v>
      </c>
      <c r="E165" s="392" t="s">
        <v>95</v>
      </c>
      <c r="F165" s="392"/>
      <c r="G165" s="393" t="s">
        <v>97</v>
      </c>
      <c r="H165" s="394">
        <f>H166+H177</f>
        <v>214992.8</v>
      </c>
      <c r="I165" s="415">
        <f>I166+I177</f>
        <v>15786</v>
      </c>
    </row>
    <row r="166" spans="1:9" ht="15.75">
      <c r="A166" s="61" t="s">
        <v>16</v>
      </c>
      <c r="B166" s="46" t="s">
        <v>128</v>
      </c>
      <c r="C166" s="76" t="s">
        <v>74</v>
      </c>
      <c r="D166" s="46" t="s">
        <v>75</v>
      </c>
      <c r="E166" s="291" t="s">
        <v>95</v>
      </c>
      <c r="F166" s="76"/>
      <c r="G166" s="179" t="s">
        <v>97</v>
      </c>
      <c r="H166" s="121">
        <f>H170+H172+H174+H175+H167</f>
        <v>211206.8</v>
      </c>
      <c r="I166" s="94">
        <f>I170+I172+I174+I175</f>
        <v>15786</v>
      </c>
    </row>
    <row r="167" spans="1:9" ht="15.75">
      <c r="A167" s="59" t="s">
        <v>134</v>
      </c>
      <c r="B167" s="46" t="s">
        <v>128</v>
      </c>
      <c r="C167" s="76" t="s">
        <v>74</v>
      </c>
      <c r="D167" s="46" t="s">
        <v>75</v>
      </c>
      <c r="E167" s="291" t="s">
        <v>135</v>
      </c>
      <c r="F167" s="76"/>
      <c r="G167" s="179" t="s">
        <v>97</v>
      </c>
      <c r="H167" s="121">
        <f>H168</f>
        <v>3000</v>
      </c>
      <c r="I167" s="94"/>
    </row>
    <row r="168" spans="1:9" ht="15.75">
      <c r="A168" s="59" t="s">
        <v>212</v>
      </c>
      <c r="B168" s="46" t="s">
        <v>128</v>
      </c>
      <c r="C168" s="76" t="s">
        <v>74</v>
      </c>
      <c r="D168" s="46" t="s">
        <v>75</v>
      </c>
      <c r="E168" s="291" t="s">
        <v>135</v>
      </c>
      <c r="F168" s="76"/>
      <c r="G168" s="179" t="s">
        <v>136</v>
      </c>
      <c r="H168" s="121">
        <v>3000</v>
      </c>
      <c r="I168" s="94"/>
    </row>
    <row r="169" spans="1:9" ht="26.25">
      <c r="A169" s="86" t="s">
        <v>267</v>
      </c>
      <c r="B169" s="36" t="s">
        <v>128</v>
      </c>
      <c r="C169" s="77" t="s">
        <v>74</v>
      </c>
      <c r="D169" s="36" t="s">
        <v>75</v>
      </c>
      <c r="E169" s="145" t="s">
        <v>249</v>
      </c>
      <c r="F169" s="77"/>
      <c r="G169" s="159" t="s">
        <v>97</v>
      </c>
      <c r="H169" s="118">
        <f>H170+H174</f>
        <v>10943</v>
      </c>
      <c r="I169" s="95">
        <f>I170+I174</f>
        <v>10778</v>
      </c>
    </row>
    <row r="170" spans="1:9" ht="15.75">
      <c r="A170" s="60" t="s">
        <v>50</v>
      </c>
      <c r="B170" s="36" t="s">
        <v>128</v>
      </c>
      <c r="C170" s="77" t="s">
        <v>74</v>
      </c>
      <c r="D170" s="36" t="s">
        <v>75</v>
      </c>
      <c r="E170" s="145" t="s">
        <v>250</v>
      </c>
      <c r="F170" s="77"/>
      <c r="G170" s="169">
        <v>327</v>
      </c>
      <c r="H170" s="118">
        <v>10778</v>
      </c>
      <c r="I170" s="95">
        <v>10778</v>
      </c>
    </row>
    <row r="171" spans="1:9" ht="15.75">
      <c r="A171" s="59" t="s">
        <v>76</v>
      </c>
      <c r="B171" s="36" t="s">
        <v>128</v>
      </c>
      <c r="C171" s="77" t="s">
        <v>74</v>
      </c>
      <c r="D171" s="36" t="s">
        <v>75</v>
      </c>
      <c r="E171" s="145" t="s">
        <v>77</v>
      </c>
      <c r="F171" s="77"/>
      <c r="G171" s="159" t="s">
        <v>97</v>
      </c>
      <c r="H171" s="118">
        <f>H172</f>
        <v>191890.9</v>
      </c>
      <c r="I171" s="95">
        <f>I172</f>
        <v>200</v>
      </c>
    </row>
    <row r="172" spans="1:9" ht="15.75">
      <c r="A172" s="60" t="s">
        <v>50</v>
      </c>
      <c r="B172" s="36" t="s">
        <v>128</v>
      </c>
      <c r="C172" s="77" t="s">
        <v>74</v>
      </c>
      <c r="D172" s="36" t="s">
        <v>75</v>
      </c>
      <c r="E172" s="145" t="s">
        <v>77</v>
      </c>
      <c r="F172" s="77"/>
      <c r="G172" s="169">
        <v>327</v>
      </c>
      <c r="H172" s="118">
        <f>137395.2+50328-3000+6889.9+627.8-200-100-50</f>
        <v>191890.9</v>
      </c>
      <c r="I172" s="95">
        <v>200</v>
      </c>
    </row>
    <row r="173" spans="1:9" ht="15.75">
      <c r="A173" s="59" t="s">
        <v>130</v>
      </c>
      <c r="B173" s="36" t="s">
        <v>128</v>
      </c>
      <c r="C173" s="77" t="s">
        <v>74</v>
      </c>
      <c r="D173" s="36" t="s">
        <v>75</v>
      </c>
      <c r="E173" s="145" t="s">
        <v>131</v>
      </c>
      <c r="F173" s="77"/>
      <c r="G173" s="159" t="s">
        <v>97</v>
      </c>
      <c r="H173" s="118">
        <f>H174</f>
        <v>165</v>
      </c>
      <c r="I173" s="95">
        <f>I174</f>
        <v>0</v>
      </c>
    </row>
    <row r="174" spans="1:9" ht="15.75">
      <c r="A174" s="59" t="s">
        <v>50</v>
      </c>
      <c r="B174" s="36" t="s">
        <v>128</v>
      </c>
      <c r="C174" s="77" t="s">
        <v>74</v>
      </c>
      <c r="D174" s="36" t="s">
        <v>75</v>
      </c>
      <c r="E174" s="145" t="s">
        <v>131</v>
      </c>
      <c r="F174" s="77"/>
      <c r="G174" s="169">
        <v>327</v>
      </c>
      <c r="H174" s="118">
        <v>165</v>
      </c>
      <c r="I174" s="95"/>
    </row>
    <row r="175" spans="1:9" ht="15.75">
      <c r="A175" s="60" t="s">
        <v>306</v>
      </c>
      <c r="B175" s="36" t="s">
        <v>128</v>
      </c>
      <c r="C175" s="77" t="s">
        <v>74</v>
      </c>
      <c r="D175" s="36" t="s">
        <v>75</v>
      </c>
      <c r="E175" s="145" t="s">
        <v>242</v>
      </c>
      <c r="F175" s="77"/>
      <c r="G175" s="159" t="s">
        <v>97</v>
      </c>
      <c r="H175" s="118">
        <f>H176</f>
        <v>5372.9</v>
      </c>
      <c r="I175" s="95">
        <f>I176</f>
        <v>4808</v>
      </c>
    </row>
    <row r="176" spans="1:9" ht="39">
      <c r="A176" s="143" t="s">
        <v>307</v>
      </c>
      <c r="B176" s="36" t="s">
        <v>128</v>
      </c>
      <c r="C176" s="77" t="s">
        <v>74</v>
      </c>
      <c r="D176" s="36" t="s">
        <v>75</v>
      </c>
      <c r="E176" s="145" t="s">
        <v>242</v>
      </c>
      <c r="F176" s="77"/>
      <c r="G176" s="169">
        <v>624</v>
      </c>
      <c r="H176" s="121">
        <f>4808+564.9</f>
        <v>5372.9</v>
      </c>
      <c r="I176" s="94">
        <v>4808</v>
      </c>
    </row>
    <row r="177" spans="1:9" ht="15.75">
      <c r="A177" s="82" t="s">
        <v>91</v>
      </c>
      <c r="B177" s="32" t="s">
        <v>128</v>
      </c>
      <c r="C177" s="14" t="s">
        <v>74</v>
      </c>
      <c r="D177" s="32" t="s">
        <v>92</v>
      </c>
      <c r="E177" s="291" t="s">
        <v>95</v>
      </c>
      <c r="F177" s="76"/>
      <c r="G177" s="179" t="s">
        <v>97</v>
      </c>
      <c r="H177" s="293">
        <f>H178</f>
        <v>3786</v>
      </c>
      <c r="I177" s="99">
        <f>I178</f>
        <v>0</v>
      </c>
    </row>
    <row r="178" spans="1:9" ht="15.75">
      <c r="A178" s="60" t="s">
        <v>251</v>
      </c>
      <c r="B178" s="36" t="s">
        <v>128</v>
      </c>
      <c r="C178" s="77" t="s">
        <v>74</v>
      </c>
      <c r="D178" s="36" t="s">
        <v>92</v>
      </c>
      <c r="E178" s="146" t="s">
        <v>70</v>
      </c>
      <c r="F178" s="78"/>
      <c r="G178" s="159" t="s">
        <v>97</v>
      </c>
      <c r="H178" s="126">
        <f>H179</f>
        <v>3786</v>
      </c>
      <c r="I178" s="93">
        <f>I179</f>
        <v>0</v>
      </c>
    </row>
    <row r="179" spans="1:9" ht="16.5" thickBot="1">
      <c r="A179" s="120" t="s">
        <v>50</v>
      </c>
      <c r="B179" s="16" t="s">
        <v>128</v>
      </c>
      <c r="C179" s="148" t="s">
        <v>74</v>
      </c>
      <c r="D179" s="16" t="s">
        <v>92</v>
      </c>
      <c r="E179" s="292" t="s">
        <v>70</v>
      </c>
      <c r="F179" s="104"/>
      <c r="G179" s="170">
        <v>327</v>
      </c>
      <c r="H179" s="137">
        <v>3786</v>
      </c>
      <c r="I179" s="101"/>
    </row>
    <row r="180" spans="1:9" ht="57" thickBot="1">
      <c r="A180" s="254" t="s">
        <v>301</v>
      </c>
      <c r="B180" s="62" t="s">
        <v>99</v>
      </c>
      <c r="C180" s="44" t="s">
        <v>96</v>
      </c>
      <c r="D180" s="25" t="s">
        <v>96</v>
      </c>
      <c r="E180" s="44" t="s">
        <v>95</v>
      </c>
      <c r="F180" s="25"/>
      <c r="G180" s="238" t="s">
        <v>97</v>
      </c>
      <c r="H180" s="96">
        <f>H181+H188+H203+H207+H199+H195</f>
        <v>12003.7</v>
      </c>
      <c r="I180" s="96">
        <f>I181</f>
        <v>0</v>
      </c>
    </row>
    <row r="181" spans="1:9" ht="15.75">
      <c r="A181" s="439" t="s">
        <v>23</v>
      </c>
      <c r="B181" s="392" t="s">
        <v>99</v>
      </c>
      <c r="C181" s="392" t="s">
        <v>24</v>
      </c>
      <c r="D181" s="392" t="s">
        <v>96</v>
      </c>
      <c r="E181" s="392" t="s">
        <v>95</v>
      </c>
      <c r="F181" s="392"/>
      <c r="G181" s="393" t="s">
        <v>97</v>
      </c>
      <c r="H181" s="394">
        <f>H184+H185</f>
        <v>6294.6</v>
      </c>
      <c r="I181" s="415">
        <f>I184</f>
        <v>0</v>
      </c>
    </row>
    <row r="182" spans="1:9" ht="26.25">
      <c r="A182" s="226" t="s">
        <v>271</v>
      </c>
      <c r="B182" s="108" t="s">
        <v>99</v>
      </c>
      <c r="C182" s="46" t="s">
        <v>24</v>
      </c>
      <c r="D182" s="76" t="s">
        <v>27</v>
      </c>
      <c r="E182" s="46" t="s">
        <v>95</v>
      </c>
      <c r="F182" s="76"/>
      <c r="G182" s="179" t="s">
        <v>97</v>
      </c>
      <c r="H182" s="94">
        <f>H183</f>
        <v>0</v>
      </c>
      <c r="I182" s="94">
        <f>I183</f>
        <v>0</v>
      </c>
    </row>
    <row r="183" spans="1:9" ht="15.75">
      <c r="A183" s="59" t="s">
        <v>26</v>
      </c>
      <c r="B183" s="109" t="s">
        <v>99</v>
      </c>
      <c r="C183" s="36" t="s">
        <v>24</v>
      </c>
      <c r="D183" s="77" t="s">
        <v>27</v>
      </c>
      <c r="E183" s="36" t="s">
        <v>25</v>
      </c>
      <c r="F183" s="77"/>
      <c r="G183" s="159" t="s">
        <v>97</v>
      </c>
      <c r="H183" s="95">
        <f>H184</f>
        <v>0</v>
      </c>
      <c r="I183" s="95">
        <f>I184</f>
        <v>0</v>
      </c>
    </row>
    <row r="184" spans="1:9" ht="15.75">
      <c r="A184" s="452" t="s">
        <v>98</v>
      </c>
      <c r="B184" s="376" t="s">
        <v>99</v>
      </c>
      <c r="C184" s="376" t="s">
        <v>24</v>
      </c>
      <c r="D184" s="376" t="s">
        <v>27</v>
      </c>
      <c r="E184" s="376" t="s">
        <v>25</v>
      </c>
      <c r="F184" s="376"/>
      <c r="G184" s="377" t="s">
        <v>99</v>
      </c>
      <c r="H184" s="378">
        <f>6331.9+388.7-426-6294.6</f>
        <v>0</v>
      </c>
      <c r="I184" s="452"/>
    </row>
    <row r="185" spans="1:9" ht="15.75">
      <c r="A185" s="452" t="s">
        <v>172</v>
      </c>
      <c r="B185" s="376" t="s">
        <v>99</v>
      </c>
      <c r="C185" s="376" t="s">
        <v>24</v>
      </c>
      <c r="D185" s="376" t="s">
        <v>173</v>
      </c>
      <c r="E185" s="376" t="s">
        <v>95</v>
      </c>
      <c r="F185" s="376" t="s">
        <v>97</v>
      </c>
      <c r="G185" s="377" t="s">
        <v>97</v>
      </c>
      <c r="H185" s="378">
        <f>H186</f>
        <v>6294.6</v>
      </c>
      <c r="I185" s="452"/>
    </row>
    <row r="186" spans="1:9" ht="15.75">
      <c r="A186" s="452" t="s">
        <v>26</v>
      </c>
      <c r="B186" s="376" t="s">
        <v>99</v>
      </c>
      <c r="C186" s="376" t="s">
        <v>24</v>
      </c>
      <c r="D186" s="376" t="s">
        <v>173</v>
      </c>
      <c r="E186" s="376" t="s">
        <v>25</v>
      </c>
      <c r="F186" s="376" t="s">
        <v>97</v>
      </c>
      <c r="G186" s="377" t="s">
        <v>97</v>
      </c>
      <c r="H186" s="378">
        <f>H187</f>
        <v>6294.6</v>
      </c>
      <c r="I186" s="452"/>
    </row>
    <row r="187" spans="1:9" ht="15.75">
      <c r="A187" s="452" t="s">
        <v>98</v>
      </c>
      <c r="B187" s="376" t="s">
        <v>99</v>
      </c>
      <c r="C187" s="376" t="s">
        <v>24</v>
      </c>
      <c r="D187" s="376" t="s">
        <v>173</v>
      </c>
      <c r="E187" s="376" t="s">
        <v>25</v>
      </c>
      <c r="F187" s="376" t="s">
        <v>99</v>
      </c>
      <c r="G187" s="377" t="s">
        <v>99</v>
      </c>
      <c r="H187" s="378">
        <v>6294.6</v>
      </c>
      <c r="I187" s="452"/>
    </row>
    <row r="188" spans="1:9" ht="15.75">
      <c r="A188" s="418" t="s">
        <v>41</v>
      </c>
      <c r="B188" s="386" t="s">
        <v>99</v>
      </c>
      <c r="C188" s="386" t="s">
        <v>42</v>
      </c>
      <c r="D188" s="386" t="s">
        <v>96</v>
      </c>
      <c r="E188" s="386" t="s">
        <v>95</v>
      </c>
      <c r="F188" s="386" t="s">
        <v>97</v>
      </c>
      <c r="G188" s="391" t="s">
        <v>97</v>
      </c>
      <c r="H188" s="387">
        <f>H192+H189</f>
        <v>4820</v>
      </c>
      <c r="I188" s="423"/>
    </row>
    <row r="189" spans="1:9" ht="15.75">
      <c r="A189" s="82" t="s">
        <v>129</v>
      </c>
      <c r="B189" s="32" t="s">
        <v>99</v>
      </c>
      <c r="C189" s="32" t="s">
        <v>42</v>
      </c>
      <c r="D189" s="14" t="s">
        <v>43</v>
      </c>
      <c r="E189" s="32" t="s">
        <v>95</v>
      </c>
      <c r="F189" s="14"/>
      <c r="G189" s="175" t="s">
        <v>97</v>
      </c>
      <c r="H189" s="375">
        <f>H190</f>
        <v>17</v>
      </c>
      <c r="I189" s="445"/>
    </row>
    <row r="190" spans="1:9" ht="15.75">
      <c r="A190" s="59" t="s">
        <v>44</v>
      </c>
      <c r="B190" s="36" t="s">
        <v>99</v>
      </c>
      <c r="C190" s="36" t="s">
        <v>42</v>
      </c>
      <c r="D190" s="77" t="s">
        <v>43</v>
      </c>
      <c r="E190" s="36" t="s">
        <v>45</v>
      </c>
      <c r="F190" s="77"/>
      <c r="G190" s="159" t="s">
        <v>97</v>
      </c>
      <c r="H190" s="375">
        <f>H191</f>
        <v>17</v>
      </c>
      <c r="I190" s="445"/>
    </row>
    <row r="191" spans="1:9" ht="15.75">
      <c r="A191" s="60" t="s">
        <v>189</v>
      </c>
      <c r="B191" s="36" t="s">
        <v>99</v>
      </c>
      <c r="C191" s="36" t="s">
        <v>42</v>
      </c>
      <c r="D191" s="77" t="s">
        <v>43</v>
      </c>
      <c r="E191" s="36" t="s">
        <v>45</v>
      </c>
      <c r="F191" s="77"/>
      <c r="G191" s="300" t="s">
        <v>107</v>
      </c>
      <c r="H191" s="375">
        <v>17</v>
      </c>
      <c r="I191" s="445"/>
    </row>
    <row r="192" spans="1:9" ht="15.75">
      <c r="A192" s="424" t="s">
        <v>3</v>
      </c>
      <c r="B192" s="278" t="s">
        <v>99</v>
      </c>
      <c r="C192" s="278" t="s">
        <v>42</v>
      </c>
      <c r="D192" s="278" t="s">
        <v>46</v>
      </c>
      <c r="E192" s="278" t="s">
        <v>95</v>
      </c>
      <c r="F192" s="278" t="s">
        <v>97</v>
      </c>
      <c r="G192" s="179" t="s">
        <v>97</v>
      </c>
      <c r="H192" s="375">
        <f>H193</f>
        <v>4803</v>
      </c>
      <c r="I192" s="433"/>
    </row>
    <row r="193" spans="1:9" ht="15.75">
      <c r="A193" s="420" t="s">
        <v>202</v>
      </c>
      <c r="B193" s="376" t="s">
        <v>99</v>
      </c>
      <c r="C193" s="376" t="s">
        <v>42</v>
      </c>
      <c r="D193" s="376" t="s">
        <v>46</v>
      </c>
      <c r="E193" s="376" t="s">
        <v>158</v>
      </c>
      <c r="F193" s="376" t="s">
        <v>97</v>
      </c>
      <c r="G193" s="159" t="s">
        <v>97</v>
      </c>
      <c r="H193" s="378">
        <f>H194</f>
        <v>4803</v>
      </c>
      <c r="I193" s="421"/>
    </row>
    <row r="194" spans="1:9" ht="15.75">
      <c r="A194" s="431" t="s">
        <v>282</v>
      </c>
      <c r="B194" s="381" t="s">
        <v>99</v>
      </c>
      <c r="C194" s="381" t="s">
        <v>42</v>
      </c>
      <c r="D194" s="381" t="s">
        <v>46</v>
      </c>
      <c r="E194" s="381" t="s">
        <v>158</v>
      </c>
      <c r="F194" s="381" t="s">
        <v>15</v>
      </c>
      <c r="G194" s="382" t="s">
        <v>15</v>
      </c>
      <c r="H194" s="383">
        <f>4753+50</f>
        <v>4803</v>
      </c>
      <c r="I194" s="432"/>
    </row>
    <row r="195" spans="1:9" ht="15.75">
      <c r="A195" s="418" t="s">
        <v>6</v>
      </c>
      <c r="B195" s="386" t="s">
        <v>99</v>
      </c>
      <c r="C195" s="386" t="s">
        <v>47</v>
      </c>
      <c r="D195" s="386" t="s">
        <v>96</v>
      </c>
      <c r="E195" s="386" t="s">
        <v>95</v>
      </c>
      <c r="F195" s="386"/>
      <c r="G195" s="391" t="s">
        <v>97</v>
      </c>
      <c r="H195" s="383">
        <f>H196</f>
        <v>60</v>
      </c>
      <c r="I195" s="432"/>
    </row>
    <row r="196" spans="1:9" ht="15.75">
      <c r="A196" s="60" t="s">
        <v>9</v>
      </c>
      <c r="B196" s="110" t="s">
        <v>99</v>
      </c>
      <c r="C196" s="40" t="s">
        <v>47</v>
      </c>
      <c r="D196" s="78" t="s">
        <v>51</v>
      </c>
      <c r="E196" s="36" t="s">
        <v>95</v>
      </c>
      <c r="F196" s="77"/>
      <c r="G196" s="159" t="s">
        <v>97</v>
      </c>
      <c r="H196" s="383">
        <f>H197</f>
        <v>60</v>
      </c>
      <c r="I196" s="432"/>
    </row>
    <row r="197" spans="1:9" ht="15.75">
      <c r="A197" s="235" t="s">
        <v>284</v>
      </c>
      <c r="B197" s="110" t="s">
        <v>99</v>
      </c>
      <c r="C197" s="40" t="s">
        <v>47</v>
      </c>
      <c r="D197" s="78" t="s">
        <v>51</v>
      </c>
      <c r="E197" s="40" t="s">
        <v>52</v>
      </c>
      <c r="F197" s="78"/>
      <c r="G197" s="159" t="s">
        <v>97</v>
      </c>
      <c r="H197" s="383">
        <f>H198</f>
        <v>60</v>
      </c>
      <c r="I197" s="432"/>
    </row>
    <row r="198" spans="1:9" ht="15.75">
      <c r="A198" s="59" t="s">
        <v>50</v>
      </c>
      <c r="B198" s="109" t="s">
        <v>99</v>
      </c>
      <c r="C198" s="36" t="s">
        <v>47</v>
      </c>
      <c r="D198" s="77" t="s">
        <v>51</v>
      </c>
      <c r="E198" s="36" t="s">
        <v>52</v>
      </c>
      <c r="F198" s="8"/>
      <c r="G198" s="162">
        <v>327</v>
      </c>
      <c r="H198" s="383">
        <v>60</v>
      </c>
      <c r="I198" s="432"/>
    </row>
    <row r="199" spans="1:9" ht="15.75">
      <c r="A199" s="440" t="s">
        <v>293</v>
      </c>
      <c r="B199" s="399" t="s">
        <v>99</v>
      </c>
      <c r="C199" s="399" t="s">
        <v>65</v>
      </c>
      <c r="D199" s="399" t="s">
        <v>96</v>
      </c>
      <c r="E199" s="399" t="s">
        <v>95</v>
      </c>
      <c r="F199" s="399" t="s">
        <v>97</v>
      </c>
      <c r="G199" s="400" t="s">
        <v>97</v>
      </c>
      <c r="H199" s="401">
        <f>H200</f>
        <v>521.1</v>
      </c>
      <c r="I199" s="441"/>
    </row>
    <row r="200" spans="1:9" ht="15.75">
      <c r="A200" s="431" t="s">
        <v>62</v>
      </c>
      <c r="B200" s="381" t="s">
        <v>99</v>
      </c>
      <c r="C200" s="381" t="s">
        <v>65</v>
      </c>
      <c r="D200" s="381" t="s">
        <v>63</v>
      </c>
      <c r="E200" s="381" t="s">
        <v>95</v>
      </c>
      <c r="F200" s="381" t="s">
        <v>97</v>
      </c>
      <c r="G200" s="382" t="s">
        <v>97</v>
      </c>
      <c r="H200" s="383">
        <f>H201</f>
        <v>521.1</v>
      </c>
      <c r="I200" s="432"/>
    </row>
    <row r="201" spans="1:9" ht="15.75">
      <c r="A201" s="431" t="s">
        <v>371</v>
      </c>
      <c r="B201" s="381" t="s">
        <v>99</v>
      </c>
      <c r="C201" s="381" t="s">
        <v>65</v>
      </c>
      <c r="D201" s="381" t="s">
        <v>63</v>
      </c>
      <c r="E201" s="381" t="s">
        <v>69</v>
      </c>
      <c r="F201" s="381" t="s">
        <v>97</v>
      </c>
      <c r="G201" s="382" t="s">
        <v>97</v>
      </c>
      <c r="H201" s="383">
        <f>H202</f>
        <v>521.1</v>
      </c>
      <c r="I201" s="432"/>
    </row>
    <row r="202" spans="1:9" ht="15.75">
      <c r="A202" s="431" t="s">
        <v>372</v>
      </c>
      <c r="B202" s="381" t="s">
        <v>99</v>
      </c>
      <c r="C202" s="381" t="s">
        <v>65</v>
      </c>
      <c r="D202" s="381" t="s">
        <v>63</v>
      </c>
      <c r="E202" s="381" t="s">
        <v>69</v>
      </c>
      <c r="F202" s="381" t="s">
        <v>195</v>
      </c>
      <c r="G202" s="382" t="s">
        <v>195</v>
      </c>
      <c r="H202" s="383">
        <f>506.1+15</f>
        <v>521.1</v>
      </c>
      <c r="I202" s="432"/>
    </row>
    <row r="203" spans="1:9" ht="15.75">
      <c r="A203" s="418" t="s">
        <v>5</v>
      </c>
      <c r="B203" s="386" t="s">
        <v>99</v>
      </c>
      <c r="C203" s="386" t="s">
        <v>82</v>
      </c>
      <c r="D203" s="386" t="s">
        <v>82</v>
      </c>
      <c r="E203" s="386" t="s">
        <v>95</v>
      </c>
      <c r="F203" s="386" t="s">
        <v>97</v>
      </c>
      <c r="G203" s="391"/>
      <c r="H203" s="387">
        <f>H204</f>
        <v>108</v>
      </c>
      <c r="I203" s="423"/>
    </row>
    <row r="204" spans="1:9" ht="15.75">
      <c r="A204" s="424" t="s">
        <v>245</v>
      </c>
      <c r="B204" s="278" t="s">
        <v>99</v>
      </c>
      <c r="C204" s="278" t="s">
        <v>82</v>
      </c>
      <c r="D204" s="278" t="s">
        <v>244</v>
      </c>
      <c r="E204" s="278" t="s">
        <v>95</v>
      </c>
      <c r="F204" s="278" t="s">
        <v>97</v>
      </c>
      <c r="G204" s="179" t="s">
        <v>97</v>
      </c>
      <c r="H204" s="375">
        <f>H205</f>
        <v>108</v>
      </c>
      <c r="I204" s="433"/>
    </row>
    <row r="205" spans="1:9" ht="15.75">
      <c r="A205" s="420" t="s">
        <v>219</v>
      </c>
      <c r="B205" s="376" t="s">
        <v>99</v>
      </c>
      <c r="C205" s="376" t="s">
        <v>82</v>
      </c>
      <c r="D205" s="376" t="s">
        <v>244</v>
      </c>
      <c r="E205" s="376" t="s">
        <v>220</v>
      </c>
      <c r="F205" s="376" t="s">
        <v>97</v>
      </c>
      <c r="G205" s="159" t="s">
        <v>97</v>
      </c>
      <c r="H205" s="378">
        <f>H206</f>
        <v>108</v>
      </c>
      <c r="I205" s="421"/>
    </row>
    <row r="206" spans="1:9" ht="15.75">
      <c r="A206" s="431" t="s">
        <v>246</v>
      </c>
      <c r="B206" s="381" t="s">
        <v>99</v>
      </c>
      <c r="C206" s="381" t="s">
        <v>82</v>
      </c>
      <c r="D206" s="381" t="s">
        <v>244</v>
      </c>
      <c r="E206" s="381" t="s">
        <v>220</v>
      </c>
      <c r="F206" s="381" t="s">
        <v>221</v>
      </c>
      <c r="G206" s="382" t="s">
        <v>221</v>
      </c>
      <c r="H206" s="383">
        <f>100+8</f>
        <v>108</v>
      </c>
      <c r="I206" s="432"/>
    </row>
    <row r="207" spans="1:9" ht="15.75">
      <c r="A207" s="418" t="s">
        <v>73</v>
      </c>
      <c r="B207" s="386" t="s">
        <v>99</v>
      </c>
      <c r="C207" s="386" t="s">
        <v>74</v>
      </c>
      <c r="D207" s="386" t="s">
        <v>96</v>
      </c>
      <c r="E207" s="386" t="s">
        <v>95</v>
      </c>
      <c r="F207" s="386" t="s">
        <v>97</v>
      </c>
      <c r="G207" s="391"/>
      <c r="H207" s="387">
        <f>H208</f>
        <v>200</v>
      </c>
      <c r="I207" s="423"/>
    </row>
    <row r="208" spans="1:9" ht="15.75">
      <c r="A208" s="424" t="s">
        <v>16</v>
      </c>
      <c r="B208" s="278" t="s">
        <v>99</v>
      </c>
      <c r="C208" s="278" t="s">
        <v>74</v>
      </c>
      <c r="D208" s="278" t="s">
        <v>75</v>
      </c>
      <c r="E208" s="278" t="s">
        <v>95</v>
      </c>
      <c r="F208" s="278" t="s">
        <v>97</v>
      </c>
      <c r="G208" s="179" t="s">
        <v>97</v>
      </c>
      <c r="H208" s="375">
        <f>H209</f>
        <v>200</v>
      </c>
      <c r="I208" s="433"/>
    </row>
    <row r="209" spans="1:9" ht="15.75">
      <c r="A209" s="420" t="s">
        <v>76</v>
      </c>
      <c r="B209" s="376" t="s">
        <v>99</v>
      </c>
      <c r="C209" s="376" t="s">
        <v>74</v>
      </c>
      <c r="D209" s="376" t="s">
        <v>75</v>
      </c>
      <c r="E209" s="376" t="s">
        <v>77</v>
      </c>
      <c r="F209" s="376" t="s">
        <v>97</v>
      </c>
      <c r="G209" s="159" t="s">
        <v>97</v>
      </c>
      <c r="H209" s="378">
        <f>H210</f>
        <v>200</v>
      </c>
      <c r="I209" s="421"/>
    </row>
    <row r="210" spans="1:9" ht="16.5" thickBot="1">
      <c r="A210" s="420" t="s">
        <v>50</v>
      </c>
      <c r="B210" s="376" t="s">
        <v>99</v>
      </c>
      <c r="C210" s="376" t="s">
        <v>74</v>
      </c>
      <c r="D210" s="376" t="s">
        <v>75</v>
      </c>
      <c r="E210" s="376" t="s">
        <v>77</v>
      </c>
      <c r="F210" s="376" t="s">
        <v>17</v>
      </c>
      <c r="G210" s="377" t="s">
        <v>17</v>
      </c>
      <c r="H210" s="378">
        <v>200</v>
      </c>
      <c r="I210" s="421"/>
    </row>
    <row r="211" spans="1:9" ht="37.5">
      <c r="A211" s="446" t="s">
        <v>297</v>
      </c>
      <c r="B211" s="447" t="s">
        <v>203</v>
      </c>
      <c r="C211" s="105" t="s">
        <v>96</v>
      </c>
      <c r="D211" s="102" t="s">
        <v>96</v>
      </c>
      <c r="E211" s="105" t="s">
        <v>95</v>
      </c>
      <c r="F211" s="102"/>
      <c r="G211" s="448" t="s">
        <v>97</v>
      </c>
      <c r="H211" s="449">
        <f>H216+H224+H212</f>
        <v>19149.5</v>
      </c>
      <c r="I211" s="449">
        <f>I216+I224</f>
        <v>0</v>
      </c>
    </row>
    <row r="212" spans="1:9" ht="15.75">
      <c r="A212" s="450" t="s">
        <v>292</v>
      </c>
      <c r="B212" s="386" t="s">
        <v>126</v>
      </c>
      <c r="C212" s="386" t="s">
        <v>96</v>
      </c>
      <c r="D212" s="386" t="s">
        <v>96</v>
      </c>
      <c r="E212" s="386" t="s">
        <v>95</v>
      </c>
      <c r="F212" s="386"/>
      <c r="G212" s="391" t="s">
        <v>97</v>
      </c>
      <c r="H212" s="387">
        <f>H213</f>
        <v>135</v>
      </c>
      <c r="I212" s="387"/>
    </row>
    <row r="213" spans="1:9" ht="26.25">
      <c r="A213" s="451" t="s">
        <v>277</v>
      </c>
      <c r="B213" s="376" t="s">
        <v>126</v>
      </c>
      <c r="C213" s="376" t="s">
        <v>33</v>
      </c>
      <c r="D213" s="376" t="s">
        <v>37</v>
      </c>
      <c r="E213" s="376" t="s">
        <v>95</v>
      </c>
      <c r="F213" s="386" t="s">
        <v>97</v>
      </c>
      <c r="G213" s="377" t="s">
        <v>97</v>
      </c>
      <c r="H213" s="378">
        <f>H214</f>
        <v>135</v>
      </c>
      <c r="I213" s="387"/>
    </row>
    <row r="214" spans="1:9" ht="15.75">
      <c r="A214" s="385" t="s">
        <v>38</v>
      </c>
      <c r="B214" s="376" t="s">
        <v>126</v>
      </c>
      <c r="C214" s="376" t="s">
        <v>33</v>
      </c>
      <c r="D214" s="376" t="s">
        <v>37</v>
      </c>
      <c r="E214" s="376" t="s">
        <v>39</v>
      </c>
      <c r="F214" s="386" t="s">
        <v>97</v>
      </c>
      <c r="G214" s="377" t="s">
        <v>97</v>
      </c>
      <c r="H214" s="378">
        <f>H215</f>
        <v>135</v>
      </c>
      <c r="I214" s="387"/>
    </row>
    <row r="215" spans="1:9" ht="26.25">
      <c r="A215" s="451" t="s">
        <v>295</v>
      </c>
      <c r="B215" s="376" t="s">
        <v>126</v>
      </c>
      <c r="C215" s="376" t="s">
        <v>33</v>
      </c>
      <c r="D215" s="376" t="s">
        <v>37</v>
      </c>
      <c r="E215" s="376" t="s">
        <v>39</v>
      </c>
      <c r="F215" s="386" t="s">
        <v>40</v>
      </c>
      <c r="G215" s="377" t="s">
        <v>40</v>
      </c>
      <c r="H215" s="378">
        <v>135</v>
      </c>
      <c r="I215" s="387"/>
    </row>
    <row r="216" spans="1:9" ht="15.75">
      <c r="A216" s="439" t="s">
        <v>6</v>
      </c>
      <c r="B216" s="392" t="s">
        <v>203</v>
      </c>
      <c r="C216" s="392" t="s">
        <v>47</v>
      </c>
      <c r="D216" s="392" t="s">
        <v>96</v>
      </c>
      <c r="E216" s="392" t="s">
        <v>95</v>
      </c>
      <c r="F216" s="392"/>
      <c r="G216" s="393" t="s">
        <v>97</v>
      </c>
      <c r="H216" s="394">
        <f>H217+H220</f>
        <v>3971.7</v>
      </c>
      <c r="I216" s="415">
        <f>I217+I220</f>
        <v>0</v>
      </c>
    </row>
    <row r="217" spans="1:9" ht="15.75">
      <c r="A217" s="61" t="s">
        <v>9</v>
      </c>
      <c r="B217" s="108" t="s">
        <v>203</v>
      </c>
      <c r="C217" s="46" t="s">
        <v>47</v>
      </c>
      <c r="D217" s="76" t="s">
        <v>51</v>
      </c>
      <c r="E217" s="46" t="s">
        <v>95</v>
      </c>
      <c r="F217" s="76"/>
      <c r="G217" s="179" t="s">
        <v>97</v>
      </c>
      <c r="H217" s="94">
        <f>H218</f>
        <v>859.6</v>
      </c>
      <c r="I217" s="94">
        <f>I218</f>
        <v>0</v>
      </c>
    </row>
    <row r="218" spans="1:9" ht="15.75">
      <c r="A218" s="61" t="s">
        <v>58</v>
      </c>
      <c r="B218" s="109" t="s">
        <v>203</v>
      </c>
      <c r="C218" s="36" t="s">
        <v>47</v>
      </c>
      <c r="D218" s="77" t="s">
        <v>51</v>
      </c>
      <c r="E218" s="36" t="s">
        <v>59</v>
      </c>
      <c r="F218" s="77"/>
      <c r="G218" s="159" t="s">
        <v>97</v>
      </c>
      <c r="H218" s="95">
        <f>H219</f>
        <v>859.6</v>
      </c>
      <c r="I218" s="95">
        <f>I219</f>
        <v>0</v>
      </c>
    </row>
    <row r="219" spans="1:9" ht="15.75">
      <c r="A219" s="60" t="s">
        <v>50</v>
      </c>
      <c r="B219" s="109" t="s">
        <v>203</v>
      </c>
      <c r="C219" s="36" t="s">
        <v>47</v>
      </c>
      <c r="D219" s="77" t="s">
        <v>51</v>
      </c>
      <c r="E219" s="36" t="s">
        <v>59</v>
      </c>
      <c r="F219" s="77"/>
      <c r="G219" s="168">
        <v>327</v>
      </c>
      <c r="H219" s="95">
        <v>859.6</v>
      </c>
      <c r="I219" s="152"/>
    </row>
    <row r="220" spans="1:9" ht="15.75">
      <c r="A220" s="59" t="s">
        <v>53</v>
      </c>
      <c r="B220" s="109" t="s">
        <v>203</v>
      </c>
      <c r="C220" s="36" t="s">
        <v>47</v>
      </c>
      <c r="D220" s="77" t="s">
        <v>54</v>
      </c>
      <c r="E220" s="36" t="s">
        <v>95</v>
      </c>
      <c r="F220" s="77"/>
      <c r="G220" s="159" t="s">
        <v>97</v>
      </c>
      <c r="H220" s="95">
        <f>H221</f>
        <v>3112.1</v>
      </c>
      <c r="I220" s="95">
        <f>I221</f>
        <v>0</v>
      </c>
    </row>
    <row r="221" spans="1:9" ht="15.75">
      <c r="A221" s="59" t="s">
        <v>225</v>
      </c>
      <c r="B221" s="109" t="s">
        <v>203</v>
      </c>
      <c r="C221" s="36" t="s">
        <v>47</v>
      </c>
      <c r="D221" s="77" t="s">
        <v>54</v>
      </c>
      <c r="E221" s="36" t="s">
        <v>226</v>
      </c>
      <c r="F221" s="77"/>
      <c r="G221" s="159" t="s">
        <v>97</v>
      </c>
      <c r="H221" s="95">
        <f>H222+H223</f>
        <v>3112.1</v>
      </c>
      <c r="I221" s="95">
        <f>I222+I223</f>
        <v>0</v>
      </c>
    </row>
    <row r="222" spans="1:9" ht="15.75">
      <c r="A222" s="59" t="s">
        <v>50</v>
      </c>
      <c r="B222" s="109" t="s">
        <v>203</v>
      </c>
      <c r="C222" s="36" t="s">
        <v>47</v>
      </c>
      <c r="D222" s="77" t="s">
        <v>54</v>
      </c>
      <c r="E222" s="36" t="s">
        <v>226</v>
      </c>
      <c r="F222" s="77" t="s">
        <v>17</v>
      </c>
      <c r="G222" s="162">
        <v>327</v>
      </c>
      <c r="H222" s="95">
        <f>1848.6</f>
        <v>1848.6</v>
      </c>
      <c r="I222" s="152"/>
    </row>
    <row r="223" spans="1:9" ht="15.75">
      <c r="A223" s="60" t="s">
        <v>227</v>
      </c>
      <c r="B223" s="110" t="s">
        <v>203</v>
      </c>
      <c r="C223" s="40" t="s">
        <v>47</v>
      </c>
      <c r="D223" s="78" t="s">
        <v>54</v>
      </c>
      <c r="E223" s="40" t="s">
        <v>226</v>
      </c>
      <c r="F223" s="78" t="s">
        <v>228</v>
      </c>
      <c r="G223" s="163">
        <v>447</v>
      </c>
      <c r="H223" s="93">
        <f>1248.7+14.8</f>
        <v>1263.5</v>
      </c>
      <c r="I223" s="155"/>
    </row>
    <row r="224" spans="1:9" ht="15.75">
      <c r="A224" s="418" t="s">
        <v>73</v>
      </c>
      <c r="B224" s="386" t="s">
        <v>203</v>
      </c>
      <c r="C224" s="386" t="s">
        <v>74</v>
      </c>
      <c r="D224" s="386" t="s">
        <v>96</v>
      </c>
      <c r="E224" s="386" t="s">
        <v>95</v>
      </c>
      <c r="F224" s="386"/>
      <c r="G224" s="391" t="s">
        <v>97</v>
      </c>
      <c r="H224" s="387">
        <f>H225+H230</f>
        <v>15042.8</v>
      </c>
      <c r="I224" s="419">
        <f>I225+I230</f>
        <v>0</v>
      </c>
    </row>
    <row r="225" spans="1:9" ht="15.75">
      <c r="A225" s="61" t="s">
        <v>133</v>
      </c>
      <c r="B225" s="108" t="s">
        <v>203</v>
      </c>
      <c r="C225" s="46" t="s">
        <v>74</v>
      </c>
      <c r="D225" s="76" t="s">
        <v>80</v>
      </c>
      <c r="E225" s="46" t="s">
        <v>95</v>
      </c>
      <c r="F225" s="76"/>
      <c r="G225" s="179" t="s">
        <v>97</v>
      </c>
      <c r="H225" s="94">
        <f>H228+H226</f>
        <v>7357.299999999999</v>
      </c>
      <c r="I225" s="94">
        <f>I228+I226</f>
        <v>0</v>
      </c>
    </row>
    <row r="226" spans="1:9" ht="15.75">
      <c r="A226" s="59" t="s">
        <v>170</v>
      </c>
      <c r="B226" s="109" t="s">
        <v>203</v>
      </c>
      <c r="C226" s="36" t="s">
        <v>74</v>
      </c>
      <c r="D226" s="77" t="s">
        <v>80</v>
      </c>
      <c r="E226" s="36" t="s">
        <v>171</v>
      </c>
      <c r="F226" s="77"/>
      <c r="G226" s="159" t="s">
        <v>97</v>
      </c>
      <c r="H226" s="95">
        <f>H227</f>
        <v>4418.9</v>
      </c>
      <c r="I226" s="95">
        <f>I227</f>
        <v>0</v>
      </c>
    </row>
    <row r="227" spans="1:9" ht="15.75">
      <c r="A227" s="60" t="s">
        <v>50</v>
      </c>
      <c r="B227" s="109" t="s">
        <v>203</v>
      </c>
      <c r="C227" s="36" t="s">
        <v>74</v>
      </c>
      <c r="D227" s="77" t="s">
        <v>80</v>
      </c>
      <c r="E227" s="36" t="s">
        <v>171</v>
      </c>
      <c r="F227" s="77"/>
      <c r="G227" s="162">
        <v>327</v>
      </c>
      <c r="H227" s="95">
        <f>3541+300+577.9</f>
        <v>4418.9</v>
      </c>
      <c r="I227" s="152"/>
    </row>
    <row r="228" spans="1:9" ht="15.75">
      <c r="A228" s="206" t="s">
        <v>289</v>
      </c>
      <c r="B228" s="109" t="s">
        <v>203</v>
      </c>
      <c r="C228" s="36" t="s">
        <v>74</v>
      </c>
      <c r="D228" s="77" t="s">
        <v>80</v>
      </c>
      <c r="E228" s="36" t="s">
        <v>81</v>
      </c>
      <c r="F228" s="77"/>
      <c r="G228" s="159" t="s">
        <v>97</v>
      </c>
      <c r="H228" s="95">
        <f>H229</f>
        <v>2938.4</v>
      </c>
      <c r="I228" s="95">
        <f>I229</f>
        <v>0</v>
      </c>
    </row>
    <row r="229" spans="1:9" ht="26.25">
      <c r="A229" s="206" t="s">
        <v>290</v>
      </c>
      <c r="B229" s="109" t="s">
        <v>203</v>
      </c>
      <c r="C229" s="36" t="s">
        <v>74</v>
      </c>
      <c r="D229" s="77" t="s">
        <v>80</v>
      </c>
      <c r="E229" s="36" t="s">
        <v>81</v>
      </c>
      <c r="F229" s="8"/>
      <c r="G229" s="162">
        <v>455</v>
      </c>
      <c r="H229" s="95">
        <f>1095+1469+100+234.4+40</f>
        <v>2938.4</v>
      </c>
      <c r="I229" s="152"/>
    </row>
    <row r="230" spans="1:9" ht="15.75">
      <c r="A230" s="59" t="s">
        <v>91</v>
      </c>
      <c r="B230" s="109" t="s">
        <v>203</v>
      </c>
      <c r="C230" s="36" t="s">
        <v>74</v>
      </c>
      <c r="D230" s="77" t="s">
        <v>92</v>
      </c>
      <c r="E230" s="36" t="s">
        <v>95</v>
      </c>
      <c r="F230" s="77"/>
      <c r="G230" s="159" t="s">
        <v>97</v>
      </c>
      <c r="H230" s="95">
        <f>H231</f>
        <v>7685.5</v>
      </c>
      <c r="I230" s="95">
        <f>I231</f>
        <v>0</v>
      </c>
    </row>
    <row r="231" spans="1:9" ht="15.75">
      <c r="A231" s="59" t="s">
        <v>26</v>
      </c>
      <c r="B231" s="109" t="s">
        <v>203</v>
      </c>
      <c r="C231" s="36" t="s">
        <v>74</v>
      </c>
      <c r="D231" s="77" t="s">
        <v>92</v>
      </c>
      <c r="E231" s="36" t="s">
        <v>25</v>
      </c>
      <c r="F231" s="8"/>
      <c r="G231" s="159" t="s">
        <v>97</v>
      </c>
      <c r="H231" s="95">
        <f>H232</f>
        <v>7685.5</v>
      </c>
      <c r="I231" s="95">
        <f>I232</f>
        <v>0</v>
      </c>
    </row>
    <row r="232" spans="1:9" ht="16.5" thickBot="1">
      <c r="A232" s="60" t="s">
        <v>98</v>
      </c>
      <c r="B232" s="110" t="s">
        <v>203</v>
      </c>
      <c r="C232" s="40" t="s">
        <v>74</v>
      </c>
      <c r="D232" s="78" t="s">
        <v>92</v>
      </c>
      <c r="E232" s="40" t="s">
        <v>25</v>
      </c>
      <c r="F232" s="6"/>
      <c r="G232" s="154" t="s">
        <v>99</v>
      </c>
      <c r="H232" s="93">
        <f>7226.1+459.4</f>
        <v>7685.5</v>
      </c>
      <c r="I232" s="155"/>
    </row>
    <row r="233" spans="1:9" ht="38.25" thickBot="1">
      <c r="A233" s="254" t="s">
        <v>298</v>
      </c>
      <c r="B233" s="62" t="s">
        <v>204</v>
      </c>
      <c r="C233" s="44" t="s">
        <v>96</v>
      </c>
      <c r="D233" s="25" t="s">
        <v>96</v>
      </c>
      <c r="E233" s="44" t="s">
        <v>95</v>
      </c>
      <c r="F233" s="25"/>
      <c r="G233" s="238" t="s">
        <v>97</v>
      </c>
      <c r="H233" s="96">
        <f>H234+H242+H238</f>
        <v>59051.59999999999</v>
      </c>
      <c r="I233" s="96">
        <f>I234+I242</f>
        <v>4917</v>
      </c>
    </row>
    <row r="234" spans="1:9" ht="15.75">
      <c r="A234" s="439" t="s">
        <v>23</v>
      </c>
      <c r="B234" s="392" t="s">
        <v>204</v>
      </c>
      <c r="C234" s="392" t="s">
        <v>24</v>
      </c>
      <c r="D234" s="392" t="s">
        <v>96</v>
      </c>
      <c r="E234" s="392" t="s">
        <v>95</v>
      </c>
      <c r="F234" s="392"/>
      <c r="G234" s="393" t="s">
        <v>97</v>
      </c>
      <c r="H234" s="394">
        <f aca="true" t="shared" si="3" ref="H234:I236">H235</f>
        <v>13965.699999999999</v>
      </c>
      <c r="I234" s="415">
        <f t="shared" si="3"/>
        <v>0</v>
      </c>
    </row>
    <row r="235" spans="1:9" ht="15.75">
      <c r="A235" s="61" t="s">
        <v>172</v>
      </c>
      <c r="B235" s="108" t="s">
        <v>204</v>
      </c>
      <c r="C235" s="46" t="s">
        <v>24</v>
      </c>
      <c r="D235" s="76" t="s">
        <v>173</v>
      </c>
      <c r="E235" s="46" t="s">
        <v>95</v>
      </c>
      <c r="F235" s="76"/>
      <c r="G235" s="179" t="s">
        <v>97</v>
      </c>
      <c r="H235" s="94">
        <f t="shared" si="3"/>
        <v>13965.699999999999</v>
      </c>
      <c r="I235" s="94">
        <f t="shared" si="3"/>
        <v>0</v>
      </c>
    </row>
    <row r="236" spans="1:9" ht="15.75">
      <c r="A236" s="59" t="s">
        <v>26</v>
      </c>
      <c r="B236" s="109" t="s">
        <v>204</v>
      </c>
      <c r="C236" s="36" t="s">
        <v>24</v>
      </c>
      <c r="D236" s="77" t="s">
        <v>173</v>
      </c>
      <c r="E236" s="36" t="s">
        <v>25</v>
      </c>
      <c r="F236" s="77"/>
      <c r="G236" s="159" t="s">
        <v>97</v>
      </c>
      <c r="H236" s="95">
        <f t="shared" si="3"/>
        <v>13965.699999999999</v>
      </c>
      <c r="I236" s="95">
        <f t="shared" si="3"/>
        <v>0</v>
      </c>
    </row>
    <row r="237" spans="1:9" ht="15.75">
      <c r="A237" s="60" t="s">
        <v>98</v>
      </c>
      <c r="B237" s="110" t="s">
        <v>204</v>
      </c>
      <c r="C237" s="40" t="s">
        <v>24</v>
      </c>
      <c r="D237" s="78" t="s">
        <v>173</v>
      </c>
      <c r="E237" s="40" t="s">
        <v>25</v>
      </c>
      <c r="F237" s="6"/>
      <c r="G237" s="154" t="s">
        <v>99</v>
      </c>
      <c r="H237" s="93">
        <f>13414.3-502.6+1054</f>
        <v>13965.699999999999</v>
      </c>
      <c r="I237" s="155"/>
    </row>
    <row r="238" spans="1:9" ht="15.75">
      <c r="A238" s="459" t="s">
        <v>121</v>
      </c>
      <c r="B238" s="386" t="s">
        <v>204</v>
      </c>
      <c r="C238" s="386" t="s">
        <v>122</v>
      </c>
      <c r="D238" s="386" t="s">
        <v>96</v>
      </c>
      <c r="E238" s="386" t="s">
        <v>95</v>
      </c>
      <c r="F238" s="386" t="s">
        <v>97</v>
      </c>
      <c r="G238" s="391" t="s">
        <v>97</v>
      </c>
      <c r="H238" s="387">
        <f>H239</f>
        <v>0</v>
      </c>
      <c r="I238" s="459"/>
    </row>
    <row r="239" spans="1:9" ht="15.75">
      <c r="A239" s="452" t="s">
        <v>123</v>
      </c>
      <c r="B239" s="376" t="s">
        <v>204</v>
      </c>
      <c r="C239" s="376" t="s">
        <v>122</v>
      </c>
      <c r="D239" s="376" t="s">
        <v>124</v>
      </c>
      <c r="E239" s="376" t="s">
        <v>95</v>
      </c>
      <c r="F239" s="376" t="s">
        <v>97</v>
      </c>
      <c r="G239" s="377" t="s">
        <v>97</v>
      </c>
      <c r="H239" s="378">
        <f>H240</f>
        <v>0</v>
      </c>
      <c r="I239" s="452"/>
    </row>
    <row r="240" spans="1:9" ht="15.75">
      <c r="A240" s="452" t="s">
        <v>373</v>
      </c>
      <c r="B240" s="376" t="s">
        <v>204</v>
      </c>
      <c r="C240" s="376" t="s">
        <v>122</v>
      </c>
      <c r="D240" s="376" t="s">
        <v>124</v>
      </c>
      <c r="E240" s="376" t="s">
        <v>165</v>
      </c>
      <c r="F240" s="376" t="s">
        <v>97</v>
      </c>
      <c r="G240" s="377" t="s">
        <v>97</v>
      </c>
      <c r="H240" s="378">
        <f>H241</f>
        <v>0</v>
      </c>
      <c r="I240" s="452"/>
    </row>
    <row r="241" spans="1:9" ht="15.75">
      <c r="A241" s="452" t="s">
        <v>345</v>
      </c>
      <c r="B241" s="376" t="s">
        <v>204</v>
      </c>
      <c r="C241" s="376" t="s">
        <v>122</v>
      </c>
      <c r="D241" s="376" t="s">
        <v>124</v>
      </c>
      <c r="E241" s="376" t="s">
        <v>165</v>
      </c>
      <c r="F241" s="376" t="s">
        <v>346</v>
      </c>
      <c r="G241" s="377" t="s">
        <v>346</v>
      </c>
      <c r="H241" s="378"/>
      <c r="I241" s="452"/>
    </row>
    <row r="242" spans="1:9" ht="15.75">
      <c r="A242" s="418" t="s">
        <v>41</v>
      </c>
      <c r="B242" s="386" t="s">
        <v>204</v>
      </c>
      <c r="C242" s="386" t="s">
        <v>42</v>
      </c>
      <c r="D242" s="386" t="s">
        <v>96</v>
      </c>
      <c r="E242" s="386" t="s">
        <v>95</v>
      </c>
      <c r="F242" s="386"/>
      <c r="G242" s="391" t="s">
        <v>97</v>
      </c>
      <c r="H242" s="387">
        <f>H243+H249</f>
        <v>45085.899999999994</v>
      </c>
      <c r="I242" s="419">
        <f>I243</f>
        <v>4917</v>
      </c>
    </row>
    <row r="243" spans="1:9" ht="15.75">
      <c r="A243" s="61" t="s">
        <v>129</v>
      </c>
      <c r="B243" s="108" t="s">
        <v>204</v>
      </c>
      <c r="C243" s="46" t="s">
        <v>42</v>
      </c>
      <c r="D243" s="76" t="s">
        <v>43</v>
      </c>
      <c r="E243" s="46" t="s">
        <v>95</v>
      </c>
      <c r="F243" s="76"/>
      <c r="G243" s="179" t="s">
        <v>97</v>
      </c>
      <c r="H243" s="94">
        <f>H246+H244</f>
        <v>42083.299999999996</v>
      </c>
      <c r="I243" s="94">
        <f>I246</f>
        <v>4917</v>
      </c>
    </row>
    <row r="244" spans="1:9" ht="26.25">
      <c r="A244" s="86" t="s">
        <v>320</v>
      </c>
      <c r="B244" s="108" t="s">
        <v>204</v>
      </c>
      <c r="C244" s="46" t="s">
        <v>42</v>
      </c>
      <c r="D244" s="76" t="s">
        <v>43</v>
      </c>
      <c r="E244" s="36" t="s">
        <v>321</v>
      </c>
      <c r="F244" s="77" t="s">
        <v>97</v>
      </c>
      <c r="G244" s="159" t="s">
        <v>97</v>
      </c>
      <c r="H244" s="94">
        <f>H245</f>
        <v>0</v>
      </c>
      <c r="I244" s="94"/>
    </row>
    <row r="245" spans="1:9" ht="26.25">
      <c r="A245" s="86" t="s">
        <v>322</v>
      </c>
      <c r="B245" s="109" t="s">
        <v>204</v>
      </c>
      <c r="C245" s="36" t="s">
        <v>42</v>
      </c>
      <c r="D245" s="77" t="s">
        <v>43</v>
      </c>
      <c r="E245" s="36" t="s">
        <v>321</v>
      </c>
      <c r="F245" s="8" t="s">
        <v>190</v>
      </c>
      <c r="G245" s="159" t="s">
        <v>190</v>
      </c>
      <c r="H245" s="94">
        <f>671-671</f>
        <v>0</v>
      </c>
      <c r="I245" s="94"/>
    </row>
    <row r="246" spans="1:9" ht="15.75">
      <c r="A246" s="59" t="s">
        <v>44</v>
      </c>
      <c r="B246" s="109" t="s">
        <v>204</v>
      </c>
      <c r="C246" s="36" t="s">
        <v>42</v>
      </c>
      <c r="D246" s="77" t="s">
        <v>43</v>
      </c>
      <c r="E246" s="36" t="s">
        <v>45</v>
      </c>
      <c r="F246" s="8"/>
      <c r="G246" s="159" t="s">
        <v>97</v>
      </c>
      <c r="H246" s="95">
        <f>H247+H248</f>
        <v>42083.299999999996</v>
      </c>
      <c r="I246" s="95">
        <f>I247+I248</f>
        <v>4917</v>
      </c>
    </row>
    <row r="247" spans="1:9" ht="15.75">
      <c r="A247" s="59" t="s">
        <v>189</v>
      </c>
      <c r="B247" s="109" t="s">
        <v>204</v>
      </c>
      <c r="C247" s="36" t="s">
        <v>42</v>
      </c>
      <c r="D247" s="77" t="s">
        <v>43</v>
      </c>
      <c r="E247" s="36" t="s">
        <v>45</v>
      </c>
      <c r="F247" s="8" t="s">
        <v>190</v>
      </c>
      <c r="G247" s="153" t="s">
        <v>107</v>
      </c>
      <c r="H247" s="95">
        <f>1500+34005.1+134.1</f>
        <v>35639.2</v>
      </c>
      <c r="I247" s="152"/>
    </row>
    <row r="248" spans="1:9" ht="26.25">
      <c r="A248" s="206" t="s">
        <v>281</v>
      </c>
      <c r="B248" s="109" t="s">
        <v>204</v>
      </c>
      <c r="C248" s="36" t="s">
        <v>42</v>
      </c>
      <c r="D248" s="77" t="s">
        <v>43</v>
      </c>
      <c r="E248" s="36" t="s">
        <v>45</v>
      </c>
      <c r="F248" s="8" t="s">
        <v>190</v>
      </c>
      <c r="G248" s="153" t="s">
        <v>190</v>
      </c>
      <c r="H248" s="95">
        <f>1500+4917+27.1</f>
        <v>6444.1</v>
      </c>
      <c r="I248" s="152">
        <v>4917</v>
      </c>
    </row>
    <row r="249" spans="1:9" ht="15.75">
      <c r="A249" s="442" t="s">
        <v>3</v>
      </c>
      <c r="B249" s="376" t="s">
        <v>204</v>
      </c>
      <c r="C249" s="376" t="s">
        <v>42</v>
      </c>
      <c r="D249" s="376" t="s">
        <v>46</v>
      </c>
      <c r="E249" s="376" t="s">
        <v>95</v>
      </c>
      <c r="F249" s="376" t="s">
        <v>97</v>
      </c>
      <c r="G249" s="377" t="s">
        <v>97</v>
      </c>
      <c r="H249" s="378">
        <f>H250</f>
        <v>3002.6</v>
      </c>
      <c r="I249" s="421"/>
    </row>
    <row r="250" spans="1:9" ht="15.75">
      <c r="A250" s="442" t="s">
        <v>202</v>
      </c>
      <c r="B250" s="376" t="s">
        <v>204</v>
      </c>
      <c r="C250" s="376" t="s">
        <v>42</v>
      </c>
      <c r="D250" s="376" t="s">
        <v>46</v>
      </c>
      <c r="E250" s="376" t="s">
        <v>158</v>
      </c>
      <c r="F250" s="376" t="s">
        <v>97</v>
      </c>
      <c r="G250" s="377" t="s">
        <v>97</v>
      </c>
      <c r="H250" s="378">
        <f>H252+H251</f>
        <v>3002.6</v>
      </c>
      <c r="I250" s="421"/>
    </row>
    <row r="251" spans="1:9" ht="27" customHeight="1">
      <c r="A251" s="443" t="s">
        <v>229</v>
      </c>
      <c r="B251" s="381" t="s">
        <v>204</v>
      </c>
      <c r="C251" s="381" t="s">
        <v>42</v>
      </c>
      <c r="D251" s="381" t="s">
        <v>46</v>
      </c>
      <c r="E251" s="381" t="s">
        <v>158</v>
      </c>
      <c r="F251" s="381"/>
      <c r="G251" s="382" t="s">
        <v>230</v>
      </c>
      <c r="H251" s="383">
        <v>502.6</v>
      </c>
      <c r="I251" s="432"/>
    </row>
    <row r="252" spans="1:9" ht="16.5" thickBot="1">
      <c r="A252" s="443" t="s">
        <v>282</v>
      </c>
      <c r="B252" s="381" t="s">
        <v>204</v>
      </c>
      <c r="C252" s="381" t="s">
        <v>42</v>
      </c>
      <c r="D252" s="381" t="s">
        <v>46</v>
      </c>
      <c r="E252" s="381" t="s">
        <v>158</v>
      </c>
      <c r="F252" s="381" t="s">
        <v>15</v>
      </c>
      <c r="G252" s="382" t="s">
        <v>15</v>
      </c>
      <c r="H252" s="383">
        <v>2500</v>
      </c>
      <c r="I252" s="432"/>
    </row>
    <row r="253" spans="1:9" ht="38.25" thickBot="1">
      <c r="A253" s="254" t="s">
        <v>299</v>
      </c>
      <c r="B253" s="62" t="s">
        <v>214</v>
      </c>
      <c r="C253" s="44" t="s">
        <v>96</v>
      </c>
      <c r="D253" s="25" t="s">
        <v>96</v>
      </c>
      <c r="E253" s="44" t="s">
        <v>95</v>
      </c>
      <c r="F253" s="25"/>
      <c r="G253" s="238" t="s">
        <v>97</v>
      </c>
      <c r="H253" s="96">
        <f>H255</f>
        <v>14355</v>
      </c>
      <c r="I253" s="96">
        <f>I255</f>
        <v>836</v>
      </c>
    </row>
    <row r="254" spans="1:9" ht="15.75">
      <c r="A254" s="88" t="s">
        <v>31</v>
      </c>
      <c r="B254" s="128"/>
      <c r="C254" s="129"/>
      <c r="D254" s="130"/>
      <c r="E254" s="18"/>
      <c r="F254" s="130"/>
      <c r="G254" s="167"/>
      <c r="H254" s="97"/>
      <c r="I254" s="280"/>
    </row>
    <row r="255" spans="1:9" ht="16.5" thickBot="1">
      <c r="A255" s="87" t="s">
        <v>32</v>
      </c>
      <c r="B255" s="31" t="s">
        <v>214</v>
      </c>
      <c r="C255" s="127" t="s">
        <v>33</v>
      </c>
      <c r="D255" s="132" t="s">
        <v>96</v>
      </c>
      <c r="E255" s="37" t="s">
        <v>95</v>
      </c>
      <c r="F255" s="81"/>
      <c r="G255" s="177" t="s">
        <v>97</v>
      </c>
      <c r="H255" s="133">
        <f>H256</f>
        <v>14355</v>
      </c>
      <c r="I255" s="133">
        <f>I256</f>
        <v>836</v>
      </c>
    </row>
    <row r="256" spans="1:9" ht="15.75">
      <c r="A256" s="61" t="s">
        <v>34</v>
      </c>
      <c r="B256" s="108" t="s">
        <v>214</v>
      </c>
      <c r="C256" s="46" t="s">
        <v>33</v>
      </c>
      <c r="D256" s="76" t="s">
        <v>35</v>
      </c>
      <c r="E256" s="46" t="s">
        <v>95</v>
      </c>
      <c r="F256" s="76"/>
      <c r="G256" s="179" t="s">
        <v>97</v>
      </c>
      <c r="H256" s="94">
        <f>H257</f>
        <v>14355</v>
      </c>
      <c r="I256" s="94">
        <f>I257</f>
        <v>836</v>
      </c>
    </row>
    <row r="257" spans="1:9" ht="15.75">
      <c r="A257" s="59" t="s">
        <v>100</v>
      </c>
      <c r="B257" s="109" t="s">
        <v>214</v>
      </c>
      <c r="C257" s="36" t="s">
        <v>33</v>
      </c>
      <c r="D257" s="77" t="s">
        <v>35</v>
      </c>
      <c r="E257" s="36" t="s">
        <v>101</v>
      </c>
      <c r="F257" s="77"/>
      <c r="G257" s="159" t="s">
        <v>97</v>
      </c>
      <c r="H257" s="95">
        <f>H258+H260+H261+H262+H263+H259</f>
        <v>14355</v>
      </c>
      <c r="I257" s="95">
        <f>I258+I260+I261+I262+I263+I259</f>
        <v>836</v>
      </c>
    </row>
    <row r="258" spans="1:9" ht="15.75">
      <c r="A258" s="59" t="s">
        <v>102</v>
      </c>
      <c r="B258" s="109" t="s">
        <v>214</v>
      </c>
      <c r="C258" s="36" t="s">
        <v>33</v>
      </c>
      <c r="D258" s="77" t="s">
        <v>35</v>
      </c>
      <c r="E258" s="36" t="s">
        <v>101</v>
      </c>
      <c r="F258" s="77"/>
      <c r="G258" s="162">
        <v>220</v>
      </c>
      <c r="H258" s="95">
        <v>160</v>
      </c>
      <c r="I258" s="152"/>
    </row>
    <row r="259" spans="1:9" ht="15.75">
      <c r="A259" s="59" t="s">
        <v>308</v>
      </c>
      <c r="B259" s="109" t="s">
        <v>214</v>
      </c>
      <c r="C259" s="36" t="s">
        <v>33</v>
      </c>
      <c r="D259" s="77" t="s">
        <v>35</v>
      </c>
      <c r="E259" s="36" t="s">
        <v>101</v>
      </c>
      <c r="F259" s="77"/>
      <c r="G259" s="162">
        <v>221</v>
      </c>
      <c r="H259" s="95">
        <v>379.6</v>
      </c>
      <c r="I259" s="152"/>
    </row>
    <row r="260" spans="1:9" ht="26.25">
      <c r="A260" s="143" t="s">
        <v>274</v>
      </c>
      <c r="B260" s="109" t="s">
        <v>214</v>
      </c>
      <c r="C260" s="36" t="s">
        <v>33</v>
      </c>
      <c r="D260" s="77" t="s">
        <v>35</v>
      </c>
      <c r="E260" s="36" t="s">
        <v>101</v>
      </c>
      <c r="F260" s="8"/>
      <c r="G260" s="162">
        <v>239</v>
      </c>
      <c r="H260" s="95">
        <f>8800+836</f>
        <v>9636</v>
      </c>
      <c r="I260" s="150">
        <v>836</v>
      </c>
    </row>
    <row r="261" spans="1:9" ht="15.75">
      <c r="A261" s="59" t="s">
        <v>105</v>
      </c>
      <c r="B261" s="109" t="s">
        <v>214</v>
      </c>
      <c r="C261" s="36" t="s">
        <v>33</v>
      </c>
      <c r="D261" s="77" t="s">
        <v>35</v>
      </c>
      <c r="E261" s="36" t="s">
        <v>101</v>
      </c>
      <c r="F261" s="8"/>
      <c r="G261" s="162">
        <v>240</v>
      </c>
      <c r="H261" s="95">
        <v>505</v>
      </c>
      <c r="I261" s="152"/>
    </row>
    <row r="262" spans="1:9" ht="26.25">
      <c r="A262" s="143" t="s">
        <v>275</v>
      </c>
      <c r="B262" s="109" t="s">
        <v>214</v>
      </c>
      <c r="C262" s="36" t="s">
        <v>33</v>
      </c>
      <c r="D262" s="77" t="s">
        <v>35</v>
      </c>
      <c r="E262" s="36" t="s">
        <v>101</v>
      </c>
      <c r="F262" s="8"/>
      <c r="G262" s="162">
        <v>253</v>
      </c>
      <c r="H262" s="95">
        <v>2934.6</v>
      </c>
      <c r="I262" s="152"/>
    </row>
    <row r="263" spans="1:9" ht="27" thickBot="1">
      <c r="A263" s="295" t="s">
        <v>276</v>
      </c>
      <c r="B263" s="114" t="s">
        <v>214</v>
      </c>
      <c r="C263" s="107" t="s">
        <v>33</v>
      </c>
      <c r="D263" s="104" t="s">
        <v>35</v>
      </c>
      <c r="E263" s="107" t="s">
        <v>101</v>
      </c>
      <c r="F263" s="147"/>
      <c r="G263" s="172">
        <v>472</v>
      </c>
      <c r="H263" s="101">
        <v>739.8</v>
      </c>
      <c r="I263" s="281"/>
    </row>
    <row r="264" spans="1:9" ht="19.5" thickBot="1">
      <c r="A264" s="253" t="s">
        <v>313</v>
      </c>
      <c r="B264" s="62" t="s">
        <v>205</v>
      </c>
      <c r="C264" s="44" t="s">
        <v>96</v>
      </c>
      <c r="D264" s="25" t="s">
        <v>96</v>
      </c>
      <c r="E264" s="44" t="s">
        <v>95</v>
      </c>
      <c r="F264" s="25"/>
      <c r="G264" s="157" t="s">
        <v>97</v>
      </c>
      <c r="H264" s="119">
        <f>H265</f>
        <v>4870</v>
      </c>
      <c r="I264" s="96">
        <f>I265+I277</f>
        <v>0</v>
      </c>
    </row>
    <row r="265" spans="1:9" ht="16.5" thickBot="1">
      <c r="A265" s="38" t="s">
        <v>41</v>
      </c>
      <c r="B265" s="39" t="s">
        <v>205</v>
      </c>
      <c r="C265" s="79" t="s">
        <v>42</v>
      </c>
      <c r="D265" s="39" t="s">
        <v>96</v>
      </c>
      <c r="E265" s="39" t="s">
        <v>95</v>
      </c>
      <c r="F265" s="79"/>
      <c r="G265" s="180" t="s">
        <v>97</v>
      </c>
      <c r="H265" s="136">
        <f>H266+H269</f>
        <v>4870</v>
      </c>
      <c r="I265" s="96">
        <f aca="true" t="shared" si="4" ref="H265:I267">I266</f>
        <v>0</v>
      </c>
    </row>
    <row r="266" spans="1:9" ht="15.75">
      <c r="A266" s="61" t="s">
        <v>129</v>
      </c>
      <c r="B266" s="108" t="s">
        <v>205</v>
      </c>
      <c r="C266" s="46" t="s">
        <v>42</v>
      </c>
      <c r="D266" s="76" t="s">
        <v>43</v>
      </c>
      <c r="E266" s="36" t="s">
        <v>95</v>
      </c>
      <c r="F266" s="77"/>
      <c r="G266" s="159" t="s">
        <v>97</v>
      </c>
      <c r="H266" s="94">
        <f t="shared" si="4"/>
        <v>4870</v>
      </c>
      <c r="I266" s="94">
        <f t="shared" si="4"/>
        <v>0</v>
      </c>
    </row>
    <row r="267" spans="1:9" ht="15.75">
      <c r="A267" s="59" t="s">
        <v>201</v>
      </c>
      <c r="B267" s="109" t="s">
        <v>205</v>
      </c>
      <c r="C267" s="36" t="s">
        <v>42</v>
      </c>
      <c r="D267" s="77" t="s">
        <v>43</v>
      </c>
      <c r="E267" s="36" t="s">
        <v>45</v>
      </c>
      <c r="F267" s="8"/>
      <c r="G267" s="159" t="s">
        <v>97</v>
      </c>
      <c r="H267" s="95">
        <f t="shared" si="4"/>
        <v>4870</v>
      </c>
      <c r="I267" s="95">
        <f t="shared" si="4"/>
        <v>0</v>
      </c>
    </row>
    <row r="268" spans="1:9" ht="26.25">
      <c r="A268" s="206" t="s">
        <v>281</v>
      </c>
      <c r="B268" s="109" t="s">
        <v>205</v>
      </c>
      <c r="C268" s="36" t="s">
        <v>42</v>
      </c>
      <c r="D268" s="77" t="s">
        <v>43</v>
      </c>
      <c r="E268" s="36" t="s">
        <v>45</v>
      </c>
      <c r="F268" s="8" t="s">
        <v>190</v>
      </c>
      <c r="G268" s="153" t="s">
        <v>190</v>
      </c>
      <c r="H268" s="95">
        <v>4870</v>
      </c>
      <c r="I268" s="152"/>
    </row>
    <row r="269" spans="1:9" ht="15.75">
      <c r="A269" s="442" t="s">
        <v>3</v>
      </c>
      <c r="B269" s="376" t="s">
        <v>205</v>
      </c>
      <c r="C269" s="376" t="s">
        <v>42</v>
      </c>
      <c r="D269" s="376" t="s">
        <v>46</v>
      </c>
      <c r="E269" s="376" t="s">
        <v>95</v>
      </c>
      <c r="F269" s="376" t="s">
        <v>97</v>
      </c>
      <c r="G269" s="377" t="s">
        <v>97</v>
      </c>
      <c r="H269" s="378">
        <f>H270</f>
        <v>0</v>
      </c>
      <c r="I269" s="421"/>
    </row>
    <row r="270" spans="1:9" ht="15.75">
      <c r="A270" s="442" t="s">
        <v>202</v>
      </c>
      <c r="B270" s="376" t="s">
        <v>205</v>
      </c>
      <c r="C270" s="376" t="s">
        <v>42</v>
      </c>
      <c r="D270" s="376" t="s">
        <v>46</v>
      </c>
      <c r="E270" s="376" t="s">
        <v>325</v>
      </c>
      <c r="F270" s="376" t="s">
        <v>97</v>
      </c>
      <c r="G270" s="377" t="s">
        <v>97</v>
      </c>
      <c r="H270" s="378">
        <f>H271</f>
        <v>0</v>
      </c>
      <c r="I270" s="421"/>
    </row>
    <row r="271" spans="1:9" ht="16.5" thickBot="1">
      <c r="A271" s="443" t="s">
        <v>282</v>
      </c>
      <c r="B271" s="381" t="s">
        <v>205</v>
      </c>
      <c r="C271" s="381" t="s">
        <v>42</v>
      </c>
      <c r="D271" s="381" t="s">
        <v>46</v>
      </c>
      <c r="E271" s="381" t="s">
        <v>158</v>
      </c>
      <c r="F271" s="381" t="s">
        <v>15</v>
      </c>
      <c r="G271" s="382" t="s">
        <v>15</v>
      </c>
      <c r="H271" s="383">
        <f>300-300</f>
        <v>0</v>
      </c>
      <c r="I271" s="432"/>
    </row>
    <row r="272" spans="1:9" ht="38.25" thickBot="1">
      <c r="A272" s="254" t="s">
        <v>231</v>
      </c>
      <c r="B272" s="62" t="s">
        <v>232</v>
      </c>
      <c r="C272" s="44" t="s">
        <v>96</v>
      </c>
      <c r="D272" s="25" t="s">
        <v>96</v>
      </c>
      <c r="E272" s="44" t="s">
        <v>95</v>
      </c>
      <c r="F272" s="25"/>
      <c r="G272" s="157" t="s">
        <v>97</v>
      </c>
      <c r="H272" s="96">
        <f>H277+H287+H273</f>
        <v>34480</v>
      </c>
      <c r="I272" s="96">
        <f>I277+I287</f>
        <v>0</v>
      </c>
    </row>
    <row r="273" spans="1:9" ht="15.75">
      <c r="A273" s="439" t="s">
        <v>292</v>
      </c>
      <c r="B273" s="392" t="s">
        <v>232</v>
      </c>
      <c r="C273" s="392" t="s">
        <v>33</v>
      </c>
      <c r="D273" s="484" t="s">
        <v>96</v>
      </c>
      <c r="E273" s="484" t="s">
        <v>95</v>
      </c>
      <c r="F273" s="484"/>
      <c r="G273" s="485" t="s">
        <v>97</v>
      </c>
      <c r="H273" s="394">
        <f>H274</f>
        <v>170</v>
      </c>
      <c r="I273" s="394"/>
    </row>
    <row r="274" spans="1:9" ht="26.25">
      <c r="A274" s="226" t="s">
        <v>277</v>
      </c>
      <c r="B274" s="108" t="s">
        <v>232</v>
      </c>
      <c r="C274" s="46" t="s">
        <v>33</v>
      </c>
      <c r="D274" s="76" t="s">
        <v>37</v>
      </c>
      <c r="E274" s="46" t="s">
        <v>95</v>
      </c>
      <c r="F274" s="76"/>
      <c r="G274" s="179" t="s">
        <v>97</v>
      </c>
      <c r="H274" s="378">
        <f>H275</f>
        <v>170</v>
      </c>
      <c r="I274" s="387"/>
    </row>
    <row r="275" spans="1:9" ht="15.75">
      <c r="A275" s="92" t="s">
        <v>38</v>
      </c>
      <c r="B275" s="109" t="s">
        <v>128</v>
      </c>
      <c r="C275" s="36" t="s">
        <v>33</v>
      </c>
      <c r="D275" s="77" t="s">
        <v>37</v>
      </c>
      <c r="E275" s="36" t="s">
        <v>39</v>
      </c>
      <c r="F275" s="77"/>
      <c r="G275" s="159" t="s">
        <v>97</v>
      </c>
      <c r="H275" s="378">
        <f>H276</f>
        <v>170</v>
      </c>
      <c r="I275" s="387"/>
    </row>
    <row r="276" spans="1:9" ht="26.25">
      <c r="A276" s="206" t="s">
        <v>295</v>
      </c>
      <c r="B276" s="110" t="s">
        <v>232</v>
      </c>
      <c r="C276" s="40" t="s">
        <v>33</v>
      </c>
      <c r="D276" s="78" t="s">
        <v>37</v>
      </c>
      <c r="E276" s="36" t="s">
        <v>39</v>
      </c>
      <c r="F276" s="77"/>
      <c r="G276" s="169">
        <v>261</v>
      </c>
      <c r="H276" s="378">
        <v>170</v>
      </c>
      <c r="I276" s="387"/>
    </row>
    <row r="277" spans="1:9" ht="16.5" thickBot="1">
      <c r="A277" s="486" t="s">
        <v>41</v>
      </c>
      <c r="B277" s="31" t="s">
        <v>232</v>
      </c>
      <c r="C277" s="127" t="s">
        <v>42</v>
      </c>
      <c r="D277" s="487" t="s">
        <v>96</v>
      </c>
      <c r="E277" s="127" t="s">
        <v>95</v>
      </c>
      <c r="F277" s="487"/>
      <c r="G277" s="488" t="s">
        <v>97</v>
      </c>
      <c r="H277" s="489">
        <f>H278+H282</f>
        <v>17310</v>
      </c>
      <c r="I277" s="489">
        <f>I278+I282</f>
        <v>0</v>
      </c>
    </row>
    <row r="278" spans="1:9" ht="15.75">
      <c r="A278" s="61" t="s">
        <v>129</v>
      </c>
      <c r="B278" s="108" t="s">
        <v>232</v>
      </c>
      <c r="C278" s="46" t="s">
        <v>42</v>
      </c>
      <c r="D278" s="76" t="s">
        <v>43</v>
      </c>
      <c r="E278" s="36" t="s">
        <v>95</v>
      </c>
      <c r="F278" s="77"/>
      <c r="G278" s="159" t="s">
        <v>97</v>
      </c>
      <c r="H278" s="94">
        <f>H279</f>
        <v>11310</v>
      </c>
      <c r="I278" s="94">
        <f>I279</f>
        <v>0</v>
      </c>
    </row>
    <row r="279" spans="1:9" ht="15.75">
      <c r="A279" s="59" t="s">
        <v>201</v>
      </c>
      <c r="B279" s="109" t="s">
        <v>232</v>
      </c>
      <c r="C279" s="36" t="s">
        <v>42</v>
      </c>
      <c r="D279" s="77" t="s">
        <v>43</v>
      </c>
      <c r="E279" s="36" t="s">
        <v>45</v>
      </c>
      <c r="F279" s="8"/>
      <c r="G279" s="159" t="s">
        <v>97</v>
      </c>
      <c r="H279" s="95">
        <f>H280+H281</f>
        <v>11310</v>
      </c>
      <c r="I279" s="95">
        <f>I280</f>
        <v>0</v>
      </c>
    </row>
    <row r="280" spans="1:9" ht="15.75">
      <c r="A280" s="59" t="s">
        <v>212</v>
      </c>
      <c r="B280" s="109" t="s">
        <v>232</v>
      </c>
      <c r="C280" s="36" t="s">
        <v>42</v>
      </c>
      <c r="D280" s="77" t="s">
        <v>43</v>
      </c>
      <c r="E280" s="36" t="s">
        <v>45</v>
      </c>
      <c r="F280" s="8"/>
      <c r="G280" s="159" t="s">
        <v>136</v>
      </c>
      <c r="H280" s="243">
        <f>7000+3000</f>
        <v>10000</v>
      </c>
      <c r="I280" s="296"/>
    </row>
    <row r="281" spans="1:9" ht="24" customHeight="1">
      <c r="A281" s="86" t="s">
        <v>281</v>
      </c>
      <c r="B281" s="108" t="s">
        <v>232</v>
      </c>
      <c r="C281" s="46" t="s">
        <v>42</v>
      </c>
      <c r="D281" s="76" t="s">
        <v>43</v>
      </c>
      <c r="E281" s="36" t="s">
        <v>45</v>
      </c>
      <c r="F281" s="77" t="s">
        <v>190</v>
      </c>
      <c r="G281" s="159" t="s">
        <v>190</v>
      </c>
      <c r="H281" s="402">
        <v>1310</v>
      </c>
      <c r="I281" s="403"/>
    </row>
    <row r="282" spans="1:9" ht="15.75">
      <c r="A282" s="61" t="s">
        <v>3</v>
      </c>
      <c r="B282" s="108" t="s">
        <v>232</v>
      </c>
      <c r="C282" s="46" t="s">
        <v>42</v>
      </c>
      <c r="D282" s="76" t="s">
        <v>46</v>
      </c>
      <c r="E282" s="36" t="s">
        <v>95</v>
      </c>
      <c r="F282" s="77"/>
      <c r="G282" s="159" t="s">
        <v>97</v>
      </c>
      <c r="H282" s="94">
        <f>H285+H283</f>
        <v>6000</v>
      </c>
      <c r="I282" s="94">
        <f>I285</f>
        <v>0</v>
      </c>
    </row>
    <row r="283" spans="1:9" ht="15.75">
      <c r="A283" s="59" t="s">
        <v>134</v>
      </c>
      <c r="B283" s="108" t="s">
        <v>232</v>
      </c>
      <c r="C283" s="46" t="s">
        <v>42</v>
      </c>
      <c r="D283" s="76" t="s">
        <v>46</v>
      </c>
      <c r="E283" s="36" t="s">
        <v>135</v>
      </c>
      <c r="F283" s="77"/>
      <c r="G283" s="159" t="s">
        <v>97</v>
      </c>
      <c r="H283" s="94">
        <f>H284</f>
        <v>0</v>
      </c>
      <c r="I283" s="94"/>
    </row>
    <row r="284" spans="1:9" ht="15.75">
      <c r="A284" s="59" t="s">
        <v>212</v>
      </c>
      <c r="B284" s="108" t="s">
        <v>232</v>
      </c>
      <c r="C284" s="46" t="s">
        <v>42</v>
      </c>
      <c r="D284" s="76" t="s">
        <v>46</v>
      </c>
      <c r="E284" s="36" t="s">
        <v>135</v>
      </c>
      <c r="F284" s="77"/>
      <c r="G284" s="159" t="s">
        <v>136</v>
      </c>
      <c r="H284" s="94">
        <f>5000+6400-5000-6400</f>
        <v>0</v>
      </c>
      <c r="I284" s="94"/>
    </row>
    <row r="285" spans="1:9" ht="15.75">
      <c r="A285" s="59" t="s">
        <v>108</v>
      </c>
      <c r="B285" s="109" t="s">
        <v>232</v>
      </c>
      <c r="C285" s="36" t="s">
        <v>42</v>
      </c>
      <c r="D285" s="77" t="s">
        <v>46</v>
      </c>
      <c r="E285" s="36" t="s">
        <v>158</v>
      </c>
      <c r="F285" s="8"/>
      <c r="G285" s="159" t="s">
        <v>97</v>
      </c>
      <c r="H285" s="95">
        <f>H286</f>
        <v>6000</v>
      </c>
      <c r="I285" s="95">
        <f>I286</f>
        <v>0</v>
      </c>
    </row>
    <row r="286" spans="1:9" ht="15.75">
      <c r="A286" s="122" t="s">
        <v>234</v>
      </c>
      <c r="B286" s="110" t="s">
        <v>232</v>
      </c>
      <c r="C286" s="40" t="s">
        <v>42</v>
      </c>
      <c r="D286" s="78" t="s">
        <v>46</v>
      </c>
      <c r="E286" s="40" t="s">
        <v>158</v>
      </c>
      <c r="F286" s="6" t="s">
        <v>15</v>
      </c>
      <c r="G286" s="163">
        <v>412</v>
      </c>
      <c r="H286" s="93">
        <f>5000+1000</f>
        <v>6000</v>
      </c>
      <c r="I286" s="155"/>
    </row>
    <row r="287" spans="1:9" ht="15.75">
      <c r="A287" s="418" t="s">
        <v>6</v>
      </c>
      <c r="B287" s="386" t="s">
        <v>232</v>
      </c>
      <c r="C287" s="386" t="s">
        <v>47</v>
      </c>
      <c r="D287" s="386" t="s">
        <v>96</v>
      </c>
      <c r="E287" s="386" t="s">
        <v>95</v>
      </c>
      <c r="F287" s="386"/>
      <c r="G287" s="391" t="s">
        <v>97</v>
      </c>
      <c r="H287" s="387">
        <f>H288+H291</f>
        <v>17000</v>
      </c>
      <c r="I287" s="419">
        <f>I288+I291</f>
        <v>0</v>
      </c>
    </row>
    <row r="288" spans="1:9" ht="15.75">
      <c r="A288" s="61" t="s">
        <v>9</v>
      </c>
      <c r="B288" s="46" t="s">
        <v>232</v>
      </c>
      <c r="C288" s="76" t="s">
        <v>47</v>
      </c>
      <c r="D288" s="46" t="s">
        <v>51</v>
      </c>
      <c r="E288" s="46" t="s">
        <v>135</v>
      </c>
      <c r="F288" s="76"/>
      <c r="G288" s="179" t="s">
        <v>97</v>
      </c>
      <c r="H288" s="94">
        <f>H289</f>
        <v>10000</v>
      </c>
      <c r="I288" s="286"/>
    </row>
    <row r="289" spans="1:9" ht="15.75">
      <c r="A289" s="59" t="s">
        <v>134</v>
      </c>
      <c r="B289" s="36" t="s">
        <v>232</v>
      </c>
      <c r="C289" s="77" t="s">
        <v>47</v>
      </c>
      <c r="D289" s="36" t="s">
        <v>51</v>
      </c>
      <c r="E289" s="36" t="s">
        <v>135</v>
      </c>
      <c r="F289" s="77"/>
      <c r="G289" s="159" t="s">
        <v>97</v>
      </c>
      <c r="H289" s="95">
        <f>H290</f>
        <v>10000</v>
      </c>
      <c r="I289" s="150"/>
    </row>
    <row r="290" spans="1:9" ht="15.75">
      <c r="A290" s="60" t="s">
        <v>238</v>
      </c>
      <c r="B290" s="40" t="s">
        <v>232</v>
      </c>
      <c r="C290" s="78" t="s">
        <v>47</v>
      </c>
      <c r="D290" s="40" t="s">
        <v>51</v>
      </c>
      <c r="E290" s="40" t="s">
        <v>135</v>
      </c>
      <c r="F290" s="78"/>
      <c r="G290" s="374">
        <v>214</v>
      </c>
      <c r="H290" s="93">
        <f>8000+2000</f>
        <v>10000</v>
      </c>
      <c r="I290" s="155"/>
    </row>
    <row r="291" spans="1:9" ht="15.75">
      <c r="A291" s="418" t="s">
        <v>73</v>
      </c>
      <c r="B291" s="386" t="s">
        <v>232</v>
      </c>
      <c r="C291" s="386" t="s">
        <v>74</v>
      </c>
      <c r="D291" s="386" t="s">
        <v>96</v>
      </c>
      <c r="E291" s="386" t="s">
        <v>95</v>
      </c>
      <c r="F291" s="386"/>
      <c r="G291" s="391" t="s">
        <v>97</v>
      </c>
      <c r="H291" s="387">
        <f aca="true" t="shared" si="5" ref="H291:I293">H292</f>
        <v>7000</v>
      </c>
      <c r="I291" s="419">
        <f t="shared" si="5"/>
        <v>0</v>
      </c>
    </row>
    <row r="292" spans="1:9" ht="15.75">
      <c r="A292" s="61" t="s">
        <v>133</v>
      </c>
      <c r="B292" s="33" t="s">
        <v>232</v>
      </c>
      <c r="C292" s="32" t="s">
        <v>74</v>
      </c>
      <c r="D292" s="14" t="s">
        <v>80</v>
      </c>
      <c r="E292" s="46" t="s">
        <v>95</v>
      </c>
      <c r="F292" s="76"/>
      <c r="G292" s="179" t="s">
        <v>97</v>
      </c>
      <c r="H292" s="99">
        <f t="shared" si="5"/>
        <v>7000</v>
      </c>
      <c r="I292" s="99">
        <f t="shared" si="5"/>
        <v>0</v>
      </c>
    </row>
    <row r="293" spans="1:9" ht="15.75">
      <c r="A293" s="59" t="s">
        <v>134</v>
      </c>
      <c r="B293" s="109" t="s">
        <v>232</v>
      </c>
      <c r="C293" s="36" t="s">
        <v>74</v>
      </c>
      <c r="D293" s="77" t="s">
        <v>80</v>
      </c>
      <c r="E293" s="36" t="s">
        <v>135</v>
      </c>
      <c r="F293" s="77"/>
      <c r="G293" s="159" t="s">
        <v>97</v>
      </c>
      <c r="H293" s="95">
        <f t="shared" si="5"/>
        <v>7000</v>
      </c>
      <c r="I293" s="95">
        <f t="shared" si="5"/>
        <v>0</v>
      </c>
    </row>
    <row r="294" spans="1:9" ht="16.5" thickBot="1">
      <c r="A294" s="90" t="s">
        <v>212</v>
      </c>
      <c r="B294" s="289" t="s">
        <v>232</v>
      </c>
      <c r="C294" s="16" t="s">
        <v>74</v>
      </c>
      <c r="D294" s="148" t="s">
        <v>80</v>
      </c>
      <c r="E294" s="16" t="s">
        <v>135</v>
      </c>
      <c r="F294" s="148"/>
      <c r="G294" s="347">
        <v>214</v>
      </c>
      <c r="H294" s="133">
        <f>2000+5000</f>
        <v>7000</v>
      </c>
      <c r="I294" s="133"/>
    </row>
    <row r="295" spans="1:9" ht="19.5" thickBot="1">
      <c r="A295" s="253" t="s">
        <v>233</v>
      </c>
      <c r="B295" s="62" t="s">
        <v>312</v>
      </c>
      <c r="C295" s="44" t="s">
        <v>96</v>
      </c>
      <c r="D295" s="25" t="s">
        <v>96</v>
      </c>
      <c r="E295" s="44" t="s">
        <v>95</v>
      </c>
      <c r="F295" s="25"/>
      <c r="G295" s="157" t="s">
        <v>97</v>
      </c>
      <c r="H295" s="119">
        <f>H296+H304+H300</f>
        <v>148100</v>
      </c>
      <c r="I295" s="96">
        <f>I296+I304</f>
        <v>0</v>
      </c>
    </row>
    <row r="296" spans="1:9" ht="16.5" thickBot="1">
      <c r="A296" s="38" t="s">
        <v>41</v>
      </c>
      <c r="B296" s="39" t="s">
        <v>312</v>
      </c>
      <c r="C296" s="79" t="s">
        <v>42</v>
      </c>
      <c r="D296" s="39" t="s">
        <v>96</v>
      </c>
      <c r="E296" s="39" t="s">
        <v>95</v>
      </c>
      <c r="F296" s="79"/>
      <c r="G296" s="180" t="s">
        <v>97</v>
      </c>
      <c r="H296" s="136">
        <f aca="true" t="shared" si="6" ref="H296:I298">H297</f>
        <v>17100</v>
      </c>
      <c r="I296" s="96">
        <f t="shared" si="6"/>
        <v>0</v>
      </c>
    </row>
    <row r="297" spans="1:9" ht="15.75">
      <c r="A297" s="61" t="s">
        <v>3</v>
      </c>
      <c r="B297" s="108" t="s">
        <v>312</v>
      </c>
      <c r="C297" s="46" t="s">
        <v>42</v>
      </c>
      <c r="D297" s="76" t="s">
        <v>46</v>
      </c>
      <c r="E297" s="36" t="s">
        <v>95</v>
      </c>
      <c r="F297" s="77"/>
      <c r="G297" s="159" t="s">
        <v>97</v>
      </c>
      <c r="H297" s="117">
        <f t="shared" si="6"/>
        <v>17100</v>
      </c>
      <c r="I297" s="94">
        <f t="shared" si="6"/>
        <v>0</v>
      </c>
    </row>
    <row r="298" spans="1:9" ht="15.75">
      <c r="A298" s="59" t="s">
        <v>202</v>
      </c>
      <c r="B298" s="109" t="s">
        <v>312</v>
      </c>
      <c r="C298" s="36" t="s">
        <v>42</v>
      </c>
      <c r="D298" s="77" t="s">
        <v>46</v>
      </c>
      <c r="E298" s="36" t="s">
        <v>158</v>
      </c>
      <c r="F298" s="8"/>
      <c r="G298" s="159" t="s">
        <v>97</v>
      </c>
      <c r="H298" s="116">
        <f t="shared" si="6"/>
        <v>17100</v>
      </c>
      <c r="I298" s="95">
        <f t="shared" si="6"/>
        <v>0</v>
      </c>
    </row>
    <row r="299" spans="1:9" ht="15.75">
      <c r="A299" s="122" t="s">
        <v>234</v>
      </c>
      <c r="B299" s="110" t="s">
        <v>312</v>
      </c>
      <c r="C299" s="40" t="s">
        <v>42</v>
      </c>
      <c r="D299" s="78" t="s">
        <v>46</v>
      </c>
      <c r="E299" s="40" t="s">
        <v>158</v>
      </c>
      <c r="F299" s="6" t="s">
        <v>15</v>
      </c>
      <c r="G299" s="163">
        <v>412</v>
      </c>
      <c r="H299" s="384">
        <f>5000+4000+5000+3000+100</f>
        <v>17100</v>
      </c>
      <c r="I299" s="122"/>
    </row>
    <row r="300" spans="1:9" ht="15.75">
      <c r="A300" s="418" t="s">
        <v>6</v>
      </c>
      <c r="B300" s="386" t="s">
        <v>312</v>
      </c>
      <c r="C300" s="386" t="s">
        <v>47</v>
      </c>
      <c r="D300" s="386" t="s">
        <v>96</v>
      </c>
      <c r="E300" s="386" t="s">
        <v>95</v>
      </c>
      <c r="F300" s="386" t="s">
        <v>97</v>
      </c>
      <c r="G300" s="391" t="s">
        <v>97</v>
      </c>
      <c r="H300" s="387">
        <f>H301</f>
        <v>1000</v>
      </c>
      <c r="I300" s="423"/>
    </row>
    <row r="301" spans="1:9" ht="15.75">
      <c r="A301" s="424" t="s">
        <v>7</v>
      </c>
      <c r="B301" s="278" t="s">
        <v>312</v>
      </c>
      <c r="C301" s="278" t="s">
        <v>47</v>
      </c>
      <c r="D301" s="278" t="s">
        <v>48</v>
      </c>
      <c r="E301" s="278" t="s">
        <v>95</v>
      </c>
      <c r="F301" s="278" t="s">
        <v>97</v>
      </c>
      <c r="G301" s="179" t="s">
        <v>97</v>
      </c>
      <c r="H301" s="375">
        <f>H302</f>
        <v>1000</v>
      </c>
      <c r="I301" s="433"/>
    </row>
    <row r="302" spans="1:9" ht="15.75">
      <c r="A302" s="420" t="s">
        <v>134</v>
      </c>
      <c r="B302" s="376" t="s">
        <v>312</v>
      </c>
      <c r="C302" s="376" t="s">
        <v>47</v>
      </c>
      <c r="D302" s="376" t="s">
        <v>48</v>
      </c>
      <c r="E302" s="376" t="s">
        <v>135</v>
      </c>
      <c r="F302" s="376" t="s">
        <v>97</v>
      </c>
      <c r="G302" s="159" t="s">
        <v>97</v>
      </c>
      <c r="H302" s="378">
        <f>H303</f>
        <v>1000</v>
      </c>
      <c r="I302" s="421"/>
    </row>
    <row r="303" spans="1:9" ht="15.75">
      <c r="A303" s="431" t="s">
        <v>212</v>
      </c>
      <c r="B303" s="381" t="s">
        <v>312</v>
      </c>
      <c r="C303" s="381" t="s">
        <v>47</v>
      </c>
      <c r="D303" s="381" t="s">
        <v>48</v>
      </c>
      <c r="E303" s="381" t="s">
        <v>135</v>
      </c>
      <c r="F303" s="381" t="s">
        <v>136</v>
      </c>
      <c r="G303" s="380">
        <v>214</v>
      </c>
      <c r="H303" s="383">
        <v>1000</v>
      </c>
      <c r="I303" s="432"/>
    </row>
    <row r="304" spans="1:9" ht="15.75">
      <c r="A304" s="418" t="s">
        <v>73</v>
      </c>
      <c r="B304" s="386" t="s">
        <v>312</v>
      </c>
      <c r="C304" s="386" t="s">
        <v>74</v>
      </c>
      <c r="D304" s="386" t="s">
        <v>96</v>
      </c>
      <c r="E304" s="386" t="s">
        <v>95</v>
      </c>
      <c r="F304" s="386"/>
      <c r="G304" s="391" t="s">
        <v>97</v>
      </c>
      <c r="H304" s="387">
        <f>H305</f>
        <v>130000</v>
      </c>
      <c r="I304" s="419">
        <f>I305</f>
        <v>0</v>
      </c>
    </row>
    <row r="305" spans="1:9" ht="15.75">
      <c r="A305" s="61" t="s">
        <v>16</v>
      </c>
      <c r="B305" s="46" t="s">
        <v>312</v>
      </c>
      <c r="C305" s="76" t="s">
        <v>74</v>
      </c>
      <c r="D305" s="46" t="s">
        <v>75</v>
      </c>
      <c r="E305" s="291" t="s">
        <v>95</v>
      </c>
      <c r="F305" s="76"/>
      <c r="G305" s="179" t="s">
        <v>97</v>
      </c>
      <c r="H305" s="94">
        <f>H306</f>
        <v>130000</v>
      </c>
      <c r="I305" s="286">
        <f>I306</f>
        <v>0</v>
      </c>
    </row>
    <row r="306" spans="1:9" ht="15.75">
      <c r="A306" s="59" t="s">
        <v>134</v>
      </c>
      <c r="B306" s="46" t="s">
        <v>312</v>
      </c>
      <c r="C306" s="76" t="s">
        <v>74</v>
      </c>
      <c r="D306" s="46" t="s">
        <v>75</v>
      </c>
      <c r="E306" s="291" t="s">
        <v>135</v>
      </c>
      <c r="F306" s="76"/>
      <c r="G306" s="179" t="s">
        <v>97</v>
      </c>
      <c r="H306" s="94">
        <f>H307</f>
        <v>130000</v>
      </c>
      <c r="I306" s="286"/>
    </row>
    <row r="307" spans="1:9" ht="16.5" thickBot="1">
      <c r="A307" s="120" t="s">
        <v>212</v>
      </c>
      <c r="B307" s="16" t="s">
        <v>312</v>
      </c>
      <c r="C307" s="148" t="s">
        <v>74</v>
      </c>
      <c r="D307" s="16" t="s">
        <v>75</v>
      </c>
      <c r="E307" s="149" t="s">
        <v>135</v>
      </c>
      <c r="F307" s="148"/>
      <c r="G307" s="346" t="s">
        <v>136</v>
      </c>
      <c r="H307" s="133">
        <f>10000+120000</f>
        <v>130000</v>
      </c>
      <c r="I307" s="370"/>
    </row>
    <row r="308" spans="1:9" ht="16.5" thickBot="1">
      <c r="A308" s="34" t="s">
        <v>326</v>
      </c>
      <c r="B308" s="62" t="s">
        <v>327</v>
      </c>
      <c r="C308" s="25" t="s">
        <v>96</v>
      </c>
      <c r="D308" s="25" t="s">
        <v>96</v>
      </c>
      <c r="E308" s="200" t="s">
        <v>95</v>
      </c>
      <c r="F308" s="25" t="s">
        <v>97</v>
      </c>
      <c r="G308" s="404" t="s">
        <v>97</v>
      </c>
      <c r="H308" s="57">
        <f>H309</f>
        <v>87.8</v>
      </c>
      <c r="I308" s="332"/>
    </row>
    <row r="309" spans="1:9" ht="15.75">
      <c r="A309" s="439" t="s">
        <v>293</v>
      </c>
      <c r="B309" s="392" t="s">
        <v>327</v>
      </c>
      <c r="C309" s="392" t="s">
        <v>65</v>
      </c>
      <c r="D309" s="392" t="s">
        <v>96</v>
      </c>
      <c r="E309" s="392" t="s">
        <v>95</v>
      </c>
      <c r="F309" s="392" t="s">
        <v>97</v>
      </c>
      <c r="G309" s="393" t="s">
        <v>97</v>
      </c>
      <c r="H309" s="394">
        <f>H310</f>
        <v>87.8</v>
      </c>
      <c r="I309" s="415"/>
    </row>
    <row r="310" spans="1:9" ht="15.75">
      <c r="A310" s="420" t="s">
        <v>329</v>
      </c>
      <c r="B310" s="376" t="s">
        <v>327</v>
      </c>
      <c r="C310" s="376" t="s">
        <v>65</v>
      </c>
      <c r="D310" s="376" t="s">
        <v>330</v>
      </c>
      <c r="E310" s="376" t="s">
        <v>95</v>
      </c>
      <c r="F310" s="376" t="s">
        <v>97</v>
      </c>
      <c r="G310" s="377" t="s">
        <v>97</v>
      </c>
      <c r="H310" s="378">
        <f>H312</f>
        <v>87.8</v>
      </c>
      <c r="I310" s="426"/>
    </row>
    <row r="311" spans="1:9" ht="15.75">
      <c r="A311" s="420" t="s">
        <v>331</v>
      </c>
      <c r="B311" s="376"/>
      <c r="C311" s="376"/>
      <c r="D311" s="376"/>
      <c r="E311" s="376"/>
      <c r="F311" s="376"/>
      <c r="G311" s="377"/>
      <c r="H311" s="378"/>
      <c r="I311" s="426"/>
    </row>
    <row r="312" spans="1:9" ht="15.75">
      <c r="A312" s="420" t="s">
        <v>332</v>
      </c>
      <c r="B312" s="376" t="s">
        <v>327</v>
      </c>
      <c r="C312" s="376" t="s">
        <v>65</v>
      </c>
      <c r="D312" s="376" t="s">
        <v>330</v>
      </c>
      <c r="E312" s="376" t="s">
        <v>69</v>
      </c>
      <c r="F312" s="376" t="s">
        <v>97</v>
      </c>
      <c r="G312" s="377" t="s">
        <v>97</v>
      </c>
      <c r="H312" s="378">
        <f>H314</f>
        <v>87.8</v>
      </c>
      <c r="I312" s="426"/>
    </row>
    <row r="313" spans="1:9" ht="15.75">
      <c r="A313" s="420" t="s">
        <v>333</v>
      </c>
      <c r="B313" s="376"/>
      <c r="C313" s="376"/>
      <c r="D313" s="376"/>
      <c r="E313" s="376"/>
      <c r="F313" s="376"/>
      <c r="G313" s="377"/>
      <c r="H313" s="378"/>
      <c r="I313" s="426"/>
    </row>
    <row r="314" spans="1:9" ht="16.5" thickBot="1">
      <c r="A314" s="431" t="s">
        <v>334</v>
      </c>
      <c r="B314" s="381" t="s">
        <v>327</v>
      </c>
      <c r="C314" s="381" t="s">
        <v>65</v>
      </c>
      <c r="D314" s="381" t="s">
        <v>330</v>
      </c>
      <c r="E314" s="381" t="s">
        <v>69</v>
      </c>
      <c r="F314" s="381" t="s">
        <v>195</v>
      </c>
      <c r="G314" s="382" t="s">
        <v>195</v>
      </c>
      <c r="H314" s="383">
        <v>87.8</v>
      </c>
      <c r="I314" s="430"/>
    </row>
    <row r="315" spans="1:9" ht="16.5" thickBot="1">
      <c r="A315" s="453" t="s">
        <v>343</v>
      </c>
      <c r="B315" s="454" t="s">
        <v>344</v>
      </c>
      <c r="C315" s="454" t="s">
        <v>96</v>
      </c>
      <c r="D315" s="454" t="s">
        <v>96</v>
      </c>
      <c r="E315" s="454" t="s">
        <v>95</v>
      </c>
      <c r="F315" s="454" t="s">
        <v>97</v>
      </c>
      <c r="G315" s="455" t="s">
        <v>97</v>
      </c>
      <c r="H315" s="456">
        <f>H316</f>
        <v>19400</v>
      </c>
      <c r="I315" s="457"/>
    </row>
    <row r="316" spans="1:9" ht="15.75">
      <c r="A316" s="458" t="s">
        <v>41</v>
      </c>
      <c r="B316" s="392" t="s">
        <v>344</v>
      </c>
      <c r="C316" s="392" t="s">
        <v>42</v>
      </c>
      <c r="D316" s="392" t="s">
        <v>96</v>
      </c>
      <c r="E316" s="392" t="s">
        <v>95</v>
      </c>
      <c r="F316" s="392" t="s">
        <v>97</v>
      </c>
      <c r="G316" s="393" t="s">
        <v>97</v>
      </c>
      <c r="H316" s="394">
        <f>H317</f>
        <v>19400</v>
      </c>
      <c r="I316" s="394"/>
    </row>
    <row r="317" spans="1:9" ht="15.75">
      <c r="A317" s="452" t="s">
        <v>3</v>
      </c>
      <c r="B317" s="376" t="s">
        <v>344</v>
      </c>
      <c r="C317" s="376" t="s">
        <v>42</v>
      </c>
      <c r="D317" s="376" t="s">
        <v>46</v>
      </c>
      <c r="E317" s="376" t="s">
        <v>95</v>
      </c>
      <c r="F317" s="376" t="s">
        <v>97</v>
      </c>
      <c r="G317" s="377" t="s">
        <v>97</v>
      </c>
      <c r="H317" s="378">
        <f>H318+H321</f>
        <v>19400</v>
      </c>
      <c r="I317" s="378"/>
    </row>
    <row r="318" spans="1:9" ht="15.75">
      <c r="A318" s="452" t="s">
        <v>134</v>
      </c>
      <c r="B318" s="376" t="s">
        <v>344</v>
      </c>
      <c r="C318" s="376" t="s">
        <v>42</v>
      </c>
      <c r="D318" s="376" t="s">
        <v>46</v>
      </c>
      <c r="E318" s="376" t="s">
        <v>135</v>
      </c>
      <c r="F318" s="376" t="s">
        <v>97</v>
      </c>
      <c r="G318" s="377" t="s">
        <v>97</v>
      </c>
      <c r="H318" s="378">
        <f>H319</f>
        <v>6400</v>
      </c>
      <c r="I318" s="378"/>
    </row>
    <row r="319" spans="1:9" ht="15.75">
      <c r="A319" s="452" t="s">
        <v>212</v>
      </c>
      <c r="B319" s="376" t="s">
        <v>344</v>
      </c>
      <c r="C319" s="376" t="s">
        <v>42</v>
      </c>
      <c r="D319" s="376" t="s">
        <v>46</v>
      </c>
      <c r="E319" s="376" t="s">
        <v>135</v>
      </c>
      <c r="F319" s="376" t="s">
        <v>136</v>
      </c>
      <c r="G319" s="377" t="s">
        <v>136</v>
      </c>
      <c r="H319" s="378">
        <v>6400</v>
      </c>
      <c r="I319" s="378"/>
    </row>
    <row r="320" spans="1:9" ht="15.75">
      <c r="A320" s="59" t="s">
        <v>202</v>
      </c>
      <c r="B320" s="36" t="s">
        <v>344</v>
      </c>
      <c r="C320" s="36" t="s">
        <v>42</v>
      </c>
      <c r="D320" s="77" t="s">
        <v>46</v>
      </c>
      <c r="E320" s="36" t="s">
        <v>158</v>
      </c>
      <c r="F320" s="77"/>
      <c r="G320" s="159" t="s">
        <v>97</v>
      </c>
      <c r="H320" s="378">
        <f>H321</f>
        <v>13000</v>
      </c>
      <c r="I320" s="378"/>
    </row>
    <row r="321" spans="1:9" ht="26.25">
      <c r="A321" s="469" t="s">
        <v>229</v>
      </c>
      <c r="B321" s="376" t="s">
        <v>344</v>
      </c>
      <c r="C321" s="376" t="s">
        <v>42</v>
      </c>
      <c r="D321" s="376" t="s">
        <v>46</v>
      </c>
      <c r="E321" s="376" t="s">
        <v>158</v>
      </c>
      <c r="F321" s="376"/>
      <c r="G321" s="385">
        <v>411</v>
      </c>
      <c r="H321" s="378">
        <v>13000</v>
      </c>
      <c r="I321" s="378"/>
    </row>
    <row r="322" spans="1:9" ht="16.5" thickBot="1">
      <c r="A322" s="464" t="s">
        <v>347</v>
      </c>
      <c r="B322" s="465" t="s">
        <v>348</v>
      </c>
      <c r="C322" s="465" t="s">
        <v>96</v>
      </c>
      <c r="D322" s="465" t="s">
        <v>96</v>
      </c>
      <c r="E322" s="465" t="s">
        <v>95</v>
      </c>
      <c r="F322" s="465" t="s">
        <v>97</v>
      </c>
      <c r="G322" s="466" t="s">
        <v>97</v>
      </c>
      <c r="H322" s="467">
        <f>H323</f>
        <v>10000</v>
      </c>
      <c r="I322" s="468"/>
    </row>
    <row r="323" spans="1:9" ht="15.75">
      <c r="A323" s="462" t="s">
        <v>41</v>
      </c>
      <c r="B323" s="278" t="s">
        <v>348</v>
      </c>
      <c r="C323" s="278" t="s">
        <v>42</v>
      </c>
      <c r="D323" s="278" t="s">
        <v>96</v>
      </c>
      <c r="E323" s="278" t="s">
        <v>95</v>
      </c>
      <c r="F323" s="278" t="s">
        <v>97</v>
      </c>
      <c r="G323" s="379" t="s">
        <v>97</v>
      </c>
      <c r="H323" s="375">
        <f>H324</f>
        <v>10000</v>
      </c>
      <c r="I323" s="375"/>
    </row>
    <row r="324" spans="1:9" ht="15.75">
      <c r="A324" s="452" t="s">
        <v>129</v>
      </c>
      <c r="B324" s="376" t="s">
        <v>348</v>
      </c>
      <c r="C324" s="376" t="s">
        <v>42</v>
      </c>
      <c r="D324" s="376" t="s">
        <v>43</v>
      </c>
      <c r="E324" s="376" t="s">
        <v>95</v>
      </c>
      <c r="F324" s="376" t="s">
        <v>97</v>
      </c>
      <c r="G324" s="377" t="s">
        <v>97</v>
      </c>
      <c r="H324" s="378">
        <f>H325</f>
        <v>10000</v>
      </c>
      <c r="I324" s="378"/>
    </row>
    <row r="325" spans="1:9" ht="15.75">
      <c r="A325" s="452" t="s">
        <v>44</v>
      </c>
      <c r="B325" s="376" t="s">
        <v>348</v>
      </c>
      <c r="C325" s="376" t="s">
        <v>42</v>
      </c>
      <c r="D325" s="376" t="s">
        <v>43</v>
      </c>
      <c r="E325" s="376" t="s">
        <v>45</v>
      </c>
      <c r="F325" s="376" t="s">
        <v>97</v>
      </c>
      <c r="G325" s="377" t="s">
        <v>97</v>
      </c>
      <c r="H325" s="378">
        <f>H326</f>
        <v>10000</v>
      </c>
      <c r="I325" s="378"/>
    </row>
    <row r="326" spans="1:9" s="354" customFormat="1" ht="12" thickBot="1">
      <c r="A326" s="498" t="s">
        <v>374</v>
      </c>
      <c r="B326" s="499" t="s">
        <v>348</v>
      </c>
      <c r="C326" s="499" t="s">
        <v>42</v>
      </c>
      <c r="D326" s="499" t="s">
        <v>43</v>
      </c>
      <c r="E326" s="499" t="s">
        <v>45</v>
      </c>
      <c r="F326" s="499" t="s">
        <v>190</v>
      </c>
      <c r="G326" s="500" t="s">
        <v>190</v>
      </c>
      <c r="H326" s="501">
        <v>10000</v>
      </c>
      <c r="I326" s="501"/>
    </row>
    <row r="327" spans="1:9" ht="15" customHeight="1" thickBot="1">
      <c r="A327" s="413" t="s">
        <v>137</v>
      </c>
      <c r="B327" s="112" t="s">
        <v>97</v>
      </c>
      <c r="C327" s="39" t="s">
        <v>96</v>
      </c>
      <c r="D327" s="79" t="s">
        <v>96</v>
      </c>
      <c r="E327" s="39" t="s">
        <v>95</v>
      </c>
      <c r="F327" s="58"/>
      <c r="G327" s="180" t="s">
        <v>97</v>
      </c>
      <c r="H327" s="96">
        <f>H11+H97+H130+H156+H180+H211+H233+H253+H264+H272+H295+H308+H315+H322</f>
        <v>1508933.0000000002</v>
      </c>
      <c r="I327" s="463">
        <f>I11+I97+I130+I156+I180+I211+I233+I253+I272+I264</f>
        <v>255029</v>
      </c>
    </row>
    <row r="328" spans="1:9" ht="15.75">
      <c r="A328" s="89" t="s">
        <v>138</v>
      </c>
      <c r="B328" s="113"/>
      <c r="C328" s="106"/>
      <c r="D328" s="103"/>
      <c r="E328" s="106"/>
      <c r="F328" s="85"/>
      <c r="G328" s="171"/>
      <c r="H328" s="94"/>
      <c r="I328" s="282"/>
    </row>
    <row r="329" spans="1:9" ht="15.75">
      <c r="A329" s="59" t="s">
        <v>139</v>
      </c>
      <c r="B329" s="109"/>
      <c r="C329" s="36"/>
      <c r="D329" s="77"/>
      <c r="E329" s="36"/>
      <c r="F329" s="8"/>
      <c r="G329" s="162"/>
      <c r="H329" s="95"/>
      <c r="I329" s="152"/>
    </row>
    <row r="330" spans="1:9" ht="15.75">
      <c r="A330" s="59" t="s">
        <v>140</v>
      </c>
      <c r="B330" s="109"/>
      <c r="C330" s="36"/>
      <c r="D330" s="77"/>
      <c r="E330" s="36"/>
      <c r="F330" s="8"/>
      <c r="G330" s="162"/>
      <c r="H330" s="95"/>
      <c r="I330" s="152"/>
    </row>
    <row r="331" spans="1:9" ht="16.5" thickBot="1">
      <c r="A331" s="60" t="s">
        <v>141</v>
      </c>
      <c r="B331" s="110"/>
      <c r="C331" s="40"/>
      <c r="D331" s="78"/>
      <c r="E331" s="40"/>
      <c r="F331" s="6"/>
      <c r="G331" s="163"/>
      <c r="H331" s="93"/>
      <c r="I331" s="155"/>
    </row>
    <row r="332" spans="1:9" ht="16.5" thickBot="1">
      <c r="A332" s="34" t="s">
        <v>302</v>
      </c>
      <c r="B332" s="62" t="s">
        <v>97</v>
      </c>
      <c r="C332" s="44" t="s">
        <v>24</v>
      </c>
      <c r="D332" s="79" t="s">
        <v>96</v>
      </c>
      <c r="E332" s="39" t="s">
        <v>95</v>
      </c>
      <c r="F332" s="79"/>
      <c r="G332" s="158" t="s">
        <v>97</v>
      </c>
      <c r="H332" s="96">
        <f>H333</f>
        <v>5000</v>
      </c>
      <c r="I332" s="96">
        <f>I333</f>
        <v>0</v>
      </c>
    </row>
    <row r="333" spans="1:9" ht="15.75">
      <c r="A333" s="89" t="s">
        <v>19</v>
      </c>
      <c r="B333" s="113" t="s">
        <v>97</v>
      </c>
      <c r="C333" s="106" t="s">
        <v>24</v>
      </c>
      <c r="D333" s="103" t="s">
        <v>28</v>
      </c>
      <c r="E333" s="106" t="s">
        <v>29</v>
      </c>
      <c r="F333" s="103"/>
      <c r="G333" s="159" t="s">
        <v>97</v>
      </c>
      <c r="H333" s="100">
        <f>H334</f>
        <v>5000</v>
      </c>
      <c r="I333" s="100">
        <f>I334</f>
        <v>0</v>
      </c>
    </row>
    <row r="334" spans="1:9" ht="16.5" thickBot="1">
      <c r="A334" s="90" t="s">
        <v>119</v>
      </c>
      <c r="B334" s="114" t="s">
        <v>97</v>
      </c>
      <c r="C334" s="107" t="s">
        <v>24</v>
      </c>
      <c r="D334" s="104" t="s">
        <v>28</v>
      </c>
      <c r="E334" s="107" t="s">
        <v>29</v>
      </c>
      <c r="F334" s="104"/>
      <c r="G334" s="173" t="s">
        <v>30</v>
      </c>
      <c r="H334" s="101">
        <v>5000</v>
      </c>
      <c r="I334" s="281"/>
    </row>
    <row r="335" spans="1:9" ht="15.75">
      <c r="A335" s="45" t="s">
        <v>142</v>
      </c>
      <c r="B335" s="63"/>
      <c r="C335" s="41"/>
      <c r="D335" s="102"/>
      <c r="E335" s="105"/>
      <c r="F335" s="102"/>
      <c r="G335" s="178"/>
      <c r="H335" s="97"/>
      <c r="I335" s="280"/>
    </row>
    <row r="336" spans="1:9" ht="16.5" thickBot="1">
      <c r="A336" s="42" t="s">
        <v>143</v>
      </c>
      <c r="B336" s="111" t="s">
        <v>97</v>
      </c>
      <c r="C336" s="43" t="s">
        <v>33</v>
      </c>
      <c r="D336" s="132" t="s">
        <v>96</v>
      </c>
      <c r="E336" s="37" t="s">
        <v>95</v>
      </c>
      <c r="F336" s="81"/>
      <c r="G336" s="177" t="s">
        <v>97</v>
      </c>
      <c r="H336" s="98">
        <f>H338</f>
        <v>3470</v>
      </c>
      <c r="I336" s="98">
        <f>I338</f>
        <v>0</v>
      </c>
    </row>
    <row r="337" spans="1:9" ht="15.75">
      <c r="A337" s="88" t="s">
        <v>31</v>
      </c>
      <c r="B337" s="128"/>
      <c r="C337" s="129"/>
      <c r="D337" s="130"/>
      <c r="E337" s="18"/>
      <c r="F337" s="130"/>
      <c r="G337" s="167"/>
      <c r="H337" s="97"/>
      <c r="I337" s="280"/>
    </row>
    <row r="338" spans="1:9" ht="16.5" thickBot="1">
      <c r="A338" s="87" t="s">
        <v>32</v>
      </c>
      <c r="B338" s="31" t="s">
        <v>310</v>
      </c>
      <c r="C338" s="127" t="s">
        <v>33</v>
      </c>
      <c r="D338" s="132" t="s">
        <v>96</v>
      </c>
      <c r="E338" s="37" t="s">
        <v>95</v>
      </c>
      <c r="F338" s="81"/>
      <c r="G338" s="177" t="s">
        <v>97</v>
      </c>
      <c r="H338" s="133">
        <f>H339</f>
        <v>3470</v>
      </c>
      <c r="I338" s="133">
        <f>I339</f>
        <v>0</v>
      </c>
    </row>
    <row r="339" spans="1:9" ht="15.75">
      <c r="A339" s="61" t="s">
        <v>34</v>
      </c>
      <c r="B339" s="108" t="s">
        <v>97</v>
      </c>
      <c r="C339" s="46" t="s">
        <v>33</v>
      </c>
      <c r="D339" s="76" t="s">
        <v>35</v>
      </c>
      <c r="E339" s="46" t="s">
        <v>95</v>
      </c>
      <c r="F339" s="76"/>
      <c r="G339" s="179" t="s">
        <v>97</v>
      </c>
      <c r="H339" s="94">
        <f>H340</f>
        <v>3470</v>
      </c>
      <c r="I339" s="94">
        <f>I340</f>
        <v>0</v>
      </c>
    </row>
    <row r="340" spans="1:9" ht="15.75">
      <c r="A340" s="59" t="s">
        <v>100</v>
      </c>
      <c r="B340" s="109" t="s">
        <v>97</v>
      </c>
      <c r="C340" s="36" t="s">
        <v>33</v>
      </c>
      <c r="D340" s="77" t="s">
        <v>35</v>
      </c>
      <c r="E340" s="36" t="s">
        <v>101</v>
      </c>
      <c r="F340" s="77"/>
      <c r="G340" s="159" t="s">
        <v>97</v>
      </c>
      <c r="H340" s="95">
        <f>H341+H342+H343</f>
        <v>3470</v>
      </c>
      <c r="I340" s="95">
        <f>I341+I342+I343</f>
        <v>0</v>
      </c>
    </row>
    <row r="341" spans="1:9" ht="26.25">
      <c r="A341" s="143" t="s">
        <v>274</v>
      </c>
      <c r="B341" s="109" t="s">
        <v>97</v>
      </c>
      <c r="C341" s="36" t="s">
        <v>33</v>
      </c>
      <c r="D341" s="77" t="s">
        <v>35</v>
      </c>
      <c r="E341" s="36" t="s">
        <v>101</v>
      </c>
      <c r="F341" s="8"/>
      <c r="G341" s="162">
        <v>239</v>
      </c>
      <c r="H341" s="95">
        <f>1160-988</f>
        <v>172</v>
      </c>
      <c r="I341" s="152"/>
    </row>
    <row r="342" spans="1:9" ht="15.75">
      <c r="A342" s="59" t="s">
        <v>105</v>
      </c>
      <c r="B342" s="109" t="s">
        <v>97</v>
      </c>
      <c r="C342" s="36" t="s">
        <v>33</v>
      </c>
      <c r="D342" s="77" t="s">
        <v>35</v>
      </c>
      <c r="E342" s="36" t="s">
        <v>101</v>
      </c>
      <c r="F342" s="8"/>
      <c r="G342" s="162">
        <v>240</v>
      </c>
      <c r="H342" s="95">
        <f>315+553</f>
        <v>868</v>
      </c>
      <c r="I342" s="152"/>
    </row>
    <row r="343" spans="1:9" ht="27" thickBot="1">
      <c r="A343" s="143" t="s">
        <v>275</v>
      </c>
      <c r="B343" s="109" t="s">
        <v>97</v>
      </c>
      <c r="C343" s="36" t="s">
        <v>33</v>
      </c>
      <c r="D343" s="77" t="s">
        <v>35</v>
      </c>
      <c r="E343" s="36" t="s">
        <v>101</v>
      </c>
      <c r="F343" s="8"/>
      <c r="G343" s="162">
        <v>253</v>
      </c>
      <c r="H343" s="95">
        <f>1565+430+435</f>
        <v>2430</v>
      </c>
      <c r="I343" s="152"/>
    </row>
    <row r="344" spans="1:9" ht="15.75">
      <c r="A344" s="45" t="s">
        <v>41</v>
      </c>
      <c r="B344" s="63" t="s">
        <v>97</v>
      </c>
      <c r="C344" s="41" t="s">
        <v>42</v>
      </c>
      <c r="D344" s="255" t="s">
        <v>96</v>
      </c>
      <c r="E344" s="129" t="s">
        <v>95</v>
      </c>
      <c r="F344" s="255"/>
      <c r="G344" s="256" t="s">
        <v>97</v>
      </c>
      <c r="H344" s="97">
        <f>H346</f>
        <v>1046.9</v>
      </c>
      <c r="I344" s="97">
        <f>I346</f>
        <v>0</v>
      </c>
    </row>
    <row r="345" spans="1:9" ht="16.5" thickBot="1">
      <c r="A345" s="87" t="s">
        <v>206</v>
      </c>
      <c r="B345" s="111"/>
      <c r="C345" s="43"/>
      <c r="D345" s="111"/>
      <c r="E345" s="43"/>
      <c r="F345" s="24"/>
      <c r="G345" s="181"/>
      <c r="H345" s="98"/>
      <c r="I345" s="281"/>
    </row>
    <row r="346" spans="1:9" ht="15.75">
      <c r="A346" s="61" t="s">
        <v>207</v>
      </c>
      <c r="B346" s="108" t="s">
        <v>97</v>
      </c>
      <c r="C346" s="46" t="s">
        <v>42</v>
      </c>
      <c r="D346" s="76" t="s">
        <v>46</v>
      </c>
      <c r="E346" s="36" t="s">
        <v>95</v>
      </c>
      <c r="F346" s="77"/>
      <c r="G346" s="159" t="s">
        <v>97</v>
      </c>
      <c r="H346" s="100">
        <f>H347</f>
        <v>1046.9</v>
      </c>
      <c r="I346" s="100">
        <f>I347</f>
        <v>0</v>
      </c>
    </row>
    <row r="347" spans="1:9" ht="15.75">
      <c r="A347" s="59" t="s">
        <v>108</v>
      </c>
      <c r="B347" s="109" t="s">
        <v>97</v>
      </c>
      <c r="C347" s="36" t="s">
        <v>99</v>
      </c>
      <c r="D347" s="77" t="s">
        <v>46</v>
      </c>
      <c r="E347" s="36" t="s">
        <v>158</v>
      </c>
      <c r="F347" s="8"/>
      <c r="G347" s="159" t="s">
        <v>97</v>
      </c>
      <c r="H347" s="95">
        <f>H348</f>
        <v>1046.9</v>
      </c>
      <c r="I347" s="95">
        <f>I348</f>
        <v>0</v>
      </c>
    </row>
    <row r="348" spans="1:9" ht="16.5" thickBot="1">
      <c r="A348" s="92" t="s">
        <v>282</v>
      </c>
      <c r="B348" s="109" t="s">
        <v>97</v>
      </c>
      <c r="C348" s="36" t="s">
        <v>99</v>
      </c>
      <c r="D348" s="77" t="s">
        <v>46</v>
      </c>
      <c r="E348" s="36" t="s">
        <v>158</v>
      </c>
      <c r="F348" s="8"/>
      <c r="G348" s="162">
        <v>412</v>
      </c>
      <c r="H348" s="95">
        <f>800+246.9</f>
        <v>1046.9</v>
      </c>
      <c r="I348" s="152"/>
    </row>
    <row r="349" spans="1:9" ht="16.5" thickBot="1">
      <c r="A349" s="34" t="s">
        <v>160</v>
      </c>
      <c r="B349" s="62" t="s">
        <v>97</v>
      </c>
      <c r="C349" s="44" t="s">
        <v>87</v>
      </c>
      <c r="D349" s="79" t="s">
        <v>96</v>
      </c>
      <c r="E349" s="39" t="s">
        <v>95</v>
      </c>
      <c r="F349" s="79"/>
      <c r="G349" s="158" t="s">
        <v>97</v>
      </c>
      <c r="H349" s="96">
        <f>H353+H350</f>
        <v>9987.1</v>
      </c>
      <c r="I349" s="96">
        <f>I353+I350</f>
        <v>0</v>
      </c>
    </row>
    <row r="350" spans="1:9" ht="15.75">
      <c r="A350" s="59" t="s">
        <v>239</v>
      </c>
      <c r="B350" s="109" t="s">
        <v>97</v>
      </c>
      <c r="C350" s="36" t="s">
        <v>87</v>
      </c>
      <c r="D350" s="77" t="s">
        <v>222</v>
      </c>
      <c r="E350" s="36" t="s">
        <v>95</v>
      </c>
      <c r="F350" s="77"/>
      <c r="G350" s="159" t="s">
        <v>97</v>
      </c>
      <c r="H350" s="95">
        <f>H351</f>
        <v>1350</v>
      </c>
      <c r="I350" s="95">
        <f>I351</f>
        <v>0</v>
      </c>
    </row>
    <row r="351" spans="1:9" ht="15.75">
      <c r="A351" s="59" t="s">
        <v>223</v>
      </c>
      <c r="B351" s="109" t="s">
        <v>97</v>
      </c>
      <c r="C351" s="36" t="s">
        <v>87</v>
      </c>
      <c r="D351" s="77" t="s">
        <v>222</v>
      </c>
      <c r="E351" s="36" t="s">
        <v>224</v>
      </c>
      <c r="F351" s="8"/>
      <c r="G351" s="159" t="s">
        <v>97</v>
      </c>
      <c r="H351" s="95">
        <f>H352</f>
        <v>1350</v>
      </c>
      <c r="I351" s="95">
        <f>I352</f>
        <v>0</v>
      </c>
    </row>
    <row r="352" spans="1:9" ht="15.75">
      <c r="A352" s="59" t="s">
        <v>90</v>
      </c>
      <c r="B352" s="109" t="s">
        <v>97</v>
      </c>
      <c r="C352" s="36" t="s">
        <v>87</v>
      </c>
      <c r="D352" s="77" t="s">
        <v>222</v>
      </c>
      <c r="E352" s="36" t="s">
        <v>224</v>
      </c>
      <c r="F352" s="8" t="s">
        <v>4</v>
      </c>
      <c r="G352" s="162">
        <v>443</v>
      </c>
      <c r="H352" s="95">
        <f>850+500</f>
        <v>1350</v>
      </c>
      <c r="I352" s="92"/>
    </row>
    <row r="353" spans="1:9" ht="15.75">
      <c r="A353" s="61" t="s">
        <v>88</v>
      </c>
      <c r="B353" s="108" t="s">
        <v>97</v>
      </c>
      <c r="C353" s="46" t="s">
        <v>87</v>
      </c>
      <c r="D353" s="76" t="s">
        <v>89</v>
      </c>
      <c r="E353" s="36" t="s">
        <v>95</v>
      </c>
      <c r="F353" s="77"/>
      <c r="G353" s="159" t="s">
        <v>97</v>
      </c>
      <c r="H353" s="94">
        <f>H354+H356</f>
        <v>8637.1</v>
      </c>
      <c r="I353" s="94">
        <f>I354+I356</f>
        <v>0</v>
      </c>
    </row>
    <row r="354" spans="1:9" ht="15.75">
      <c r="A354" s="59" t="s">
        <v>134</v>
      </c>
      <c r="B354" s="109" t="s">
        <v>97</v>
      </c>
      <c r="C354" s="36" t="s">
        <v>87</v>
      </c>
      <c r="D354" s="77" t="s">
        <v>89</v>
      </c>
      <c r="E354" s="36" t="s">
        <v>135</v>
      </c>
      <c r="F354" s="8"/>
      <c r="G354" s="159" t="s">
        <v>97</v>
      </c>
      <c r="H354" s="94">
        <f>H355</f>
        <v>1726</v>
      </c>
      <c r="I354" s="94">
        <f>I355</f>
        <v>0</v>
      </c>
    </row>
    <row r="355" spans="1:9" ht="15.75">
      <c r="A355" s="59" t="s">
        <v>212</v>
      </c>
      <c r="B355" s="109" t="s">
        <v>97</v>
      </c>
      <c r="C355" s="36" t="s">
        <v>87</v>
      </c>
      <c r="D355" s="77" t="s">
        <v>89</v>
      </c>
      <c r="E355" s="36" t="s">
        <v>135</v>
      </c>
      <c r="F355" s="8"/>
      <c r="G355" s="162">
        <v>214</v>
      </c>
      <c r="H355" s="95">
        <f>626+1100</f>
        <v>1726</v>
      </c>
      <c r="I355" s="152"/>
    </row>
    <row r="356" spans="1:9" ht="26.25">
      <c r="A356" s="206" t="s">
        <v>283</v>
      </c>
      <c r="B356" s="33" t="s">
        <v>97</v>
      </c>
      <c r="C356" s="32" t="s">
        <v>87</v>
      </c>
      <c r="D356" s="14" t="s">
        <v>89</v>
      </c>
      <c r="E356" s="32" t="s">
        <v>191</v>
      </c>
      <c r="F356" s="11"/>
      <c r="G356" s="159" t="s">
        <v>97</v>
      </c>
      <c r="H356" s="99">
        <f>H357</f>
        <v>6911.1</v>
      </c>
      <c r="I356" s="99"/>
    </row>
    <row r="357" spans="1:9" ht="16.5" thickBot="1">
      <c r="A357" s="120" t="s">
        <v>90</v>
      </c>
      <c r="B357" s="114" t="s">
        <v>97</v>
      </c>
      <c r="C357" s="107" t="s">
        <v>87</v>
      </c>
      <c r="D357" s="104" t="s">
        <v>89</v>
      </c>
      <c r="E357" s="107" t="s">
        <v>191</v>
      </c>
      <c r="F357" s="147"/>
      <c r="G357" s="172">
        <v>443</v>
      </c>
      <c r="H357" s="101">
        <f>630+6281.1</f>
        <v>6911.1</v>
      </c>
      <c r="I357" s="281"/>
    </row>
    <row r="358" spans="1:9" s="191" customFormat="1" ht="16.5" thickBot="1">
      <c r="A358" s="348" t="s">
        <v>311</v>
      </c>
      <c r="B358" s="268" t="s">
        <v>97</v>
      </c>
      <c r="C358" s="269" t="s">
        <v>96</v>
      </c>
      <c r="D358" s="270" t="s">
        <v>96</v>
      </c>
      <c r="E358" s="269" t="s">
        <v>95</v>
      </c>
      <c r="F358" s="319"/>
      <c r="G358" s="158" t="s">
        <v>97</v>
      </c>
      <c r="H358" s="267">
        <f>H359+H366+H378+H391</f>
        <v>50861.3</v>
      </c>
      <c r="I358" s="349"/>
    </row>
    <row r="359" spans="1:9" s="191" customFormat="1" ht="16.5" thickBot="1">
      <c r="A359" s="125" t="s">
        <v>41</v>
      </c>
      <c r="B359" s="112" t="s">
        <v>97</v>
      </c>
      <c r="C359" s="39" t="s">
        <v>42</v>
      </c>
      <c r="D359" s="79" t="s">
        <v>96</v>
      </c>
      <c r="E359" s="39" t="s">
        <v>95</v>
      </c>
      <c r="F359" s="79"/>
      <c r="G359" s="158" t="s">
        <v>97</v>
      </c>
      <c r="H359" s="96">
        <f>H360</f>
        <v>25893</v>
      </c>
      <c r="I359" s="96">
        <f>I360+I365</f>
        <v>0</v>
      </c>
    </row>
    <row r="360" spans="1:9" ht="15.75">
      <c r="A360" s="61" t="s">
        <v>3</v>
      </c>
      <c r="B360" s="108" t="s">
        <v>97</v>
      </c>
      <c r="C360" s="46" t="s">
        <v>42</v>
      </c>
      <c r="D360" s="76" t="s">
        <v>46</v>
      </c>
      <c r="E360" s="36" t="s">
        <v>95</v>
      </c>
      <c r="F360" s="77"/>
      <c r="G360" s="159" t="s">
        <v>97</v>
      </c>
      <c r="H360" s="100">
        <f>H363+H364+H361</f>
        <v>25893</v>
      </c>
      <c r="I360" s="100">
        <f>I363</f>
        <v>0</v>
      </c>
    </row>
    <row r="361" spans="1:9" ht="15.75">
      <c r="A361" s="59" t="s">
        <v>134</v>
      </c>
      <c r="B361" s="109" t="s">
        <v>97</v>
      </c>
      <c r="C361" s="36" t="s">
        <v>42</v>
      </c>
      <c r="D361" s="77" t="s">
        <v>46</v>
      </c>
      <c r="E361" s="36" t="s">
        <v>135</v>
      </c>
      <c r="F361" s="8"/>
      <c r="G361" s="159" t="s">
        <v>97</v>
      </c>
      <c r="H361" s="94">
        <f>H362</f>
        <v>20000</v>
      </c>
      <c r="I361" s="94"/>
    </row>
    <row r="362" spans="1:9" ht="15.75">
      <c r="A362" s="59" t="s">
        <v>212</v>
      </c>
      <c r="B362" s="109" t="s">
        <v>97</v>
      </c>
      <c r="C362" s="36" t="s">
        <v>42</v>
      </c>
      <c r="D362" s="77" t="s">
        <v>46</v>
      </c>
      <c r="E362" s="36" t="s">
        <v>135</v>
      </c>
      <c r="F362" s="8"/>
      <c r="G362" s="162">
        <v>214</v>
      </c>
      <c r="H362" s="94">
        <v>20000</v>
      </c>
      <c r="I362" s="94"/>
    </row>
    <row r="363" spans="1:9" ht="15.75">
      <c r="A363" s="59" t="s">
        <v>108</v>
      </c>
      <c r="B363" s="109" t="s">
        <v>97</v>
      </c>
      <c r="C363" s="36" t="s">
        <v>99</v>
      </c>
      <c r="D363" s="77" t="s">
        <v>46</v>
      </c>
      <c r="E363" s="36" t="s">
        <v>158</v>
      </c>
      <c r="F363" s="8"/>
      <c r="G363" s="159" t="s">
        <v>97</v>
      </c>
      <c r="H363" s="95">
        <f>H365</f>
        <v>3300</v>
      </c>
      <c r="I363" s="95">
        <f>I365</f>
        <v>0</v>
      </c>
    </row>
    <row r="364" spans="1:9" ht="26.25">
      <c r="A364" s="143" t="s">
        <v>229</v>
      </c>
      <c r="B364" s="109" t="s">
        <v>97</v>
      </c>
      <c r="C364" s="36" t="s">
        <v>42</v>
      </c>
      <c r="D364" s="77" t="s">
        <v>46</v>
      </c>
      <c r="E364" s="36" t="s">
        <v>158</v>
      </c>
      <c r="F364" s="8" t="s">
        <v>230</v>
      </c>
      <c r="G364" s="162">
        <v>411</v>
      </c>
      <c r="H364" s="95">
        <v>2593</v>
      </c>
      <c r="I364" s="152"/>
    </row>
    <row r="365" spans="1:9" ht="16.5" thickBot="1">
      <c r="A365" s="124" t="s">
        <v>282</v>
      </c>
      <c r="B365" s="114" t="s">
        <v>97</v>
      </c>
      <c r="C365" s="107" t="s">
        <v>99</v>
      </c>
      <c r="D365" s="104" t="s">
        <v>46</v>
      </c>
      <c r="E365" s="107" t="s">
        <v>158</v>
      </c>
      <c r="F365" s="147"/>
      <c r="G365" s="172">
        <v>412</v>
      </c>
      <c r="H365" s="101">
        <f>2500+800</f>
        <v>3300</v>
      </c>
      <c r="I365" s="281"/>
    </row>
    <row r="366" spans="1:9" ht="16.5" thickBot="1">
      <c r="A366" s="125" t="s">
        <v>6</v>
      </c>
      <c r="B366" s="112" t="s">
        <v>97</v>
      </c>
      <c r="C366" s="39" t="s">
        <v>47</v>
      </c>
      <c r="D366" s="79" t="s">
        <v>96</v>
      </c>
      <c r="E366" s="39" t="s">
        <v>95</v>
      </c>
      <c r="F366" s="79"/>
      <c r="G366" s="158" t="s">
        <v>97</v>
      </c>
      <c r="H366" s="96">
        <f>H367+H370+H375</f>
        <v>8808</v>
      </c>
      <c r="I366" s="96">
        <f>I367+I370+I402+I399</f>
        <v>0</v>
      </c>
    </row>
    <row r="367" spans="1:9" ht="15.75">
      <c r="A367" s="89" t="s">
        <v>7</v>
      </c>
      <c r="B367" s="113" t="s">
        <v>97</v>
      </c>
      <c r="C367" s="106" t="s">
        <v>47</v>
      </c>
      <c r="D367" s="103" t="s">
        <v>48</v>
      </c>
      <c r="E367" s="106" t="s">
        <v>95</v>
      </c>
      <c r="F367" s="103"/>
      <c r="G367" s="288" t="s">
        <v>97</v>
      </c>
      <c r="H367" s="100">
        <f>H368</f>
        <v>1800</v>
      </c>
      <c r="I367" s="100">
        <f>I368</f>
        <v>0</v>
      </c>
    </row>
    <row r="368" spans="1:9" ht="15.75">
      <c r="A368" s="59" t="s">
        <v>8</v>
      </c>
      <c r="B368" s="109" t="s">
        <v>97</v>
      </c>
      <c r="C368" s="36" t="s">
        <v>47</v>
      </c>
      <c r="D368" s="77" t="s">
        <v>48</v>
      </c>
      <c r="E368" s="36" t="s">
        <v>49</v>
      </c>
      <c r="F368" s="77"/>
      <c r="G368" s="159" t="s">
        <v>97</v>
      </c>
      <c r="H368" s="95">
        <f>H369</f>
        <v>1800</v>
      </c>
      <c r="I368" s="95">
        <f>I369</f>
        <v>0</v>
      </c>
    </row>
    <row r="369" spans="1:9" ht="15.75">
      <c r="A369" s="59" t="s">
        <v>50</v>
      </c>
      <c r="B369" s="109" t="s">
        <v>97</v>
      </c>
      <c r="C369" s="36" t="s">
        <v>47</v>
      </c>
      <c r="D369" s="77" t="s">
        <v>48</v>
      </c>
      <c r="E369" s="36" t="s">
        <v>49</v>
      </c>
      <c r="F369" s="77"/>
      <c r="G369" s="162">
        <v>327</v>
      </c>
      <c r="H369" s="95">
        <v>1800</v>
      </c>
      <c r="I369" s="150"/>
    </row>
    <row r="370" spans="1:9" ht="15.75">
      <c r="A370" s="60" t="s">
        <v>9</v>
      </c>
      <c r="B370" s="110" t="s">
        <v>97</v>
      </c>
      <c r="C370" s="40" t="s">
        <v>47</v>
      </c>
      <c r="D370" s="78" t="s">
        <v>51</v>
      </c>
      <c r="E370" s="36" t="s">
        <v>95</v>
      </c>
      <c r="F370" s="77"/>
      <c r="G370" s="159" t="s">
        <v>97</v>
      </c>
      <c r="H370" s="95">
        <f>H371+H373</f>
        <v>6508</v>
      </c>
      <c r="I370" s="95"/>
    </row>
    <row r="371" spans="1:9" ht="15.75">
      <c r="A371" s="235" t="s">
        <v>284</v>
      </c>
      <c r="B371" s="110" t="s">
        <v>97</v>
      </c>
      <c r="C371" s="40" t="s">
        <v>47</v>
      </c>
      <c r="D371" s="78" t="s">
        <v>51</v>
      </c>
      <c r="E371" s="40" t="s">
        <v>52</v>
      </c>
      <c r="F371" s="78"/>
      <c r="G371" s="159" t="s">
        <v>97</v>
      </c>
      <c r="H371" s="95">
        <f>H372</f>
        <v>4461</v>
      </c>
      <c r="I371" s="95">
        <f>I372</f>
        <v>0</v>
      </c>
    </row>
    <row r="372" spans="1:9" ht="15.75">
      <c r="A372" s="59" t="s">
        <v>50</v>
      </c>
      <c r="B372" s="109" t="s">
        <v>97</v>
      </c>
      <c r="C372" s="36" t="s">
        <v>47</v>
      </c>
      <c r="D372" s="77" t="s">
        <v>51</v>
      </c>
      <c r="E372" s="36" t="s">
        <v>52</v>
      </c>
      <c r="F372" s="8"/>
      <c r="G372" s="162">
        <v>327</v>
      </c>
      <c r="H372" s="95">
        <v>4461</v>
      </c>
      <c r="I372" s="150"/>
    </row>
    <row r="373" spans="1:9" ht="15.75">
      <c r="A373" s="82" t="s">
        <v>58</v>
      </c>
      <c r="B373" s="33" t="s">
        <v>97</v>
      </c>
      <c r="C373" s="32" t="s">
        <v>47</v>
      </c>
      <c r="D373" s="14" t="s">
        <v>51</v>
      </c>
      <c r="E373" s="32" t="s">
        <v>59</v>
      </c>
      <c r="F373" s="14"/>
      <c r="G373" s="176" t="s">
        <v>97</v>
      </c>
      <c r="H373" s="122">
        <f>H374</f>
        <v>2047</v>
      </c>
      <c r="I373" s="122">
        <f>I374</f>
        <v>0</v>
      </c>
    </row>
    <row r="374" spans="1:9" ht="15.75">
      <c r="A374" s="59" t="s">
        <v>50</v>
      </c>
      <c r="B374" s="109" t="s">
        <v>97</v>
      </c>
      <c r="C374" s="36" t="s">
        <v>47</v>
      </c>
      <c r="D374" s="77" t="s">
        <v>51</v>
      </c>
      <c r="E374" s="36" t="s">
        <v>59</v>
      </c>
      <c r="F374" s="77"/>
      <c r="G374" s="162">
        <v>327</v>
      </c>
      <c r="H374" s="92">
        <f>47+2000</f>
        <v>2047</v>
      </c>
      <c r="I374" s="150"/>
    </row>
    <row r="375" spans="1:9" ht="15.75">
      <c r="A375" s="59" t="s">
        <v>53</v>
      </c>
      <c r="B375" s="109" t="s">
        <v>97</v>
      </c>
      <c r="C375" s="36" t="s">
        <v>47</v>
      </c>
      <c r="D375" s="77" t="s">
        <v>54</v>
      </c>
      <c r="E375" s="36" t="s">
        <v>95</v>
      </c>
      <c r="F375" s="77"/>
      <c r="G375" s="159" t="s">
        <v>97</v>
      </c>
      <c r="H375" s="95">
        <f>H376</f>
        <v>500</v>
      </c>
      <c r="I375" s="95">
        <f>I376</f>
        <v>0</v>
      </c>
    </row>
    <row r="376" spans="1:9" ht="15.75">
      <c r="A376" s="59" t="s">
        <v>225</v>
      </c>
      <c r="B376" s="109" t="s">
        <v>97</v>
      </c>
      <c r="C376" s="36" t="s">
        <v>47</v>
      </c>
      <c r="D376" s="77" t="s">
        <v>54</v>
      </c>
      <c r="E376" s="36" t="s">
        <v>226</v>
      </c>
      <c r="F376" s="77"/>
      <c r="G376" s="159" t="s">
        <v>97</v>
      </c>
      <c r="H376" s="95">
        <f>H377</f>
        <v>500</v>
      </c>
      <c r="I376" s="95">
        <f>I377+I390</f>
        <v>0</v>
      </c>
    </row>
    <row r="377" spans="1:9" ht="16.5" thickBot="1">
      <c r="A377" s="120" t="s">
        <v>50</v>
      </c>
      <c r="B377" s="114" t="s">
        <v>97</v>
      </c>
      <c r="C377" s="107" t="s">
        <v>47</v>
      </c>
      <c r="D377" s="104" t="s">
        <v>54</v>
      </c>
      <c r="E377" s="107" t="s">
        <v>226</v>
      </c>
      <c r="F377" s="104" t="s">
        <v>17</v>
      </c>
      <c r="G377" s="172">
        <v>327</v>
      </c>
      <c r="H377" s="101">
        <v>500</v>
      </c>
      <c r="I377" s="281"/>
    </row>
    <row r="378" spans="1:9" ht="16.5" thickBot="1">
      <c r="A378" s="125" t="s">
        <v>293</v>
      </c>
      <c r="B378" s="112" t="s">
        <v>97</v>
      </c>
      <c r="C378" s="39" t="s">
        <v>65</v>
      </c>
      <c r="D378" s="112" t="s">
        <v>96</v>
      </c>
      <c r="E378" s="39" t="s">
        <v>95</v>
      </c>
      <c r="F378" s="79"/>
      <c r="G378" s="236" t="s">
        <v>97</v>
      </c>
      <c r="H378" s="96">
        <f>H379+H390</f>
        <v>3000</v>
      </c>
      <c r="I378" s="96">
        <f>I379+I390</f>
        <v>0</v>
      </c>
    </row>
    <row r="379" spans="1:9" ht="15.75">
      <c r="A379" s="61" t="s">
        <v>62</v>
      </c>
      <c r="B379" s="108" t="s">
        <v>97</v>
      </c>
      <c r="C379" s="46" t="s">
        <v>65</v>
      </c>
      <c r="D379" s="76" t="s">
        <v>63</v>
      </c>
      <c r="E379" s="36" t="s">
        <v>95</v>
      </c>
      <c r="F379" s="77"/>
      <c r="G379" s="159" t="s">
        <v>97</v>
      </c>
      <c r="H379" s="94">
        <f>H381+H383+H384+H386</f>
        <v>2950</v>
      </c>
      <c r="I379" s="94">
        <f>I380+I382+I384+I386+I388</f>
        <v>0</v>
      </c>
    </row>
    <row r="380" spans="1:9" ht="26.25">
      <c r="A380" s="206" t="s">
        <v>296</v>
      </c>
      <c r="B380" s="109" t="s">
        <v>97</v>
      </c>
      <c r="C380" s="36" t="s">
        <v>65</v>
      </c>
      <c r="D380" s="77" t="s">
        <v>63</v>
      </c>
      <c r="E380" s="36" t="s">
        <v>64</v>
      </c>
      <c r="F380" s="77"/>
      <c r="G380" s="159" t="s">
        <v>97</v>
      </c>
      <c r="H380" s="95">
        <f>H381</f>
        <v>1750</v>
      </c>
      <c r="I380" s="95">
        <f>I381</f>
        <v>0</v>
      </c>
    </row>
    <row r="381" spans="1:9" ht="15.75">
      <c r="A381" s="60" t="s">
        <v>50</v>
      </c>
      <c r="B381" s="109" t="s">
        <v>97</v>
      </c>
      <c r="C381" s="36" t="s">
        <v>65</v>
      </c>
      <c r="D381" s="77" t="s">
        <v>63</v>
      </c>
      <c r="E381" s="36" t="s">
        <v>64</v>
      </c>
      <c r="F381" s="77"/>
      <c r="G381" s="162">
        <v>327</v>
      </c>
      <c r="H381" s="95">
        <v>1750</v>
      </c>
      <c r="I381" s="152"/>
    </row>
    <row r="382" spans="1:9" ht="15.75">
      <c r="A382" s="59" t="s">
        <v>13</v>
      </c>
      <c r="B382" s="109" t="s">
        <v>97</v>
      </c>
      <c r="C382" s="36" t="s">
        <v>65</v>
      </c>
      <c r="D382" s="77" t="s">
        <v>63</v>
      </c>
      <c r="E382" s="36" t="s">
        <v>66</v>
      </c>
      <c r="F382" s="77"/>
      <c r="G382" s="159" t="s">
        <v>97</v>
      </c>
      <c r="H382" s="95">
        <f>H383</f>
        <v>100</v>
      </c>
      <c r="I382" s="95">
        <f>I383</f>
        <v>0</v>
      </c>
    </row>
    <row r="383" spans="1:9" ht="15.75">
      <c r="A383" s="60" t="s">
        <v>50</v>
      </c>
      <c r="B383" s="109" t="s">
        <v>97</v>
      </c>
      <c r="C383" s="36" t="s">
        <v>65</v>
      </c>
      <c r="D383" s="77" t="s">
        <v>63</v>
      </c>
      <c r="E383" s="36" t="s">
        <v>66</v>
      </c>
      <c r="F383" s="77"/>
      <c r="G383" s="162">
        <v>327</v>
      </c>
      <c r="H383" s="95">
        <v>100</v>
      </c>
      <c r="I383" s="152"/>
    </row>
    <row r="384" spans="1:9" ht="15.75">
      <c r="A384" s="59" t="s">
        <v>14</v>
      </c>
      <c r="B384" s="109" t="s">
        <v>97</v>
      </c>
      <c r="C384" s="36" t="s">
        <v>65</v>
      </c>
      <c r="D384" s="77" t="s">
        <v>63</v>
      </c>
      <c r="E384" s="36" t="s">
        <v>67</v>
      </c>
      <c r="F384" s="77"/>
      <c r="G384" s="162"/>
      <c r="H384" s="95">
        <f>H385</f>
        <v>800</v>
      </c>
      <c r="I384" s="95">
        <f>I385</f>
        <v>0</v>
      </c>
    </row>
    <row r="385" spans="1:9" ht="15.75">
      <c r="A385" s="60" t="s">
        <v>50</v>
      </c>
      <c r="B385" s="109" t="s">
        <v>97</v>
      </c>
      <c r="C385" s="36" t="s">
        <v>65</v>
      </c>
      <c r="D385" s="77" t="s">
        <v>63</v>
      </c>
      <c r="E385" s="36" t="s">
        <v>67</v>
      </c>
      <c r="F385" s="77"/>
      <c r="G385" s="162">
        <v>327</v>
      </c>
      <c r="H385" s="95">
        <v>800</v>
      </c>
      <c r="I385" s="152"/>
    </row>
    <row r="386" spans="1:9" ht="26.25">
      <c r="A386" s="206" t="s">
        <v>287</v>
      </c>
      <c r="B386" s="109" t="s">
        <v>97</v>
      </c>
      <c r="C386" s="36" t="s">
        <v>65</v>
      </c>
      <c r="D386" s="77" t="s">
        <v>63</v>
      </c>
      <c r="E386" s="36" t="s">
        <v>68</v>
      </c>
      <c r="F386" s="77"/>
      <c r="G386" s="159" t="s">
        <v>97</v>
      </c>
      <c r="H386" s="95">
        <f>H387</f>
        <v>300</v>
      </c>
      <c r="I386" s="95">
        <f>I387</f>
        <v>0</v>
      </c>
    </row>
    <row r="387" spans="1:9" ht="15.75">
      <c r="A387" s="60" t="s">
        <v>50</v>
      </c>
      <c r="B387" s="109" t="s">
        <v>97</v>
      </c>
      <c r="C387" s="36" t="s">
        <v>65</v>
      </c>
      <c r="D387" s="77" t="s">
        <v>63</v>
      </c>
      <c r="E387" s="36" t="s">
        <v>68</v>
      </c>
      <c r="F387" s="77"/>
      <c r="G387" s="162">
        <v>327</v>
      </c>
      <c r="H387" s="95">
        <v>300</v>
      </c>
      <c r="I387" s="152"/>
    </row>
    <row r="388" spans="1:9" ht="26.25">
      <c r="A388" s="227" t="s">
        <v>288</v>
      </c>
      <c r="B388" s="109" t="s">
        <v>97</v>
      </c>
      <c r="C388" s="36" t="s">
        <v>65</v>
      </c>
      <c r="D388" s="77" t="s">
        <v>72</v>
      </c>
      <c r="E388" s="36" t="s">
        <v>95</v>
      </c>
      <c r="F388" s="77"/>
      <c r="G388" s="159" t="s">
        <v>97</v>
      </c>
      <c r="H388" s="95">
        <f>H389</f>
        <v>50</v>
      </c>
      <c r="I388" s="95">
        <f>I389</f>
        <v>0</v>
      </c>
    </row>
    <row r="389" spans="1:9" ht="15.75">
      <c r="A389" s="59" t="s">
        <v>26</v>
      </c>
      <c r="B389" s="109" t="s">
        <v>97</v>
      </c>
      <c r="C389" s="36" t="s">
        <v>65</v>
      </c>
      <c r="D389" s="77" t="s">
        <v>72</v>
      </c>
      <c r="E389" s="36" t="s">
        <v>25</v>
      </c>
      <c r="F389" s="77"/>
      <c r="G389" s="159" t="s">
        <v>97</v>
      </c>
      <c r="H389" s="95">
        <f>H390</f>
        <v>50</v>
      </c>
      <c r="I389" s="95">
        <f>I390</f>
        <v>0</v>
      </c>
    </row>
    <row r="390" spans="1:9" ht="16.5" thickBot="1">
      <c r="A390" s="90" t="s">
        <v>98</v>
      </c>
      <c r="B390" s="114" t="s">
        <v>97</v>
      </c>
      <c r="C390" s="107" t="s">
        <v>65</v>
      </c>
      <c r="D390" s="104" t="s">
        <v>72</v>
      </c>
      <c r="E390" s="107" t="s">
        <v>25</v>
      </c>
      <c r="F390" s="104"/>
      <c r="G390" s="173" t="s">
        <v>99</v>
      </c>
      <c r="H390" s="101">
        <v>50</v>
      </c>
      <c r="I390" s="281"/>
    </row>
    <row r="391" spans="1:9" ht="16.5" thickBot="1">
      <c r="A391" s="38" t="s">
        <v>73</v>
      </c>
      <c r="B391" s="39" t="s">
        <v>97</v>
      </c>
      <c r="C391" s="79" t="s">
        <v>74</v>
      </c>
      <c r="D391" s="39" t="s">
        <v>96</v>
      </c>
      <c r="E391" s="290" t="s">
        <v>95</v>
      </c>
      <c r="F391" s="79"/>
      <c r="G391" s="180" t="s">
        <v>97</v>
      </c>
      <c r="H391" s="136">
        <f>H392</f>
        <v>13160.3</v>
      </c>
      <c r="I391" s="96"/>
    </row>
    <row r="392" spans="1:9" ht="15.75">
      <c r="A392" s="59" t="s">
        <v>76</v>
      </c>
      <c r="B392" s="36" t="s">
        <v>97</v>
      </c>
      <c r="C392" s="77" t="s">
        <v>74</v>
      </c>
      <c r="D392" s="36" t="s">
        <v>75</v>
      </c>
      <c r="E392" s="145" t="s">
        <v>77</v>
      </c>
      <c r="F392" s="77"/>
      <c r="G392" s="159" t="s">
        <v>97</v>
      </c>
      <c r="H392" s="118">
        <f>H393</f>
        <v>13160.3</v>
      </c>
      <c r="I392" s="95">
        <f>I393</f>
        <v>0</v>
      </c>
    </row>
    <row r="393" spans="1:9" ht="16.5" thickBot="1">
      <c r="A393" s="60" t="s">
        <v>50</v>
      </c>
      <c r="B393" s="40" t="s">
        <v>97</v>
      </c>
      <c r="C393" s="78" t="s">
        <v>74</v>
      </c>
      <c r="D393" s="40" t="s">
        <v>75</v>
      </c>
      <c r="E393" s="146" t="s">
        <v>77</v>
      </c>
      <c r="F393" s="78"/>
      <c r="G393" s="374">
        <v>327</v>
      </c>
      <c r="H393" s="126">
        <f>6200+6960.3</f>
        <v>13160.3</v>
      </c>
      <c r="I393" s="93"/>
    </row>
    <row r="394" spans="1:9" ht="16.5" thickBot="1">
      <c r="A394" s="453" t="s">
        <v>355</v>
      </c>
      <c r="B394" s="454" t="s">
        <v>97</v>
      </c>
      <c r="C394" s="454" t="s">
        <v>356</v>
      </c>
      <c r="D394" s="454" t="s">
        <v>96</v>
      </c>
      <c r="E394" s="454" t="s">
        <v>95</v>
      </c>
      <c r="F394" s="454" t="s">
        <v>97</v>
      </c>
      <c r="G394" s="473"/>
      <c r="H394" s="456">
        <f>H395</f>
        <v>1124</v>
      </c>
      <c r="I394" s="457"/>
    </row>
    <row r="395" spans="1:9" ht="15.75">
      <c r="A395" s="462" t="s">
        <v>357</v>
      </c>
      <c r="B395" s="278" t="s">
        <v>97</v>
      </c>
      <c r="C395" s="278" t="s">
        <v>356</v>
      </c>
      <c r="D395" s="278" t="s">
        <v>358</v>
      </c>
      <c r="E395" s="278" t="s">
        <v>95</v>
      </c>
      <c r="F395" s="278" t="s">
        <v>97</v>
      </c>
      <c r="G395" s="472"/>
      <c r="H395" s="375">
        <f>H396</f>
        <v>1124</v>
      </c>
      <c r="I395" s="375"/>
    </row>
    <row r="396" spans="1:9" ht="15.75">
      <c r="A396" s="452" t="s">
        <v>359</v>
      </c>
      <c r="B396" s="376" t="s">
        <v>97</v>
      </c>
      <c r="C396" s="376" t="s">
        <v>356</v>
      </c>
      <c r="D396" s="376" t="s">
        <v>358</v>
      </c>
      <c r="E396" s="376" t="s">
        <v>242</v>
      </c>
      <c r="F396" s="376" t="s">
        <v>97</v>
      </c>
      <c r="G396" s="385"/>
      <c r="H396" s="378">
        <f>H397</f>
        <v>1124</v>
      </c>
      <c r="I396" s="378"/>
    </row>
    <row r="397" spans="1:9" ht="39.75" thickBot="1">
      <c r="A397" s="475" t="s">
        <v>360</v>
      </c>
      <c r="B397" s="381" t="s">
        <v>97</v>
      </c>
      <c r="C397" s="381" t="s">
        <v>356</v>
      </c>
      <c r="D397" s="381" t="s">
        <v>358</v>
      </c>
      <c r="E397" s="381" t="s">
        <v>242</v>
      </c>
      <c r="F397" s="381" t="s">
        <v>361</v>
      </c>
      <c r="G397" s="380">
        <v>522</v>
      </c>
      <c r="H397" s="383">
        <v>1124</v>
      </c>
      <c r="I397" s="383"/>
    </row>
    <row r="398" spans="1:9" ht="16.5" thickBot="1">
      <c r="A398" s="413" t="s">
        <v>144</v>
      </c>
      <c r="B398" s="62"/>
      <c r="C398" s="44"/>
      <c r="D398" s="25"/>
      <c r="E398" s="44"/>
      <c r="F398" s="23"/>
      <c r="G398" s="474"/>
      <c r="H398" s="96">
        <f>H327+H332+H336+H344+H349+H358+H394</f>
        <v>1580422.3000000003</v>
      </c>
      <c r="I398" s="96">
        <f>I327+I332+I336+I344+I349</f>
        <v>255029</v>
      </c>
    </row>
  </sheetData>
  <mergeCells count="1">
    <mergeCell ref="A7:I7"/>
  </mergeCells>
  <printOptions horizontalCentered="1"/>
  <pageMargins left="0.1968503937007874" right="0.1968503937007874" top="0.35433070866141736" bottom="0.2755905511811024" header="0.6299212598425197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3"/>
  <sheetViews>
    <sheetView tabSelected="1" workbookViewId="0" topLeftCell="A1">
      <selection activeCell="K8" sqref="K8"/>
    </sheetView>
  </sheetViews>
  <sheetFormatPr defaultColWidth="8.796875" defaultRowHeight="15"/>
  <cols>
    <col min="1" max="1" width="2.8984375" style="0" customWidth="1"/>
    <col min="5" max="5" width="11.59765625" style="0" customWidth="1"/>
    <col min="6" max="6" width="11.19921875" style="0" customWidth="1"/>
    <col min="7" max="7" width="11.5" style="0" customWidth="1"/>
    <col min="8" max="8" width="7.3984375" style="0" customWidth="1"/>
  </cols>
  <sheetData>
    <row r="1" spans="6:8" ht="15.75">
      <c r="F1" s="491"/>
      <c r="G1" s="491"/>
      <c r="H1" s="412" t="s">
        <v>365</v>
      </c>
    </row>
    <row r="2" spans="6:8" ht="15.75">
      <c r="F2" s="491"/>
      <c r="G2" s="491"/>
      <c r="H2" s="412" t="s">
        <v>337</v>
      </c>
    </row>
    <row r="3" spans="5:8" ht="15.75">
      <c r="E3" s="444"/>
      <c r="F3" s="527"/>
      <c r="G3" s="527"/>
      <c r="H3" s="412" t="s">
        <v>366</v>
      </c>
    </row>
    <row r="4" spans="6:8" ht="15.75">
      <c r="F4" s="491"/>
      <c r="G4" s="491"/>
      <c r="H4" s="412" t="s">
        <v>342</v>
      </c>
    </row>
    <row r="5" spans="5:8" ht="15.75">
      <c r="E5" s="444"/>
      <c r="F5" s="527"/>
      <c r="G5" s="527"/>
      <c r="H5" s="412" t="s">
        <v>375</v>
      </c>
    </row>
    <row r="6" spans="5:8" ht="15.75">
      <c r="E6" s="405"/>
      <c r="F6" s="405"/>
      <c r="G6" s="405"/>
      <c r="H6" s="405"/>
    </row>
    <row r="7" spans="2:8" s="191" customFormat="1" ht="15.75">
      <c r="B7" s="543" t="s">
        <v>376</v>
      </c>
      <c r="C7" s="543"/>
      <c r="D7" s="543"/>
      <c r="E7" s="543"/>
      <c r="F7" s="543"/>
      <c r="G7" s="543"/>
      <c r="H7" s="543"/>
    </row>
    <row r="8" spans="2:8" s="191" customFormat="1" ht="15.75">
      <c r="B8" s="543" t="s">
        <v>377</v>
      </c>
      <c r="C8" s="543"/>
      <c r="D8" s="543"/>
      <c r="E8" s="543"/>
      <c r="F8" s="543"/>
      <c r="G8" s="543"/>
      <c r="H8" s="543"/>
    </row>
    <row r="9" spans="3:4" ht="15.75">
      <c r="C9" s="55"/>
      <c r="D9" s="55"/>
    </row>
    <row r="10" ht="16.5" thickBot="1"/>
    <row r="11" spans="2:8" s="506" customFormat="1" ht="15.75" thickBot="1">
      <c r="B11" s="502"/>
      <c r="C11" s="503"/>
      <c r="D11" s="503"/>
      <c r="E11" s="503"/>
      <c r="F11" s="503"/>
      <c r="G11" s="504"/>
      <c r="H11" s="505" t="s">
        <v>147</v>
      </c>
    </row>
    <row r="12" spans="2:8" s="506" customFormat="1" ht="15">
      <c r="B12" s="507"/>
      <c r="C12" s="508" t="s">
        <v>0</v>
      </c>
      <c r="D12" s="508"/>
      <c r="E12" s="508"/>
      <c r="F12" s="508"/>
      <c r="G12" s="509" t="s">
        <v>114</v>
      </c>
      <c r="H12" s="510" t="s">
        <v>154</v>
      </c>
    </row>
    <row r="13" spans="2:8" s="506" customFormat="1" ht="15.75" thickBot="1">
      <c r="B13" s="511"/>
      <c r="C13" s="512"/>
      <c r="D13" s="512"/>
      <c r="E13" s="512"/>
      <c r="F13" s="512"/>
      <c r="G13" s="513"/>
      <c r="H13" s="514"/>
    </row>
    <row r="14" spans="2:8" s="506" customFormat="1" ht="15.75" thickBot="1">
      <c r="B14" s="528" t="s">
        <v>109</v>
      </c>
      <c r="C14" s="529"/>
      <c r="D14" s="529"/>
      <c r="E14" s="529"/>
      <c r="F14" s="530"/>
      <c r="G14" s="517">
        <f>'Прилож №5'!H16</f>
        <v>74089.99999999999</v>
      </c>
      <c r="H14" s="518">
        <f>46404.9-1468</f>
        <v>44936.9</v>
      </c>
    </row>
    <row r="15" spans="2:8" s="506" customFormat="1" ht="15.75" thickBot="1">
      <c r="B15" s="528" t="s">
        <v>125</v>
      </c>
      <c r="C15" s="529"/>
      <c r="D15" s="529"/>
      <c r="E15" s="529"/>
      <c r="F15" s="530"/>
      <c r="G15" s="517">
        <f>'Прилож №5'!H119</f>
        <v>9177.1</v>
      </c>
      <c r="H15" s="518">
        <f>5155.3+20</f>
        <v>5175.3</v>
      </c>
    </row>
    <row r="16" spans="2:8" s="506" customFormat="1" ht="15.75" thickBot="1">
      <c r="B16" s="528" t="s">
        <v>127</v>
      </c>
      <c r="C16" s="529"/>
      <c r="D16" s="529"/>
      <c r="E16" s="529"/>
      <c r="F16" s="530"/>
      <c r="G16" s="517">
        <f>'Прилож №5'!H153</f>
        <v>3082</v>
      </c>
      <c r="H16" s="518">
        <f>2028.2-67</f>
        <v>1961.2</v>
      </c>
    </row>
    <row r="17" spans="2:8" s="506" customFormat="1" ht="15">
      <c r="B17" s="531" t="s">
        <v>155</v>
      </c>
      <c r="C17" s="532"/>
      <c r="D17" s="532"/>
      <c r="E17" s="532"/>
      <c r="F17" s="533"/>
      <c r="G17" s="519"/>
      <c r="H17" s="520"/>
    </row>
    <row r="18" spans="2:8" s="506" customFormat="1" ht="15.75" thickBot="1">
      <c r="B18" s="534" t="s">
        <v>132</v>
      </c>
      <c r="C18" s="535"/>
      <c r="D18" s="535"/>
      <c r="E18" s="535"/>
      <c r="F18" s="536"/>
      <c r="G18" s="521">
        <f>'Прилож №5'!H232</f>
        <v>7685.5</v>
      </c>
      <c r="H18" s="522">
        <v>4688.9</v>
      </c>
    </row>
    <row r="19" spans="2:8" s="506" customFormat="1" ht="15.75" thickBot="1">
      <c r="B19" s="531" t="s">
        <v>156</v>
      </c>
      <c r="C19" s="532"/>
      <c r="D19" s="532"/>
      <c r="E19" s="532"/>
      <c r="F19" s="533"/>
      <c r="G19" s="519">
        <f>'Прилож №5'!H237-1054</f>
        <v>12911.699999999999</v>
      </c>
      <c r="H19" s="523">
        <v>8299.4</v>
      </c>
    </row>
    <row r="20" spans="2:8" s="506" customFormat="1" ht="15">
      <c r="B20" s="537" t="s">
        <v>303</v>
      </c>
      <c r="C20" s="538"/>
      <c r="D20" s="538"/>
      <c r="E20" s="538"/>
      <c r="F20" s="538"/>
      <c r="G20" s="524">
        <f>'Прилож №5'!H182+'Прилож №5'!H187</f>
        <v>6294.6</v>
      </c>
      <c r="H20" s="523">
        <v>4300.7</v>
      </c>
    </row>
    <row r="21" spans="2:8" s="506" customFormat="1" ht="15">
      <c r="B21" s="544" t="s">
        <v>161</v>
      </c>
      <c r="C21" s="545"/>
      <c r="D21" s="545"/>
      <c r="E21" s="545"/>
      <c r="F21" s="546"/>
      <c r="G21" s="525"/>
      <c r="H21" s="526"/>
    </row>
    <row r="22" spans="2:8" s="506" customFormat="1" ht="15.75" thickBot="1">
      <c r="B22" s="547" t="s">
        <v>162</v>
      </c>
      <c r="C22" s="548"/>
      <c r="D22" s="545"/>
      <c r="E22" s="545"/>
      <c r="F22" s="546"/>
      <c r="G22" s="525"/>
      <c r="H22" s="526"/>
    </row>
    <row r="23" spans="2:8" s="506" customFormat="1" ht="15.75" thickBot="1">
      <c r="B23" s="511" t="s">
        <v>157</v>
      </c>
      <c r="C23" s="512"/>
      <c r="D23" s="515"/>
      <c r="E23" s="516"/>
      <c r="F23" s="505"/>
      <c r="G23" s="518">
        <f>G14+G15+G16+G18+G19+G20</f>
        <v>113240.9</v>
      </c>
      <c r="H23" s="518">
        <f>H14+H15+H16+H18+H19+H20</f>
        <v>69362.40000000001</v>
      </c>
    </row>
  </sheetData>
  <mergeCells count="4">
    <mergeCell ref="B21:F21"/>
    <mergeCell ref="B22:F22"/>
    <mergeCell ref="B7:H7"/>
    <mergeCell ref="B8:H8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Калашникова Ирина Александровна</cp:lastModifiedBy>
  <cp:lastPrinted>2007-03-26T14:08:50Z</cp:lastPrinted>
  <dcterms:created xsi:type="dcterms:W3CDTF">2002-11-11T07:39:40Z</dcterms:created>
  <dcterms:modified xsi:type="dcterms:W3CDTF">2007-03-26T14:08:52Z</dcterms:modified>
  <cp:category/>
  <cp:version/>
  <cp:contentType/>
  <cp:contentStatus/>
</cp:coreProperties>
</file>