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2"/>
  </bookViews>
  <sheets>
    <sheet name="Исходный" sheetId="1" r:id="rId1"/>
    <sheet name="1 коррект." sheetId="2" r:id="rId2"/>
    <sheet name="2 коррект." sheetId="3" r:id="rId3"/>
  </sheets>
  <definedNames/>
  <calcPr fullCalcOnLoad="1"/>
</workbook>
</file>

<file path=xl/sharedStrings.xml><?xml version="1.0" encoding="utf-8"?>
<sst xmlns="http://schemas.openxmlformats.org/spreadsheetml/2006/main" count="248" uniqueCount="92">
  <si>
    <t>Наименование отраслей и важнейших видов продукции</t>
  </si>
  <si>
    <t>продукция нефтеперерабатывающией промышленности</t>
  </si>
  <si>
    <t>продукция нефтехимимческой промышленности</t>
  </si>
  <si>
    <t>продукция газовой промышленности</t>
  </si>
  <si>
    <t>продукция легкой промышленности (включая вещевое имущество)</t>
  </si>
  <si>
    <t>продукция лесной, деревообрабатывающей и целлюлозно-бумажной промышленности</t>
  </si>
  <si>
    <t>продукция полиграфической промышленности</t>
  </si>
  <si>
    <t>продукция, используемая в медицинских целях</t>
  </si>
  <si>
    <t xml:space="preserve">сельскохозяйственная продукция </t>
  </si>
  <si>
    <t>продукция перерабатывающей промышленности и АПК</t>
  </si>
  <si>
    <t>продукция машиностроения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</si>
  <si>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</si>
  <si>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</si>
  <si>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</si>
  <si>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</si>
  <si>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</si>
  <si>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</si>
  <si>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</si>
  <si>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</si>
  <si>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</si>
  <si>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</si>
  <si>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</si>
  <si>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</si>
  <si>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</si>
  <si>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продукция промышленности строительных материалов</t>
  </si>
  <si>
    <t>прочие товары</t>
  </si>
  <si>
    <t>Всего работ</t>
  </si>
  <si>
    <t>Всего товаров:</t>
  </si>
  <si>
    <t>строительные работы</t>
  </si>
  <si>
    <t>работы по проектированию</t>
  </si>
  <si>
    <t>капитальный ремонт</t>
  </si>
  <si>
    <t>текущий ремонт</t>
  </si>
  <si>
    <t>озеленение и ландшафные работы</t>
  </si>
  <si>
    <t>прочие работы</t>
  </si>
  <si>
    <t>2.2</t>
  </si>
  <si>
    <t>2.3</t>
  </si>
  <si>
    <t>2.4</t>
  </si>
  <si>
    <t>2.5</t>
  </si>
  <si>
    <t>2.6</t>
  </si>
  <si>
    <t>Всего услуг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</si>
  <si>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</si>
  <si>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</si>
  <si>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</si>
  <si>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</si>
  <si>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</si>
  <si>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</si>
  <si>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</si>
  <si>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</si>
  <si>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</si>
  <si>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</si>
  <si>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аренда зданий и сооружений</t>
  </si>
  <si>
    <t>услуги естественных и локальных монополий</t>
  </si>
  <si>
    <t>техническое обслуживание</t>
  </si>
  <si>
    <t>услуги столовых при предприятиях и учреждениях</t>
  </si>
  <si>
    <t>транспортные услуги</t>
  </si>
  <si>
    <t>вневедомственная охрана</t>
  </si>
  <si>
    <t>мероприятия, направленные на предотвращение осуществления террористических актов</t>
  </si>
  <si>
    <t>услуги в области полиграфии</t>
  </si>
  <si>
    <t>услуги в области образования (услуги учебных центров)</t>
  </si>
  <si>
    <t>прочие услуги</t>
  </si>
  <si>
    <t>в том числе:</t>
  </si>
  <si>
    <t>Управление культуры</t>
  </si>
  <si>
    <t>МУЗ "ДЦГБ"</t>
  </si>
  <si>
    <t>Управление образования</t>
  </si>
  <si>
    <t>Комитет по физкультуре, спорту, туризму и делам молодежи</t>
  </si>
  <si>
    <t>потребительские товары, используемые для хозяйственных целей</t>
  </si>
  <si>
    <t>Управление администрации в мкр. Шереметьевский, Хлебниково, Павельцево</t>
  </si>
  <si>
    <t>№ п/п</t>
  </si>
  <si>
    <t>Объем продукции, закупаемой для муниципальных нужд г. Долгопрудный за счет средств городского бюджета в рамках муниципального заказа г. Долгопрудного - ВСЕГО</t>
  </si>
  <si>
    <t>Комитет по управлению имуществом</t>
  </si>
  <si>
    <t>ВСЕГО</t>
  </si>
  <si>
    <t>Администрация г. Долгопрудного</t>
  </si>
  <si>
    <t>МУП "Архитектура города Долгопрудный"</t>
  </si>
  <si>
    <t>МУП "УКС г. Долгопрудный"</t>
  </si>
  <si>
    <t>ООО "Управляющая компания "ЖилКомСервис"</t>
  </si>
  <si>
    <t xml:space="preserve">                           Перечень (укрупненная номенклатура) продукции для муниципальных нужд г. Долгопрудного, включенной в муниципальный заказ на 2007 г.,</t>
  </si>
  <si>
    <t xml:space="preserve">                                                             прогнозируемая стоимость каждого вида продукции и муниципального заказа г. Долгопрудного в целом на 2007 г.</t>
  </si>
  <si>
    <t>Приложение № 15</t>
  </si>
  <si>
    <t>к НРСД  от _______________ 2007г. № ______</t>
  </si>
  <si>
    <t>2.1</t>
  </si>
  <si>
    <t>Приложение № ___</t>
  </si>
  <si>
    <t xml:space="preserve">              к Решению Совета депутатов</t>
  </si>
  <si>
    <t xml:space="preserve">                     от ____________ 2006г. № ______</t>
  </si>
  <si>
    <t>к НРСД  от 29.11. 2006г. № 101-НР</t>
  </si>
  <si>
    <t>МУП "Инженерные сети г. Долгопрудного"</t>
  </si>
  <si>
    <t>МУП "Доллифт"</t>
  </si>
  <si>
    <t>(Приложение № 15</t>
  </si>
  <si>
    <t>Приложение №14</t>
  </si>
  <si>
    <t>от 21.03. 2007г. №12-нр</t>
  </si>
  <si>
    <t>к НРСД  от 29.11. 2006г. № 101-нр)</t>
  </si>
  <si>
    <t xml:space="preserve">                                             Перечень (укрупненная номенклатура) продукции для муниципальных нужд г.Долгопрудного, включенной в муниципальный заказ на 2007 г.,</t>
  </si>
  <si>
    <t>к решению Совета депутатов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</si>
</sst>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mmm/yyyy"/>
    <numFmt numFmtId="167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" fontId="0" fillId="0" borderId="1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0" fontId="1" fillId="2" borderId="9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4" fontId="1" fillId="2" borderId="9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wrapText="1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" fillId="2" borderId="2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C16">
      <selection activeCell="C34" sqref="C34"/>
    </sheetView>
  </sheetViews>
  <sheetFormatPr defaultColWidth="9.00390625" defaultRowHeight="12.75"/>
  <cols>
    <col min="1" max="1" width="5.375" style="2" customWidth="1"/>
    <col min="2" max="2" width="34.625" style="0" customWidth="1"/>
    <col min="3" max="3" width="16.875" style="2" customWidth="1"/>
    <col min="4" max="4" width="15.75390625" style="2" customWidth="1"/>
    <col min="5" max="5" width="15.875" style="2" customWidth="1"/>
    <col min="6" max="6" width="17.375" style="2" customWidth="1"/>
    <col min="7" max="7" width="12.75390625" style="2" customWidth="1"/>
    <col min="8" max="8" width="12.625" style="2" customWidth="1"/>
    <col min="9" max="9" width="14.125" style="2" customWidth="1"/>
    <col min="10" max="10" width="19.125" style="2" customWidth="1"/>
    <col min="11" max="11" width="13.25390625" style="2" customWidth="1"/>
    <col min="12" max="12" width="18.00390625" style="0" customWidth="1"/>
    <col min="13" max="13" width="14.375" style="0" customWidth="1"/>
  </cols>
  <sheetData>
    <row r="1" ht="12.75">
      <c r="J1" s="48" t="s">
        <v>77</v>
      </c>
    </row>
    <row r="2" ht="12.75">
      <c r="J2" s="48" t="s">
        <v>78</v>
      </c>
    </row>
    <row r="3" ht="12.75">
      <c r="J3" s="48"/>
    </row>
    <row r="4" ht="12.75" hidden="1"/>
    <row r="5" ht="12.75" hidden="1"/>
    <row r="6" ht="12.75" hidden="1"/>
    <row r="9" ht="15.75">
      <c r="A9" s="1" t="s">
        <v>75</v>
      </c>
    </row>
    <row r="10" ht="15.75">
      <c r="A10" s="1" t="s">
        <v>76</v>
      </c>
    </row>
    <row r="11" ht="16.5" thickBot="1">
      <c r="B11" s="1"/>
    </row>
    <row r="12" spans="1:13" s="12" customFormat="1" ht="77.25" thickBot="1">
      <c r="A12" s="14" t="s">
        <v>67</v>
      </c>
      <c r="B12" s="13" t="s">
        <v>0</v>
      </c>
      <c r="C12" s="45" t="s">
        <v>71</v>
      </c>
      <c r="D12" s="45" t="s">
        <v>72</v>
      </c>
      <c r="E12" s="45" t="s">
        <v>73</v>
      </c>
      <c r="F12" s="45" t="s">
        <v>74</v>
      </c>
      <c r="G12" s="46" t="s">
        <v>61</v>
      </c>
      <c r="H12" s="46" t="s">
        <v>62</v>
      </c>
      <c r="I12" s="46" t="s">
        <v>63</v>
      </c>
      <c r="J12" s="46" t="s">
        <v>64</v>
      </c>
      <c r="K12" s="46" t="s">
        <v>69</v>
      </c>
      <c r="L12" s="47" t="s">
        <v>66</v>
      </c>
      <c r="M12" s="13" t="s">
        <v>70</v>
      </c>
    </row>
    <row r="13" spans="1:13" ht="77.25">
      <c r="A13" s="15"/>
      <c r="B13" s="19" t="s">
        <v>68</v>
      </c>
      <c r="C13" s="16">
        <f aca="true" t="shared" si="0" ref="C13:L13">C15+C29+C36</f>
        <v>305490</v>
      </c>
      <c r="D13" s="16">
        <f t="shared" si="0"/>
        <v>31000</v>
      </c>
      <c r="E13" s="16">
        <f t="shared" si="0"/>
        <v>27000</v>
      </c>
      <c r="F13" s="16">
        <f t="shared" si="0"/>
        <v>4870</v>
      </c>
      <c r="G13" s="17">
        <f t="shared" si="0"/>
        <v>18482</v>
      </c>
      <c r="H13" s="17">
        <f t="shared" si="0"/>
        <v>42446.2</v>
      </c>
      <c r="I13" s="17">
        <f t="shared" si="0"/>
        <v>99164.20000000001</v>
      </c>
      <c r="J13" s="17">
        <f t="shared" si="0"/>
        <v>4061.9</v>
      </c>
      <c r="K13" s="17">
        <f t="shared" si="0"/>
        <v>5295.3</v>
      </c>
      <c r="L13" s="18">
        <f t="shared" si="0"/>
        <v>862.2</v>
      </c>
      <c r="M13" s="18">
        <f>SUM(C13:L13)</f>
        <v>538671.8</v>
      </c>
    </row>
    <row r="14" spans="1:13" ht="13.5" thickBot="1">
      <c r="A14" s="20"/>
      <c r="B14" s="21" t="s">
        <v>60</v>
      </c>
      <c r="C14" s="22"/>
      <c r="D14" s="40"/>
      <c r="E14" s="40"/>
      <c r="F14" s="40"/>
      <c r="G14" s="23"/>
      <c r="H14" s="23"/>
      <c r="I14" s="23"/>
      <c r="J14" s="23"/>
      <c r="K14" s="23"/>
      <c r="L14" s="24"/>
      <c r="M14" s="24"/>
    </row>
    <row r="15" spans="1:13" ht="15.75">
      <c r="A15" s="30">
        <v>1</v>
      </c>
      <c r="B15" s="31" t="s">
        <v>27</v>
      </c>
      <c r="C15" s="32">
        <f aca="true" t="shared" si="1" ref="C15:L15">SUM(C16:C28)</f>
        <v>9499.8</v>
      </c>
      <c r="D15" s="32">
        <f t="shared" si="1"/>
        <v>0</v>
      </c>
      <c r="E15" s="32">
        <f t="shared" si="1"/>
        <v>0</v>
      </c>
      <c r="F15" s="32">
        <f t="shared" si="1"/>
        <v>0</v>
      </c>
      <c r="G15" s="33">
        <f t="shared" si="1"/>
        <v>2875.9</v>
      </c>
      <c r="H15" s="33">
        <f t="shared" si="1"/>
        <v>22321.1</v>
      </c>
      <c r="I15" s="33">
        <f t="shared" si="1"/>
        <v>29590.9</v>
      </c>
      <c r="J15" s="33">
        <f t="shared" si="1"/>
        <v>2144.15</v>
      </c>
      <c r="K15" s="33">
        <f t="shared" si="1"/>
        <v>565.5</v>
      </c>
      <c r="L15" s="34">
        <f t="shared" si="1"/>
        <v>183.7</v>
      </c>
      <c r="M15" s="34">
        <f>SUM(C15:L15)</f>
        <v>67181.04999999999</v>
      </c>
    </row>
    <row r="16" spans="1:13" ht="25.5">
      <c r="A16" s="3" t="s">
        <v>11</v>
      </c>
      <c r="B16" s="5" t="s">
        <v>1</v>
      </c>
      <c r="C16" s="7">
        <v>940</v>
      </c>
      <c r="D16" s="41"/>
      <c r="E16" s="41"/>
      <c r="F16" s="41"/>
      <c r="G16" s="8"/>
      <c r="H16" s="8">
        <v>2400</v>
      </c>
      <c r="I16" s="8">
        <v>432</v>
      </c>
      <c r="J16" s="8">
        <v>18.2</v>
      </c>
      <c r="K16" s="8">
        <v>110</v>
      </c>
      <c r="L16" s="38">
        <v>132</v>
      </c>
      <c r="M16" s="38">
        <f>SUM(C16:L16)</f>
        <v>4032.2</v>
      </c>
    </row>
    <row r="17" spans="1:13" ht="25.5">
      <c r="A17" s="3" t="s">
        <v>12</v>
      </c>
      <c r="B17" s="5" t="s">
        <v>2</v>
      </c>
      <c r="C17" s="7"/>
      <c r="D17" s="41"/>
      <c r="E17" s="41"/>
      <c r="F17" s="41"/>
      <c r="G17" s="8"/>
      <c r="H17" s="8"/>
      <c r="I17" s="8"/>
      <c r="J17" s="8"/>
      <c r="K17" s="8"/>
      <c r="L17" s="38"/>
      <c r="M17" s="38">
        <f aca="true" t="shared" si="2" ref="M17:M46">SUM(C17:L17)</f>
        <v>0</v>
      </c>
    </row>
    <row r="18" spans="1:13" ht="12.75">
      <c r="A18" s="3" t="s">
        <v>13</v>
      </c>
      <c r="B18" s="5" t="s">
        <v>3</v>
      </c>
      <c r="C18" s="7"/>
      <c r="D18" s="41"/>
      <c r="E18" s="41"/>
      <c r="F18" s="41"/>
      <c r="G18" s="8"/>
      <c r="H18" s="8"/>
      <c r="I18" s="8">
        <v>32.6</v>
      </c>
      <c r="J18" s="8"/>
      <c r="K18" s="8"/>
      <c r="L18" s="38"/>
      <c r="M18" s="38">
        <f t="shared" si="2"/>
        <v>32.6</v>
      </c>
    </row>
    <row r="19" spans="1:13" ht="25.5">
      <c r="A19" s="3" t="s">
        <v>14</v>
      </c>
      <c r="B19" s="5" t="s">
        <v>4</v>
      </c>
      <c r="C19" s="7"/>
      <c r="D19" s="41"/>
      <c r="E19" s="41"/>
      <c r="F19" s="41"/>
      <c r="G19" s="8"/>
      <c r="H19" s="8"/>
      <c r="I19" s="8">
        <v>66</v>
      </c>
      <c r="J19" s="8">
        <v>187.3</v>
      </c>
      <c r="K19" s="8"/>
      <c r="L19" s="38"/>
      <c r="M19" s="38">
        <f t="shared" si="2"/>
        <v>253.3</v>
      </c>
    </row>
    <row r="20" spans="1:13" ht="37.5" customHeight="1">
      <c r="A20" s="3" t="s">
        <v>15</v>
      </c>
      <c r="B20" s="5" t="s">
        <v>5</v>
      </c>
      <c r="C20" s="7">
        <v>100</v>
      </c>
      <c r="D20" s="41"/>
      <c r="E20" s="41"/>
      <c r="F20" s="41"/>
      <c r="G20" s="8">
        <v>124</v>
      </c>
      <c r="H20" s="8"/>
      <c r="I20" s="8">
        <v>1288.8</v>
      </c>
      <c r="J20" s="8">
        <v>2.2</v>
      </c>
      <c r="K20" s="8">
        <v>80</v>
      </c>
      <c r="L20" s="38">
        <v>33</v>
      </c>
      <c r="M20" s="38">
        <f t="shared" si="2"/>
        <v>1628</v>
      </c>
    </row>
    <row r="21" spans="1:13" ht="26.25" customHeight="1">
      <c r="A21" s="3" t="s">
        <v>16</v>
      </c>
      <c r="B21" s="5" t="s">
        <v>6</v>
      </c>
      <c r="C21" s="7"/>
      <c r="D21" s="41"/>
      <c r="E21" s="41"/>
      <c r="F21" s="41"/>
      <c r="G21" s="8">
        <v>670</v>
      </c>
      <c r="H21" s="8">
        <v>700</v>
      </c>
      <c r="I21" s="8">
        <v>1919</v>
      </c>
      <c r="J21" s="8">
        <v>58.3</v>
      </c>
      <c r="K21" s="8"/>
      <c r="L21" s="38"/>
      <c r="M21" s="38">
        <f t="shared" si="2"/>
        <v>3347.3</v>
      </c>
    </row>
    <row r="22" spans="1:13" ht="25.5" customHeight="1">
      <c r="A22" s="3" t="s">
        <v>17</v>
      </c>
      <c r="B22" s="5" t="s">
        <v>7</v>
      </c>
      <c r="C22" s="7"/>
      <c r="D22" s="41"/>
      <c r="E22" s="41"/>
      <c r="F22" s="41"/>
      <c r="G22" s="8"/>
      <c r="H22" s="8">
        <f>11250+1276.1</f>
        <v>12526.1</v>
      </c>
      <c r="I22" s="8">
        <v>130</v>
      </c>
      <c r="J22" s="8">
        <v>8.2</v>
      </c>
      <c r="K22" s="8"/>
      <c r="L22" s="38"/>
      <c r="M22" s="38">
        <f t="shared" si="2"/>
        <v>12664.300000000001</v>
      </c>
    </row>
    <row r="23" spans="1:13" ht="13.5" customHeight="1">
      <c r="A23" s="3" t="s">
        <v>18</v>
      </c>
      <c r="B23" s="5" t="s">
        <v>8</v>
      </c>
      <c r="C23" s="7"/>
      <c r="D23" s="41"/>
      <c r="E23" s="41"/>
      <c r="F23" s="41"/>
      <c r="G23" s="8"/>
      <c r="H23" s="8">
        <v>1300</v>
      </c>
      <c r="I23" s="8">
        <v>4645.2</v>
      </c>
      <c r="J23" s="8">
        <v>10.3</v>
      </c>
      <c r="K23" s="8"/>
      <c r="L23" s="38"/>
      <c r="M23" s="38">
        <f t="shared" si="2"/>
        <v>5955.5</v>
      </c>
    </row>
    <row r="24" spans="1:13" ht="25.5">
      <c r="A24" s="3" t="s">
        <v>19</v>
      </c>
      <c r="B24" s="5" t="s">
        <v>9</v>
      </c>
      <c r="C24" s="7"/>
      <c r="D24" s="41"/>
      <c r="E24" s="41"/>
      <c r="F24" s="41"/>
      <c r="G24" s="8"/>
      <c r="H24" s="8">
        <v>2600</v>
      </c>
      <c r="I24" s="8">
        <v>13584.3</v>
      </c>
      <c r="J24" s="8">
        <v>555.65</v>
      </c>
      <c r="K24" s="8"/>
      <c r="L24" s="38"/>
      <c r="M24" s="38">
        <f t="shared" si="2"/>
        <v>16739.95</v>
      </c>
    </row>
    <row r="25" spans="1:13" ht="38.25">
      <c r="A25" s="3" t="s">
        <v>20</v>
      </c>
      <c r="B25" s="5" t="s">
        <v>65</v>
      </c>
      <c r="C25" s="7">
        <v>100</v>
      </c>
      <c r="D25" s="41"/>
      <c r="E25" s="41"/>
      <c r="F25" s="41"/>
      <c r="G25" s="8">
        <v>162</v>
      </c>
      <c r="H25" s="8">
        <v>2795</v>
      </c>
      <c r="I25" s="8">
        <v>4035.5</v>
      </c>
      <c r="J25" s="8">
        <v>1304</v>
      </c>
      <c r="K25" s="8"/>
      <c r="L25" s="38">
        <v>8</v>
      </c>
      <c r="M25" s="38">
        <f t="shared" si="2"/>
        <v>8404.5</v>
      </c>
    </row>
    <row r="26" spans="1:13" ht="12.75">
      <c r="A26" s="3" t="s">
        <v>21</v>
      </c>
      <c r="B26" s="5" t="s">
        <v>10</v>
      </c>
      <c r="C26" s="7">
        <v>2500</v>
      </c>
      <c r="D26" s="41"/>
      <c r="E26" s="41"/>
      <c r="F26" s="41"/>
      <c r="G26" s="8"/>
      <c r="H26" s="8"/>
      <c r="I26" s="8"/>
      <c r="J26" s="8"/>
      <c r="K26" s="8"/>
      <c r="L26" s="38"/>
      <c r="M26" s="38">
        <f t="shared" si="2"/>
        <v>2500</v>
      </c>
    </row>
    <row r="27" spans="1:13" ht="25.5">
      <c r="A27" s="3" t="s">
        <v>22</v>
      </c>
      <c r="B27" s="5" t="s">
        <v>24</v>
      </c>
      <c r="C27" s="7"/>
      <c r="D27" s="41"/>
      <c r="E27" s="41"/>
      <c r="F27" s="41"/>
      <c r="G27" s="8"/>
      <c r="H27" s="8"/>
      <c r="I27" s="8">
        <v>3457.5</v>
      </c>
      <c r="J27" s="8"/>
      <c r="K27" s="8"/>
      <c r="L27" s="38"/>
      <c r="M27" s="38">
        <f t="shared" si="2"/>
        <v>3457.5</v>
      </c>
    </row>
    <row r="28" spans="1:13" ht="13.5" thickBot="1">
      <c r="A28" s="4" t="s">
        <v>23</v>
      </c>
      <c r="B28" s="6" t="s">
        <v>25</v>
      </c>
      <c r="C28" s="35">
        <f>3929.2+112.1+97.2+568+488.3+665</f>
        <v>5859.8</v>
      </c>
      <c r="D28" s="42"/>
      <c r="E28" s="42"/>
      <c r="F28" s="42"/>
      <c r="G28" s="11">
        <f>1836.9+83</f>
        <v>1919.9</v>
      </c>
      <c r="H28" s="11"/>
      <c r="I28" s="11"/>
      <c r="J28" s="11"/>
      <c r="K28" s="11">
        <v>375.5</v>
      </c>
      <c r="L28" s="39">
        <v>10.7</v>
      </c>
      <c r="M28" s="39">
        <f t="shared" si="2"/>
        <v>8165.900000000001</v>
      </c>
    </row>
    <row r="29" spans="1:13" ht="15.75">
      <c r="A29" s="36">
        <v>2</v>
      </c>
      <c r="B29" s="37" t="s">
        <v>26</v>
      </c>
      <c r="C29" s="32">
        <f aca="true" t="shared" si="3" ref="C29:L29">SUM(C30:C35)</f>
        <v>276484</v>
      </c>
      <c r="D29" s="32">
        <f t="shared" si="3"/>
        <v>31000</v>
      </c>
      <c r="E29" s="32">
        <f t="shared" si="3"/>
        <v>27000</v>
      </c>
      <c r="F29" s="32">
        <f t="shared" si="3"/>
        <v>4870</v>
      </c>
      <c r="G29" s="33">
        <f t="shared" si="3"/>
        <v>1402.7</v>
      </c>
      <c r="H29" s="33">
        <f t="shared" si="3"/>
        <v>7065.1</v>
      </c>
      <c r="I29" s="33">
        <f t="shared" si="3"/>
        <v>10000</v>
      </c>
      <c r="J29" s="33">
        <f t="shared" si="3"/>
        <v>100</v>
      </c>
      <c r="K29" s="33">
        <f t="shared" si="3"/>
        <v>1500</v>
      </c>
      <c r="L29" s="34">
        <f t="shared" si="3"/>
        <v>0</v>
      </c>
      <c r="M29" s="34">
        <f t="shared" si="2"/>
        <v>359421.8</v>
      </c>
    </row>
    <row r="30" spans="1:13" ht="12.75">
      <c r="A30" s="3" t="s">
        <v>79</v>
      </c>
      <c r="B30" s="5" t="s">
        <v>28</v>
      </c>
      <c r="C30" s="7">
        <v>5000</v>
      </c>
      <c r="D30" s="41">
        <v>10000</v>
      </c>
      <c r="E30" s="41">
        <f>7000+8000</f>
        <v>15000</v>
      </c>
      <c r="F30" s="41"/>
      <c r="G30" s="8"/>
      <c r="H30" s="8"/>
      <c r="I30" s="8"/>
      <c r="J30" s="8"/>
      <c r="K30" s="8"/>
      <c r="L30" s="38"/>
      <c r="M30" s="38">
        <f t="shared" si="2"/>
        <v>30000</v>
      </c>
    </row>
    <row r="31" spans="1:13" ht="12.75">
      <c r="A31" s="3" t="s">
        <v>34</v>
      </c>
      <c r="B31" s="5" t="s">
        <v>29</v>
      </c>
      <c r="C31" s="7">
        <f>2478+115000+2500</f>
        <v>119978</v>
      </c>
      <c r="D31" s="41"/>
      <c r="E31" s="41"/>
      <c r="F31" s="41"/>
      <c r="G31" s="8"/>
      <c r="H31" s="8"/>
      <c r="I31" s="8"/>
      <c r="J31" s="8"/>
      <c r="K31" s="8"/>
      <c r="L31" s="38"/>
      <c r="M31" s="38">
        <f t="shared" si="2"/>
        <v>119978</v>
      </c>
    </row>
    <row r="32" spans="1:13" ht="12.75">
      <c r="A32" s="3" t="s">
        <v>35</v>
      </c>
      <c r="B32" s="5" t="s">
        <v>30</v>
      </c>
      <c r="C32" s="7">
        <f>10000+10000+20000+6000</f>
        <v>46000</v>
      </c>
      <c r="D32" s="41"/>
      <c r="E32" s="41"/>
      <c r="F32" s="41">
        <v>4870</v>
      </c>
      <c r="G32" s="8">
        <v>500</v>
      </c>
      <c r="H32" s="8"/>
      <c r="I32" s="8">
        <v>10000</v>
      </c>
      <c r="J32" s="8"/>
      <c r="K32" s="8"/>
      <c r="L32" s="38"/>
      <c r="M32" s="38">
        <f t="shared" si="2"/>
        <v>61370</v>
      </c>
    </row>
    <row r="33" spans="1:13" ht="12.75">
      <c r="A33" s="3" t="s">
        <v>36</v>
      </c>
      <c r="B33" s="5" t="s">
        <v>31</v>
      </c>
      <c r="C33" s="7">
        <f>1000+5072+200</f>
        <v>6272</v>
      </c>
      <c r="D33" s="41">
        <v>4000</v>
      </c>
      <c r="E33" s="41"/>
      <c r="F33" s="41"/>
      <c r="G33" s="8">
        <v>212.7</v>
      </c>
      <c r="H33" s="8"/>
      <c r="I33" s="8"/>
      <c r="J33" s="8"/>
      <c r="K33" s="8"/>
      <c r="L33" s="38"/>
      <c r="M33" s="38">
        <f t="shared" si="2"/>
        <v>10484.7</v>
      </c>
    </row>
    <row r="34" spans="1:13" ht="12.75">
      <c r="A34" s="3" t="s">
        <v>37</v>
      </c>
      <c r="B34" s="5" t="s">
        <v>32</v>
      </c>
      <c r="C34" s="7">
        <f>26014+630+300</f>
        <v>26944</v>
      </c>
      <c r="D34" s="41">
        <v>5000</v>
      </c>
      <c r="E34" s="41"/>
      <c r="F34" s="41"/>
      <c r="G34" s="8"/>
      <c r="H34" s="8"/>
      <c r="I34" s="8"/>
      <c r="J34" s="8">
        <v>100</v>
      </c>
      <c r="K34" s="8">
        <v>1500</v>
      </c>
      <c r="L34" s="38"/>
      <c r="M34" s="38">
        <f t="shared" si="2"/>
        <v>33544</v>
      </c>
    </row>
    <row r="35" spans="1:13" ht="13.5" thickBot="1">
      <c r="A35" s="3" t="s">
        <v>38</v>
      </c>
      <c r="B35" s="6" t="s">
        <v>33</v>
      </c>
      <c r="C35" s="35">
        <f>8400+90+291+33590+2000+5842+626+100+250+20601+300+200</f>
        <v>72290</v>
      </c>
      <c r="D35" s="42">
        <f>4000+8000</f>
        <v>12000</v>
      </c>
      <c r="E35" s="42">
        <f>5000+5000+2000</f>
        <v>12000</v>
      </c>
      <c r="F35" s="42"/>
      <c r="G35" s="11">
        <v>690</v>
      </c>
      <c r="H35" s="11">
        <v>7065.1</v>
      </c>
      <c r="I35" s="11"/>
      <c r="J35" s="11"/>
      <c r="K35" s="11"/>
      <c r="L35" s="39"/>
      <c r="M35" s="39">
        <f t="shared" si="2"/>
        <v>104045.1</v>
      </c>
    </row>
    <row r="36" spans="1:13" ht="15.75">
      <c r="A36" s="25">
        <v>3</v>
      </c>
      <c r="B36" s="26" t="s">
        <v>39</v>
      </c>
      <c r="C36" s="27">
        <f aca="true" t="shared" si="4" ref="C36:L36">SUM(C37:C46)</f>
        <v>19506.2</v>
      </c>
      <c r="D36" s="27">
        <f t="shared" si="4"/>
        <v>0</v>
      </c>
      <c r="E36" s="27">
        <f t="shared" si="4"/>
        <v>0</v>
      </c>
      <c r="F36" s="27">
        <f t="shared" si="4"/>
        <v>0</v>
      </c>
      <c r="G36" s="28">
        <f t="shared" si="4"/>
        <v>14203.4</v>
      </c>
      <c r="H36" s="28">
        <f t="shared" si="4"/>
        <v>13060</v>
      </c>
      <c r="I36" s="28">
        <f>SUM(I37:I46)</f>
        <v>59573.3</v>
      </c>
      <c r="J36" s="28">
        <f t="shared" si="4"/>
        <v>1817.75</v>
      </c>
      <c r="K36" s="28">
        <f t="shared" si="4"/>
        <v>3229.8</v>
      </c>
      <c r="L36" s="29">
        <f t="shared" si="4"/>
        <v>678.5</v>
      </c>
      <c r="M36" s="29">
        <f t="shared" si="2"/>
        <v>112068.95</v>
      </c>
    </row>
    <row r="37" spans="1:13" ht="12.75">
      <c r="A37" s="3" t="s">
        <v>40</v>
      </c>
      <c r="B37" s="5" t="s">
        <v>50</v>
      </c>
      <c r="C37" s="7"/>
      <c r="D37" s="41"/>
      <c r="E37" s="41"/>
      <c r="F37" s="41"/>
      <c r="G37" s="8"/>
      <c r="H37" s="8"/>
      <c r="I37" s="8"/>
      <c r="J37" s="8"/>
      <c r="K37" s="8"/>
      <c r="L37" s="38"/>
      <c r="M37" s="38">
        <f t="shared" si="2"/>
        <v>0</v>
      </c>
    </row>
    <row r="38" spans="1:13" ht="25.5">
      <c r="A38" s="3" t="s">
        <v>41</v>
      </c>
      <c r="B38" s="5" t="s">
        <v>51</v>
      </c>
      <c r="C38" s="7">
        <f>1260+885.1+14.9</f>
        <v>2160</v>
      </c>
      <c r="D38" s="41"/>
      <c r="E38" s="41"/>
      <c r="F38" s="41"/>
      <c r="G38" s="8">
        <v>5565.3</v>
      </c>
      <c r="H38" s="8">
        <v>4450</v>
      </c>
      <c r="I38" s="8">
        <v>21501.7</v>
      </c>
      <c r="J38" s="8">
        <v>232.5</v>
      </c>
      <c r="K38" s="8">
        <v>170</v>
      </c>
      <c r="L38" s="38">
        <v>145.2</v>
      </c>
      <c r="M38" s="38">
        <f t="shared" si="2"/>
        <v>34224.7</v>
      </c>
    </row>
    <row r="39" spans="1:13" ht="12.75">
      <c r="A39" s="3" t="s">
        <v>42</v>
      </c>
      <c r="B39" s="5" t="s">
        <v>52</v>
      </c>
      <c r="C39" s="7">
        <f>699.8+20.2</f>
        <v>720</v>
      </c>
      <c r="D39" s="41"/>
      <c r="E39" s="41"/>
      <c r="F39" s="41"/>
      <c r="G39" s="8">
        <v>1203.4</v>
      </c>
      <c r="H39" s="8">
        <v>3500</v>
      </c>
      <c r="I39" s="8">
        <v>5507.1</v>
      </c>
      <c r="J39" s="8">
        <v>141.4</v>
      </c>
      <c r="K39" s="8">
        <v>252</v>
      </c>
      <c r="L39" s="38">
        <v>60.3</v>
      </c>
      <c r="M39" s="38">
        <f t="shared" si="2"/>
        <v>11384.199999999999</v>
      </c>
    </row>
    <row r="40" spans="1:13" ht="25.5">
      <c r="A40" s="3" t="s">
        <v>43</v>
      </c>
      <c r="B40" s="5" t="s">
        <v>53</v>
      </c>
      <c r="C40" s="7"/>
      <c r="D40" s="41"/>
      <c r="E40" s="41"/>
      <c r="F40" s="41"/>
      <c r="G40" s="8"/>
      <c r="H40" s="8"/>
      <c r="I40" s="8">
        <v>5563.3</v>
      </c>
      <c r="J40" s="8"/>
      <c r="K40" s="8"/>
      <c r="L40" s="38"/>
      <c r="M40" s="38">
        <f t="shared" si="2"/>
        <v>5563.3</v>
      </c>
    </row>
    <row r="41" spans="1:13" ht="12.75">
      <c r="A41" s="3" t="s">
        <v>44</v>
      </c>
      <c r="B41" s="5" t="s">
        <v>54</v>
      </c>
      <c r="C41" s="7">
        <f>8.4+21.6</f>
        <v>30</v>
      </c>
      <c r="D41" s="41"/>
      <c r="E41" s="41"/>
      <c r="F41" s="41"/>
      <c r="G41" s="8">
        <v>86.9</v>
      </c>
      <c r="H41" s="8"/>
      <c r="I41" s="8">
        <v>284.2</v>
      </c>
      <c r="J41" s="8">
        <v>700</v>
      </c>
      <c r="K41" s="8">
        <v>50</v>
      </c>
      <c r="L41" s="38"/>
      <c r="M41" s="38">
        <f t="shared" si="2"/>
        <v>1151.1</v>
      </c>
    </row>
    <row r="42" spans="1:13" ht="12.75">
      <c r="A42" s="3" t="s">
        <v>45</v>
      </c>
      <c r="B42" s="5" t="s">
        <v>55</v>
      </c>
      <c r="C42" s="9">
        <v>1116</v>
      </c>
      <c r="D42" s="43"/>
      <c r="E42" s="43"/>
      <c r="F42" s="43"/>
      <c r="G42" s="8">
        <v>733.4</v>
      </c>
      <c r="H42" s="8">
        <v>4600</v>
      </c>
      <c r="I42" s="8">
        <v>800.4</v>
      </c>
      <c r="J42" s="8"/>
      <c r="K42" s="8">
        <v>170</v>
      </c>
      <c r="L42" s="38"/>
      <c r="M42" s="38">
        <f t="shared" si="2"/>
        <v>7419.799999999999</v>
      </c>
    </row>
    <row r="43" spans="1:13" ht="38.25">
      <c r="A43" s="3" t="s">
        <v>46</v>
      </c>
      <c r="B43" s="5" t="s">
        <v>56</v>
      </c>
      <c r="C43" s="9"/>
      <c r="D43" s="43"/>
      <c r="E43" s="43"/>
      <c r="F43" s="43"/>
      <c r="G43" s="8"/>
      <c r="H43" s="8"/>
      <c r="I43" s="8">
        <v>2535.1</v>
      </c>
      <c r="J43" s="8"/>
      <c r="K43" s="8"/>
      <c r="L43" s="38"/>
      <c r="M43" s="38">
        <f t="shared" si="2"/>
        <v>2535.1</v>
      </c>
    </row>
    <row r="44" spans="1:13" ht="12.75">
      <c r="A44" s="3" t="s">
        <v>47</v>
      </c>
      <c r="B44" s="5" t="s">
        <v>57</v>
      </c>
      <c r="C44" s="9">
        <f>3530+150</f>
        <v>3680</v>
      </c>
      <c r="D44" s="43"/>
      <c r="E44" s="43"/>
      <c r="F44" s="43"/>
      <c r="G44" s="8">
        <v>411</v>
      </c>
      <c r="H44" s="8"/>
      <c r="I44" s="8"/>
      <c r="J44" s="8"/>
      <c r="K44" s="8"/>
      <c r="L44" s="38"/>
      <c r="M44" s="38">
        <f t="shared" si="2"/>
        <v>4091</v>
      </c>
    </row>
    <row r="45" spans="1:13" ht="25.5">
      <c r="A45" s="3" t="s">
        <v>48</v>
      </c>
      <c r="B45" s="5" t="s">
        <v>58</v>
      </c>
      <c r="C45" s="9"/>
      <c r="D45" s="43"/>
      <c r="E45" s="43"/>
      <c r="F45" s="43"/>
      <c r="G45" s="8">
        <v>75</v>
      </c>
      <c r="H45" s="8"/>
      <c r="I45" s="8">
        <v>101</v>
      </c>
      <c r="J45" s="8"/>
      <c r="K45" s="8">
        <v>30</v>
      </c>
      <c r="L45" s="38"/>
      <c r="M45" s="38">
        <f t="shared" si="2"/>
        <v>206</v>
      </c>
    </row>
    <row r="46" spans="1:13" ht="13.5" thickBot="1">
      <c r="A46" s="4" t="s">
        <v>49</v>
      </c>
      <c r="B46" s="6" t="s">
        <v>59</v>
      </c>
      <c r="C46" s="10">
        <f>6342.8+38.4+700+1970+546+153+1000+150+200+700</f>
        <v>11800.2</v>
      </c>
      <c r="D46" s="44"/>
      <c r="E46" s="44"/>
      <c r="F46" s="44"/>
      <c r="G46" s="11">
        <v>6128.4</v>
      </c>
      <c r="H46" s="11">
        <v>510</v>
      </c>
      <c r="I46" s="11">
        <v>23280.5</v>
      </c>
      <c r="J46" s="11">
        <v>743.85</v>
      </c>
      <c r="K46" s="11">
        <v>2557.8</v>
      </c>
      <c r="L46" s="39">
        <v>473</v>
      </c>
      <c r="M46" s="39">
        <f t="shared" si="2"/>
        <v>45493.75</v>
      </c>
    </row>
  </sheetData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J1" sqref="J1:J7"/>
    </sheetView>
  </sheetViews>
  <sheetFormatPr defaultColWidth="9.00390625" defaultRowHeight="12.75"/>
  <cols>
    <col min="1" max="1" width="5.375" style="2" customWidth="1"/>
    <col min="2" max="2" width="34.625" style="0" customWidth="1"/>
    <col min="3" max="3" width="16.875" style="2" customWidth="1"/>
    <col min="4" max="4" width="15.75390625" style="2" customWidth="1"/>
    <col min="5" max="5" width="15.875" style="2" customWidth="1"/>
    <col min="6" max="6" width="17.375" style="2" customWidth="1"/>
    <col min="7" max="7" width="12.75390625" style="2" customWidth="1"/>
    <col min="8" max="8" width="12.625" style="2" customWidth="1"/>
    <col min="9" max="9" width="14.125" style="2" customWidth="1"/>
    <col min="10" max="10" width="19.125" style="2" customWidth="1"/>
    <col min="11" max="11" width="13.25390625" style="2" customWidth="1"/>
    <col min="12" max="12" width="18.00390625" style="0" customWidth="1"/>
    <col min="13" max="13" width="14.375" style="0" customWidth="1"/>
  </cols>
  <sheetData>
    <row r="1" ht="12.75">
      <c r="J1" s="2" t="s">
        <v>80</v>
      </c>
    </row>
    <row r="2" ht="12.75">
      <c r="J2" s="2" t="s">
        <v>81</v>
      </c>
    </row>
    <row r="3" ht="12.75">
      <c r="J3" s="2" t="s">
        <v>82</v>
      </c>
    </row>
    <row r="6" ht="12.75">
      <c r="J6" s="48" t="s">
        <v>77</v>
      </c>
    </row>
    <row r="7" ht="12.75">
      <c r="J7" s="48" t="s">
        <v>83</v>
      </c>
    </row>
    <row r="8" ht="12.75">
      <c r="J8" s="48"/>
    </row>
    <row r="9" ht="12.75" hidden="1"/>
    <row r="10" ht="12.75" hidden="1"/>
    <row r="11" ht="12.75" hidden="1"/>
    <row r="14" ht="15.75">
      <c r="A14" s="1" t="s">
        <v>75</v>
      </c>
    </row>
    <row r="15" ht="15.75">
      <c r="A15" s="1" t="s">
        <v>76</v>
      </c>
    </row>
    <row r="16" ht="16.5" thickBot="1">
      <c r="B16" s="1"/>
    </row>
    <row r="17" spans="1:13" s="12" customFormat="1" ht="77.25" thickBot="1">
      <c r="A17" s="14" t="s">
        <v>67</v>
      </c>
      <c r="B17" s="13" t="s">
        <v>0</v>
      </c>
      <c r="C17" s="45" t="s">
        <v>71</v>
      </c>
      <c r="D17" s="45" t="s">
        <v>72</v>
      </c>
      <c r="E17" s="45" t="s">
        <v>73</v>
      </c>
      <c r="F17" s="45" t="s">
        <v>74</v>
      </c>
      <c r="G17" s="46" t="s">
        <v>61</v>
      </c>
      <c r="H17" s="46" t="s">
        <v>62</v>
      </c>
      <c r="I17" s="46" t="s">
        <v>63</v>
      </c>
      <c r="J17" s="46" t="s">
        <v>64</v>
      </c>
      <c r="K17" s="46" t="s">
        <v>69</v>
      </c>
      <c r="L17" s="47" t="s">
        <v>66</v>
      </c>
      <c r="M17" s="13" t="s">
        <v>70</v>
      </c>
    </row>
    <row r="18" spans="1:13" ht="77.25">
      <c r="A18" s="15"/>
      <c r="B18" s="19" t="s">
        <v>68</v>
      </c>
      <c r="C18" s="16">
        <f aca="true" t="shared" si="0" ref="C18:L18">C20+C34+C41</f>
        <v>373129.79999999993</v>
      </c>
      <c r="D18" s="16">
        <f t="shared" si="0"/>
        <v>152217</v>
      </c>
      <c r="E18" s="16">
        <f t="shared" si="0"/>
        <v>43310</v>
      </c>
      <c r="F18" s="16">
        <f t="shared" si="0"/>
        <v>4870</v>
      </c>
      <c r="G18" s="17">
        <f t="shared" si="0"/>
        <v>19324.4</v>
      </c>
      <c r="H18" s="17">
        <f t="shared" si="0"/>
        <v>44646.2</v>
      </c>
      <c r="I18" s="17">
        <f t="shared" si="0"/>
        <v>101661.20000000001</v>
      </c>
      <c r="J18" s="17">
        <f t="shared" si="0"/>
        <v>4061.9</v>
      </c>
      <c r="K18" s="17">
        <f t="shared" si="0"/>
        <v>7795.3</v>
      </c>
      <c r="L18" s="18">
        <f t="shared" si="0"/>
        <v>862.2</v>
      </c>
      <c r="M18" s="18">
        <f>SUM(C18:L18)</f>
        <v>751877.9999999999</v>
      </c>
    </row>
    <row r="19" spans="1:13" ht="13.5" thickBot="1">
      <c r="A19" s="20"/>
      <c r="B19" s="21" t="s">
        <v>60</v>
      </c>
      <c r="C19" s="22"/>
      <c r="D19" s="40"/>
      <c r="E19" s="40"/>
      <c r="F19" s="40"/>
      <c r="G19" s="23"/>
      <c r="H19" s="23"/>
      <c r="I19" s="23"/>
      <c r="J19" s="23"/>
      <c r="K19" s="23"/>
      <c r="L19" s="24"/>
      <c r="M19" s="24"/>
    </row>
    <row r="20" spans="1:13" ht="15.75">
      <c r="A20" s="30">
        <v>1</v>
      </c>
      <c r="B20" s="31" t="s">
        <v>27</v>
      </c>
      <c r="C20" s="32">
        <f aca="true" t="shared" si="1" ref="C20:L20">SUM(C21:C33)</f>
        <v>6999.8</v>
      </c>
      <c r="D20" s="32">
        <f t="shared" si="1"/>
        <v>0</v>
      </c>
      <c r="E20" s="32">
        <f t="shared" si="1"/>
        <v>0</v>
      </c>
      <c r="F20" s="32">
        <f t="shared" si="1"/>
        <v>0</v>
      </c>
      <c r="G20" s="33">
        <f t="shared" si="1"/>
        <v>2875.9</v>
      </c>
      <c r="H20" s="33">
        <f t="shared" si="1"/>
        <v>22421.1</v>
      </c>
      <c r="I20" s="33">
        <f t="shared" si="1"/>
        <v>29590.9</v>
      </c>
      <c r="J20" s="33">
        <f t="shared" si="1"/>
        <v>2144.15</v>
      </c>
      <c r="K20" s="33">
        <f t="shared" si="1"/>
        <v>3065.5</v>
      </c>
      <c r="L20" s="34">
        <f t="shared" si="1"/>
        <v>183.7</v>
      </c>
      <c r="M20" s="34">
        <f>SUM(C20:L20)</f>
        <v>67281.05</v>
      </c>
    </row>
    <row r="21" spans="1:13" ht="25.5">
      <c r="A21" s="3" t="s">
        <v>11</v>
      </c>
      <c r="B21" s="5" t="s">
        <v>1</v>
      </c>
      <c r="C21" s="7">
        <v>940</v>
      </c>
      <c r="D21" s="41"/>
      <c r="E21" s="41"/>
      <c r="F21" s="41"/>
      <c r="G21" s="8"/>
      <c r="H21" s="8">
        <v>2400</v>
      </c>
      <c r="I21" s="8">
        <v>432</v>
      </c>
      <c r="J21" s="8">
        <v>18.2</v>
      </c>
      <c r="K21" s="8">
        <v>110</v>
      </c>
      <c r="L21" s="38">
        <v>132</v>
      </c>
      <c r="M21" s="38">
        <f>SUM(C21:L21)</f>
        <v>4032.2</v>
      </c>
    </row>
    <row r="22" spans="1:13" ht="25.5">
      <c r="A22" s="3" t="s">
        <v>12</v>
      </c>
      <c r="B22" s="5" t="s">
        <v>2</v>
      </c>
      <c r="C22" s="7"/>
      <c r="D22" s="41"/>
      <c r="E22" s="41"/>
      <c r="F22" s="41"/>
      <c r="G22" s="8"/>
      <c r="H22" s="8"/>
      <c r="I22" s="8"/>
      <c r="J22" s="8"/>
      <c r="K22" s="8"/>
      <c r="L22" s="38"/>
      <c r="M22" s="38">
        <f aca="true" t="shared" si="2" ref="M22:M51">SUM(C22:L22)</f>
        <v>0</v>
      </c>
    </row>
    <row r="23" spans="1:13" ht="12.75">
      <c r="A23" s="3" t="s">
        <v>13</v>
      </c>
      <c r="B23" s="5" t="s">
        <v>3</v>
      </c>
      <c r="C23" s="7"/>
      <c r="D23" s="41"/>
      <c r="E23" s="41"/>
      <c r="F23" s="41"/>
      <c r="G23" s="8"/>
      <c r="H23" s="8"/>
      <c r="I23" s="8">
        <v>32.6</v>
      </c>
      <c r="J23" s="8"/>
      <c r="K23" s="8"/>
      <c r="L23" s="38"/>
      <c r="M23" s="38">
        <f t="shared" si="2"/>
        <v>32.6</v>
      </c>
    </row>
    <row r="24" spans="1:13" ht="25.5">
      <c r="A24" s="3" t="s">
        <v>14</v>
      </c>
      <c r="B24" s="5" t="s">
        <v>4</v>
      </c>
      <c r="C24" s="7"/>
      <c r="D24" s="41"/>
      <c r="E24" s="41"/>
      <c r="F24" s="41"/>
      <c r="G24" s="8"/>
      <c r="H24" s="8"/>
      <c r="I24" s="8">
        <v>66</v>
      </c>
      <c r="J24" s="8">
        <v>187.3</v>
      </c>
      <c r="K24" s="8"/>
      <c r="L24" s="38"/>
      <c r="M24" s="38">
        <f t="shared" si="2"/>
        <v>253.3</v>
      </c>
    </row>
    <row r="25" spans="1:13" ht="37.5" customHeight="1">
      <c r="A25" s="3" t="s">
        <v>15</v>
      </c>
      <c r="B25" s="5" t="s">
        <v>5</v>
      </c>
      <c r="C25" s="7">
        <v>100</v>
      </c>
      <c r="D25" s="41"/>
      <c r="E25" s="41"/>
      <c r="F25" s="41"/>
      <c r="G25" s="8">
        <v>124</v>
      </c>
      <c r="H25" s="8"/>
      <c r="I25" s="8">
        <v>1288.8</v>
      </c>
      <c r="J25" s="8">
        <v>2.2</v>
      </c>
      <c r="K25" s="8">
        <v>80</v>
      </c>
      <c r="L25" s="38">
        <v>33</v>
      </c>
      <c r="M25" s="38">
        <f t="shared" si="2"/>
        <v>1628</v>
      </c>
    </row>
    <row r="26" spans="1:13" ht="26.25" customHeight="1">
      <c r="A26" s="3" t="s">
        <v>16</v>
      </c>
      <c r="B26" s="5" t="s">
        <v>6</v>
      </c>
      <c r="C26" s="7"/>
      <c r="D26" s="41"/>
      <c r="E26" s="41"/>
      <c r="F26" s="41"/>
      <c r="G26" s="8">
        <v>670</v>
      </c>
      <c r="H26" s="8">
        <v>700</v>
      </c>
      <c r="I26" s="8">
        <v>1919</v>
      </c>
      <c r="J26" s="8">
        <v>58.3</v>
      </c>
      <c r="K26" s="8"/>
      <c r="L26" s="38"/>
      <c r="M26" s="38">
        <f t="shared" si="2"/>
        <v>3347.3</v>
      </c>
    </row>
    <row r="27" spans="1:13" ht="25.5" customHeight="1">
      <c r="A27" s="3" t="s">
        <v>17</v>
      </c>
      <c r="B27" s="5" t="s">
        <v>7</v>
      </c>
      <c r="C27" s="7"/>
      <c r="D27" s="41"/>
      <c r="E27" s="41"/>
      <c r="F27" s="41"/>
      <c r="G27" s="8"/>
      <c r="H27" s="8">
        <f>11250+1276.1+100</f>
        <v>12626.1</v>
      </c>
      <c r="I27" s="8">
        <v>130</v>
      </c>
      <c r="J27" s="8">
        <v>8.2</v>
      </c>
      <c r="K27" s="8"/>
      <c r="L27" s="38"/>
      <c r="M27" s="38">
        <f t="shared" si="2"/>
        <v>12764.300000000001</v>
      </c>
    </row>
    <row r="28" spans="1:13" ht="13.5" customHeight="1">
      <c r="A28" s="3" t="s">
        <v>18</v>
      </c>
      <c r="B28" s="5" t="s">
        <v>8</v>
      </c>
      <c r="C28" s="7"/>
      <c r="D28" s="41"/>
      <c r="E28" s="41"/>
      <c r="F28" s="41"/>
      <c r="G28" s="8"/>
      <c r="H28" s="8">
        <v>1300</v>
      </c>
      <c r="I28" s="8">
        <v>4645.2</v>
      </c>
      <c r="J28" s="8">
        <v>10.3</v>
      </c>
      <c r="K28" s="8"/>
      <c r="L28" s="38"/>
      <c r="M28" s="38">
        <f t="shared" si="2"/>
        <v>5955.5</v>
      </c>
    </row>
    <row r="29" spans="1:13" ht="25.5">
      <c r="A29" s="3" t="s">
        <v>19</v>
      </c>
      <c r="B29" s="5" t="s">
        <v>9</v>
      </c>
      <c r="C29" s="7"/>
      <c r="D29" s="41"/>
      <c r="E29" s="41"/>
      <c r="F29" s="41"/>
      <c r="G29" s="8"/>
      <c r="H29" s="8">
        <v>2600</v>
      </c>
      <c r="I29" s="8">
        <v>13584.3</v>
      </c>
      <c r="J29" s="8">
        <v>555.65</v>
      </c>
      <c r="K29" s="8"/>
      <c r="L29" s="38"/>
      <c r="M29" s="38">
        <f t="shared" si="2"/>
        <v>16739.95</v>
      </c>
    </row>
    <row r="30" spans="1:13" ht="38.25">
      <c r="A30" s="3" t="s">
        <v>20</v>
      </c>
      <c r="B30" s="5" t="s">
        <v>65</v>
      </c>
      <c r="C30" s="7">
        <v>100</v>
      </c>
      <c r="D30" s="41"/>
      <c r="E30" s="41"/>
      <c r="F30" s="41"/>
      <c r="G30" s="8">
        <v>162</v>
      </c>
      <c r="H30" s="8">
        <v>2795</v>
      </c>
      <c r="I30" s="8">
        <v>4035.5</v>
      </c>
      <c r="J30" s="8">
        <v>1304</v>
      </c>
      <c r="K30" s="8"/>
      <c r="L30" s="38">
        <v>8</v>
      </c>
      <c r="M30" s="38">
        <f t="shared" si="2"/>
        <v>8404.5</v>
      </c>
    </row>
    <row r="31" spans="1:13" ht="12.75">
      <c r="A31" s="3" t="s">
        <v>21</v>
      </c>
      <c r="B31" s="5" t="s">
        <v>10</v>
      </c>
      <c r="C31" s="7"/>
      <c r="D31" s="41"/>
      <c r="E31" s="41"/>
      <c r="F31" s="41"/>
      <c r="G31" s="8"/>
      <c r="H31" s="8"/>
      <c r="I31" s="8"/>
      <c r="J31" s="8"/>
      <c r="K31" s="8">
        <v>2500</v>
      </c>
      <c r="L31" s="38"/>
      <c r="M31" s="38">
        <f t="shared" si="2"/>
        <v>2500</v>
      </c>
    </row>
    <row r="32" spans="1:13" ht="25.5">
      <c r="A32" s="3" t="s">
        <v>22</v>
      </c>
      <c r="B32" s="5" t="s">
        <v>24</v>
      </c>
      <c r="C32" s="7"/>
      <c r="D32" s="41"/>
      <c r="E32" s="41"/>
      <c r="F32" s="41"/>
      <c r="G32" s="8"/>
      <c r="H32" s="8"/>
      <c r="I32" s="8">
        <v>3457.5</v>
      </c>
      <c r="J32" s="8"/>
      <c r="K32" s="8"/>
      <c r="L32" s="38"/>
      <c r="M32" s="38">
        <f t="shared" si="2"/>
        <v>3457.5</v>
      </c>
    </row>
    <row r="33" spans="1:13" ht="13.5" thickBot="1">
      <c r="A33" s="4" t="s">
        <v>23</v>
      </c>
      <c r="B33" s="6" t="s">
        <v>25</v>
      </c>
      <c r="C33" s="35">
        <f>3929.2+112.1+97.2+568+488.3+665</f>
        <v>5859.8</v>
      </c>
      <c r="D33" s="42"/>
      <c r="E33" s="42"/>
      <c r="F33" s="42"/>
      <c r="G33" s="11">
        <f>1836.9+83</f>
        <v>1919.9</v>
      </c>
      <c r="H33" s="11"/>
      <c r="I33" s="11"/>
      <c r="J33" s="11"/>
      <c r="K33" s="11">
        <v>375.5</v>
      </c>
      <c r="L33" s="39">
        <v>10.7</v>
      </c>
      <c r="M33" s="39">
        <f t="shared" si="2"/>
        <v>8165.900000000001</v>
      </c>
    </row>
    <row r="34" spans="1:13" ht="15.75">
      <c r="A34" s="36">
        <v>2</v>
      </c>
      <c r="B34" s="37" t="s">
        <v>26</v>
      </c>
      <c r="C34" s="32">
        <f aca="true" t="shared" si="3" ref="C34:L34">SUM(C35:C40)</f>
        <v>346811.19999999995</v>
      </c>
      <c r="D34" s="32">
        <f t="shared" si="3"/>
        <v>152217</v>
      </c>
      <c r="E34" s="32">
        <f t="shared" si="3"/>
        <v>43310</v>
      </c>
      <c r="F34" s="32">
        <f t="shared" si="3"/>
        <v>4870</v>
      </c>
      <c r="G34" s="33">
        <f t="shared" si="3"/>
        <v>1402.7</v>
      </c>
      <c r="H34" s="33">
        <f t="shared" si="3"/>
        <v>9165.1</v>
      </c>
      <c r="I34" s="33">
        <f t="shared" si="3"/>
        <v>11647</v>
      </c>
      <c r="J34" s="33">
        <f t="shared" si="3"/>
        <v>100</v>
      </c>
      <c r="K34" s="33">
        <f t="shared" si="3"/>
        <v>1500</v>
      </c>
      <c r="L34" s="34">
        <f t="shared" si="3"/>
        <v>0</v>
      </c>
      <c r="M34" s="34">
        <f t="shared" si="2"/>
        <v>571022.9999999999</v>
      </c>
    </row>
    <row r="35" spans="1:13" ht="12.75">
      <c r="A35" s="3" t="s">
        <v>79</v>
      </c>
      <c r="B35" s="5" t="s">
        <v>28</v>
      </c>
      <c r="C35" s="7">
        <f>5000+5000+1000+5000</f>
        <v>16000</v>
      </c>
      <c r="D35" s="41">
        <f>10000+20000+1000+100000</f>
        <v>131000</v>
      </c>
      <c r="E35" s="41">
        <f>7000+8000+2000+3000</f>
        <v>20000</v>
      </c>
      <c r="F35" s="41"/>
      <c r="G35" s="8"/>
      <c r="H35" s="8"/>
      <c r="I35" s="8"/>
      <c r="J35" s="8"/>
      <c r="K35" s="8"/>
      <c r="L35" s="38"/>
      <c r="M35" s="38">
        <f t="shared" si="2"/>
        <v>167000</v>
      </c>
    </row>
    <row r="36" spans="1:13" ht="12.75">
      <c r="A36" s="3" t="s">
        <v>34</v>
      </c>
      <c r="B36" s="5" t="s">
        <v>29</v>
      </c>
      <c r="C36" s="7">
        <f>2478+115000+2500+3000+800</f>
        <v>123778</v>
      </c>
      <c r="D36" s="41"/>
      <c r="E36" s="41"/>
      <c r="F36" s="41"/>
      <c r="G36" s="8"/>
      <c r="H36" s="8"/>
      <c r="I36" s="8"/>
      <c r="J36" s="8"/>
      <c r="K36" s="8"/>
      <c r="L36" s="38"/>
      <c r="M36" s="38">
        <f t="shared" si="2"/>
        <v>123778</v>
      </c>
    </row>
    <row r="37" spans="1:13" ht="12.75">
      <c r="A37" s="3" t="s">
        <v>35</v>
      </c>
      <c r="B37" s="5" t="s">
        <v>30</v>
      </c>
      <c r="C37" s="7">
        <f>10000+10000+20000+6000+10000+8000+2000+6400+900</f>
        <v>73300</v>
      </c>
      <c r="D37" s="41"/>
      <c r="E37" s="41">
        <v>10000</v>
      </c>
      <c r="F37" s="41">
        <v>4870</v>
      </c>
      <c r="G37" s="8">
        <v>500</v>
      </c>
      <c r="H37" s="8">
        <v>2100</v>
      </c>
      <c r="I37" s="8">
        <v>10000</v>
      </c>
      <c r="J37" s="8"/>
      <c r="K37" s="8"/>
      <c r="L37" s="38"/>
      <c r="M37" s="38">
        <f t="shared" si="2"/>
        <v>100770</v>
      </c>
    </row>
    <row r="38" spans="1:13" ht="12.75">
      <c r="A38" s="3" t="s">
        <v>36</v>
      </c>
      <c r="B38" s="5" t="s">
        <v>31</v>
      </c>
      <c r="C38" s="7">
        <f>1000+5072+200+6960.3</f>
        <v>13232.3</v>
      </c>
      <c r="D38" s="41">
        <v>4000</v>
      </c>
      <c r="E38" s="41"/>
      <c r="F38" s="41"/>
      <c r="G38" s="8">
        <v>212.7</v>
      </c>
      <c r="H38" s="8"/>
      <c r="I38" s="8"/>
      <c r="J38" s="8"/>
      <c r="K38" s="8"/>
      <c r="L38" s="38"/>
      <c r="M38" s="38">
        <f t="shared" si="2"/>
        <v>17445</v>
      </c>
    </row>
    <row r="39" spans="1:13" ht="12.75">
      <c r="A39" s="3" t="s">
        <v>37</v>
      </c>
      <c r="B39" s="5" t="s">
        <v>32</v>
      </c>
      <c r="C39" s="7">
        <f>26014+630+300+9.8+3411.1</f>
        <v>30364.899999999998</v>
      </c>
      <c r="D39" s="41">
        <f>5000+217</f>
        <v>5217</v>
      </c>
      <c r="E39" s="41">
        <v>1310</v>
      </c>
      <c r="F39" s="41"/>
      <c r="G39" s="8"/>
      <c r="H39" s="8"/>
      <c r="I39" s="8"/>
      <c r="J39" s="8">
        <v>100</v>
      </c>
      <c r="K39" s="8">
        <v>1500</v>
      </c>
      <c r="L39" s="38"/>
      <c r="M39" s="38">
        <f t="shared" si="2"/>
        <v>38491.899999999994</v>
      </c>
    </row>
    <row r="40" spans="1:13" ht="13.5" thickBot="1">
      <c r="A40" s="3" t="s">
        <v>38</v>
      </c>
      <c r="B40" s="6" t="s">
        <v>33</v>
      </c>
      <c r="C40" s="35">
        <f>8400+90+291+33590+2000+5842+626+100+250+20601+300+200+10000+2000+140+1100+2500+2106</f>
        <v>90136</v>
      </c>
      <c r="D40" s="42">
        <f>4000+8000</f>
        <v>12000</v>
      </c>
      <c r="E40" s="42">
        <f>5000+5000+2000</f>
        <v>12000</v>
      </c>
      <c r="F40" s="42"/>
      <c r="G40" s="11">
        <v>690</v>
      </c>
      <c r="H40" s="11">
        <v>7065.1</v>
      </c>
      <c r="I40" s="11">
        <f>837+160+650</f>
        <v>1647</v>
      </c>
      <c r="J40" s="11"/>
      <c r="K40" s="11"/>
      <c r="L40" s="39"/>
      <c r="M40" s="39">
        <f t="shared" si="2"/>
        <v>123538.1</v>
      </c>
    </row>
    <row r="41" spans="1:13" ht="15.75">
      <c r="A41" s="25">
        <v>3</v>
      </c>
      <c r="B41" s="26" t="s">
        <v>39</v>
      </c>
      <c r="C41" s="27">
        <f aca="true" t="shared" si="4" ref="C41:L41">SUM(C42:C51)</f>
        <v>19318.800000000003</v>
      </c>
      <c r="D41" s="27">
        <f t="shared" si="4"/>
        <v>0</v>
      </c>
      <c r="E41" s="27">
        <f t="shared" si="4"/>
        <v>0</v>
      </c>
      <c r="F41" s="27">
        <f t="shared" si="4"/>
        <v>0</v>
      </c>
      <c r="G41" s="28">
        <f t="shared" si="4"/>
        <v>15045.8</v>
      </c>
      <c r="H41" s="28">
        <f t="shared" si="4"/>
        <v>13060</v>
      </c>
      <c r="I41" s="28">
        <f>SUM(I42:I51)</f>
        <v>60423.3</v>
      </c>
      <c r="J41" s="28">
        <f t="shared" si="4"/>
        <v>1817.75</v>
      </c>
      <c r="K41" s="28">
        <f t="shared" si="4"/>
        <v>3229.8</v>
      </c>
      <c r="L41" s="29">
        <f t="shared" si="4"/>
        <v>678.5</v>
      </c>
      <c r="M41" s="29">
        <f t="shared" si="2"/>
        <v>113573.95000000001</v>
      </c>
    </row>
    <row r="42" spans="1:13" ht="12.75">
      <c r="A42" s="3" t="s">
        <v>40</v>
      </c>
      <c r="B42" s="5" t="s">
        <v>50</v>
      </c>
      <c r="C42" s="7"/>
      <c r="D42" s="41"/>
      <c r="E42" s="41"/>
      <c r="F42" s="41"/>
      <c r="G42" s="8"/>
      <c r="H42" s="8"/>
      <c r="I42" s="8"/>
      <c r="J42" s="8"/>
      <c r="K42" s="8"/>
      <c r="L42" s="38"/>
      <c r="M42" s="38">
        <f t="shared" si="2"/>
        <v>0</v>
      </c>
    </row>
    <row r="43" spans="1:13" ht="25.5">
      <c r="A43" s="3" t="s">
        <v>41</v>
      </c>
      <c r="B43" s="5" t="s">
        <v>51</v>
      </c>
      <c r="C43" s="7">
        <f>1260+885.1+14.9</f>
        <v>2160</v>
      </c>
      <c r="D43" s="41"/>
      <c r="E43" s="41"/>
      <c r="F43" s="41"/>
      <c r="G43" s="8">
        <v>5565.3</v>
      </c>
      <c r="H43" s="8">
        <v>4450</v>
      </c>
      <c r="I43" s="8">
        <v>21501.7</v>
      </c>
      <c r="J43" s="8">
        <v>232.5</v>
      </c>
      <c r="K43" s="8">
        <v>170</v>
      </c>
      <c r="L43" s="38">
        <v>145.2</v>
      </c>
      <c r="M43" s="38">
        <f t="shared" si="2"/>
        <v>34224.7</v>
      </c>
    </row>
    <row r="44" spans="1:13" ht="12.75">
      <c r="A44" s="3" t="s">
        <v>42</v>
      </c>
      <c r="B44" s="5" t="s">
        <v>52</v>
      </c>
      <c r="C44" s="7">
        <f>699.8+20.2</f>
        <v>720</v>
      </c>
      <c r="D44" s="41"/>
      <c r="E44" s="41"/>
      <c r="F44" s="41"/>
      <c r="G44" s="8">
        <v>1203.4</v>
      </c>
      <c r="H44" s="8">
        <v>3500</v>
      </c>
      <c r="I44" s="8">
        <v>5507.1</v>
      </c>
      <c r="J44" s="8">
        <v>141.4</v>
      </c>
      <c r="K44" s="8">
        <v>252</v>
      </c>
      <c r="L44" s="38">
        <v>60.3</v>
      </c>
      <c r="M44" s="38">
        <f t="shared" si="2"/>
        <v>11384.199999999999</v>
      </c>
    </row>
    <row r="45" spans="1:13" ht="25.5">
      <c r="A45" s="3" t="s">
        <v>43</v>
      </c>
      <c r="B45" s="5" t="s">
        <v>53</v>
      </c>
      <c r="C45" s="7"/>
      <c r="D45" s="41"/>
      <c r="E45" s="41"/>
      <c r="F45" s="41"/>
      <c r="G45" s="8"/>
      <c r="H45" s="8"/>
      <c r="I45" s="8">
        <v>5563.3</v>
      </c>
      <c r="J45" s="8"/>
      <c r="K45" s="8"/>
      <c r="L45" s="38"/>
      <c r="M45" s="38">
        <f t="shared" si="2"/>
        <v>5563.3</v>
      </c>
    </row>
    <row r="46" spans="1:13" ht="12.75">
      <c r="A46" s="3" t="s">
        <v>44</v>
      </c>
      <c r="B46" s="5" t="s">
        <v>54</v>
      </c>
      <c r="C46" s="7">
        <f>8.4+21.6</f>
        <v>30</v>
      </c>
      <c r="D46" s="41"/>
      <c r="E46" s="41"/>
      <c r="F46" s="41"/>
      <c r="G46" s="8">
        <v>86.9</v>
      </c>
      <c r="H46" s="8"/>
      <c r="I46" s="8">
        <v>284.2</v>
      </c>
      <c r="J46" s="8">
        <v>700</v>
      </c>
      <c r="K46" s="8">
        <v>50</v>
      </c>
      <c r="L46" s="38"/>
      <c r="M46" s="38">
        <f t="shared" si="2"/>
        <v>1151.1</v>
      </c>
    </row>
    <row r="47" spans="1:13" ht="12.75">
      <c r="A47" s="3" t="s">
        <v>45</v>
      </c>
      <c r="B47" s="5" t="s">
        <v>55</v>
      </c>
      <c r="C47" s="9">
        <f>1116+365-842.4</f>
        <v>638.6</v>
      </c>
      <c r="D47" s="43"/>
      <c r="E47" s="43"/>
      <c r="F47" s="43"/>
      <c r="G47" s="8">
        <f>733.4+842.4</f>
        <v>1575.8</v>
      </c>
      <c r="H47" s="8">
        <v>4600</v>
      </c>
      <c r="I47" s="8">
        <v>800.4</v>
      </c>
      <c r="J47" s="8"/>
      <c r="K47" s="8">
        <v>170</v>
      </c>
      <c r="L47" s="38"/>
      <c r="M47" s="38">
        <f t="shared" si="2"/>
        <v>7784.799999999999</v>
      </c>
    </row>
    <row r="48" spans="1:13" ht="38.25">
      <c r="A48" s="3" t="s">
        <v>46</v>
      </c>
      <c r="B48" s="5" t="s">
        <v>56</v>
      </c>
      <c r="C48" s="9"/>
      <c r="D48" s="43"/>
      <c r="E48" s="43"/>
      <c r="F48" s="43"/>
      <c r="G48" s="8"/>
      <c r="H48" s="8"/>
      <c r="I48" s="8">
        <v>2535.1</v>
      </c>
      <c r="J48" s="8"/>
      <c r="K48" s="8"/>
      <c r="L48" s="38"/>
      <c r="M48" s="38">
        <f t="shared" si="2"/>
        <v>2535.1</v>
      </c>
    </row>
    <row r="49" spans="1:13" ht="12.75">
      <c r="A49" s="3" t="s">
        <v>47</v>
      </c>
      <c r="B49" s="5" t="s">
        <v>57</v>
      </c>
      <c r="C49" s="9">
        <f>3530+150</f>
        <v>3680</v>
      </c>
      <c r="D49" s="43"/>
      <c r="E49" s="43"/>
      <c r="F49" s="43"/>
      <c r="G49" s="8">
        <v>411</v>
      </c>
      <c r="H49" s="8"/>
      <c r="I49" s="8"/>
      <c r="J49" s="8"/>
      <c r="K49" s="8"/>
      <c r="L49" s="38"/>
      <c r="M49" s="38">
        <f t="shared" si="2"/>
        <v>4091</v>
      </c>
    </row>
    <row r="50" spans="1:13" ht="25.5">
      <c r="A50" s="3" t="s">
        <v>48</v>
      </c>
      <c r="B50" s="5" t="s">
        <v>58</v>
      </c>
      <c r="C50" s="9"/>
      <c r="D50" s="43"/>
      <c r="E50" s="43"/>
      <c r="F50" s="43"/>
      <c r="G50" s="8">
        <v>75</v>
      </c>
      <c r="H50" s="8"/>
      <c r="I50" s="8">
        <v>101</v>
      </c>
      <c r="J50" s="8"/>
      <c r="K50" s="8">
        <v>30</v>
      </c>
      <c r="L50" s="38"/>
      <c r="M50" s="38">
        <f t="shared" si="2"/>
        <v>206</v>
      </c>
    </row>
    <row r="51" spans="1:13" ht="13.5" thickBot="1">
      <c r="A51" s="4" t="s">
        <v>49</v>
      </c>
      <c r="B51" s="6" t="s">
        <v>59</v>
      </c>
      <c r="C51" s="10">
        <f>6342.8+38.4+700+1970+546+153+1000+150+200+700+290</f>
        <v>12090.2</v>
      </c>
      <c r="D51" s="44"/>
      <c r="E51" s="44"/>
      <c r="F51" s="44"/>
      <c r="G51" s="11">
        <v>6128.4</v>
      </c>
      <c r="H51" s="11">
        <v>510</v>
      </c>
      <c r="I51" s="11">
        <f>23280.5+850</f>
        <v>24130.5</v>
      </c>
      <c r="J51" s="11">
        <v>743.85</v>
      </c>
      <c r="K51" s="11">
        <v>2557.8</v>
      </c>
      <c r="L51" s="39">
        <v>473</v>
      </c>
      <c r="M51" s="39">
        <f t="shared" si="2"/>
        <v>46633.75</v>
      </c>
    </row>
  </sheetData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F6">
      <selection activeCell="Q6" sqref="Q6"/>
    </sheetView>
  </sheetViews>
  <sheetFormatPr defaultColWidth="9.00390625" defaultRowHeight="12.75"/>
  <cols>
    <col min="1" max="1" width="5.375" style="2" customWidth="1"/>
    <col min="2" max="2" width="34.625" style="0" customWidth="1"/>
    <col min="3" max="3" width="16.875" style="2" customWidth="1"/>
    <col min="4" max="4" width="15.75390625" style="2" customWidth="1"/>
    <col min="5" max="5" width="15.25390625" style="2" customWidth="1"/>
    <col min="6" max="6" width="16.875" style="2" customWidth="1"/>
    <col min="7" max="7" width="16.25390625" style="2" customWidth="1"/>
    <col min="8" max="8" width="11.375" style="2" customWidth="1"/>
    <col min="9" max="9" width="12.75390625" style="2" customWidth="1"/>
    <col min="10" max="10" width="12.625" style="2" customWidth="1"/>
    <col min="11" max="11" width="14.125" style="2" customWidth="1"/>
    <col min="12" max="12" width="19.125" style="2" customWidth="1"/>
    <col min="13" max="13" width="13.25390625" style="2" customWidth="1"/>
    <col min="14" max="14" width="18.00390625" style="0" customWidth="1"/>
    <col min="15" max="15" width="14.375" style="0" customWidth="1"/>
  </cols>
  <sheetData>
    <row r="1" spans="12:15" ht="14.25">
      <c r="L1" s="48"/>
      <c r="N1" s="50"/>
      <c r="O1" s="51" t="s">
        <v>87</v>
      </c>
    </row>
    <row r="2" spans="12:15" ht="14.25">
      <c r="L2" s="48"/>
      <c r="N2" s="50"/>
      <c r="O2" s="51" t="s">
        <v>91</v>
      </c>
    </row>
    <row r="3" spans="12:15" ht="14.25">
      <c r="L3" s="48"/>
      <c r="N3" s="50"/>
      <c r="O3" s="51" t="s">
        <v>88</v>
      </c>
    </row>
    <row r="4" spans="13:15" ht="14.25">
      <c r="M4" s="48"/>
      <c r="N4" s="50"/>
      <c r="O4" s="51" t="s">
        <v>86</v>
      </c>
    </row>
    <row r="5" spans="13:15" ht="14.25">
      <c r="M5" s="48"/>
      <c r="N5" s="50"/>
      <c r="O5" s="51" t="s">
        <v>89</v>
      </c>
    </row>
    <row r="7" ht="15.75">
      <c r="A7" s="1" t="s">
        <v>90</v>
      </c>
    </row>
    <row r="8" ht="15.75">
      <c r="A8" s="1" t="s">
        <v>76</v>
      </c>
    </row>
    <row r="9" ht="16.5" thickBot="1">
      <c r="B9" s="1"/>
    </row>
    <row r="10" spans="1:15" s="12" customFormat="1" ht="77.25" thickBot="1">
      <c r="A10" s="14" t="s">
        <v>67</v>
      </c>
      <c r="B10" s="13" t="s">
        <v>0</v>
      </c>
      <c r="C10" s="45" t="s">
        <v>71</v>
      </c>
      <c r="D10" s="45" t="s">
        <v>72</v>
      </c>
      <c r="E10" s="45" t="s">
        <v>73</v>
      </c>
      <c r="F10" s="45" t="s">
        <v>74</v>
      </c>
      <c r="G10" s="45" t="s">
        <v>84</v>
      </c>
      <c r="H10" s="45" t="s">
        <v>85</v>
      </c>
      <c r="I10" s="46" t="s">
        <v>61</v>
      </c>
      <c r="J10" s="46" t="s">
        <v>62</v>
      </c>
      <c r="K10" s="46" t="s">
        <v>63</v>
      </c>
      <c r="L10" s="46" t="s">
        <v>64</v>
      </c>
      <c r="M10" s="46" t="s">
        <v>69</v>
      </c>
      <c r="N10" s="47" t="s">
        <v>66</v>
      </c>
      <c r="O10" s="13" t="s">
        <v>70</v>
      </c>
    </row>
    <row r="11" spans="1:15" ht="77.25">
      <c r="A11" s="15"/>
      <c r="B11" s="19" t="s">
        <v>68</v>
      </c>
      <c r="C11" s="16">
        <f aca="true" t="shared" si="0" ref="C11:N11">C13+C27+C34</f>
        <v>343348.19999999995</v>
      </c>
      <c r="D11" s="16">
        <f t="shared" si="0"/>
        <v>149017</v>
      </c>
      <c r="E11" s="16">
        <f t="shared" si="0"/>
        <v>151423</v>
      </c>
      <c r="F11" s="16">
        <f t="shared" si="0"/>
        <v>4870</v>
      </c>
      <c r="G11" s="16">
        <f t="shared" si="0"/>
        <v>19880.2</v>
      </c>
      <c r="H11" s="16">
        <f t="shared" si="0"/>
        <v>10000</v>
      </c>
      <c r="I11" s="17">
        <f t="shared" si="0"/>
        <v>18482</v>
      </c>
      <c r="J11" s="17">
        <f t="shared" si="0"/>
        <v>42546.2</v>
      </c>
      <c r="K11" s="17">
        <f t="shared" si="0"/>
        <v>99164.20000000001</v>
      </c>
      <c r="L11" s="17">
        <f t="shared" si="0"/>
        <v>4061.9</v>
      </c>
      <c r="M11" s="17">
        <f t="shared" si="0"/>
        <v>10849.3</v>
      </c>
      <c r="N11" s="18">
        <f t="shared" si="0"/>
        <v>862.2</v>
      </c>
      <c r="O11" s="18">
        <f>SUM(C11:N11)</f>
        <v>854504.1999999998</v>
      </c>
    </row>
    <row r="12" spans="1:15" ht="13.5" thickBot="1">
      <c r="A12" s="20"/>
      <c r="B12" s="21" t="s">
        <v>60</v>
      </c>
      <c r="C12" s="22"/>
      <c r="D12" s="40"/>
      <c r="E12" s="40"/>
      <c r="F12" s="40"/>
      <c r="G12" s="40"/>
      <c r="H12" s="40"/>
      <c r="I12" s="23"/>
      <c r="J12" s="23"/>
      <c r="K12" s="23"/>
      <c r="L12" s="23"/>
      <c r="M12" s="23"/>
      <c r="N12" s="24"/>
      <c r="O12" s="24"/>
    </row>
    <row r="13" spans="1:15" ht="15.75">
      <c r="A13" s="30">
        <v>1</v>
      </c>
      <c r="B13" s="31" t="s">
        <v>27</v>
      </c>
      <c r="C13" s="32">
        <f aca="true" t="shared" si="1" ref="C13:N13">SUM(C14:C26)</f>
        <v>14641.8</v>
      </c>
      <c r="D13" s="32">
        <f t="shared" si="1"/>
        <v>0</v>
      </c>
      <c r="E13" s="32">
        <f t="shared" si="1"/>
        <v>0</v>
      </c>
      <c r="F13" s="32">
        <f t="shared" si="1"/>
        <v>0</v>
      </c>
      <c r="G13" s="32">
        <f t="shared" si="1"/>
        <v>0</v>
      </c>
      <c r="H13" s="32">
        <f t="shared" si="1"/>
        <v>0</v>
      </c>
      <c r="I13" s="33">
        <f t="shared" si="1"/>
        <v>2875.9</v>
      </c>
      <c r="J13" s="33">
        <f t="shared" si="1"/>
        <v>22421.1</v>
      </c>
      <c r="K13" s="33">
        <f t="shared" si="1"/>
        <v>29590.9</v>
      </c>
      <c r="L13" s="33">
        <f t="shared" si="1"/>
        <v>2144.15</v>
      </c>
      <c r="M13" s="33">
        <f t="shared" si="1"/>
        <v>3065.5</v>
      </c>
      <c r="N13" s="34">
        <f t="shared" si="1"/>
        <v>183.7</v>
      </c>
      <c r="O13" s="34">
        <f>SUM(C13:N13)</f>
        <v>74923.05</v>
      </c>
    </row>
    <row r="14" spans="1:15" ht="25.5">
      <c r="A14" s="3" t="s">
        <v>11</v>
      </c>
      <c r="B14" s="5" t="s">
        <v>1</v>
      </c>
      <c r="C14" s="7">
        <v>940</v>
      </c>
      <c r="D14" s="41"/>
      <c r="E14" s="41"/>
      <c r="F14" s="41"/>
      <c r="G14" s="41"/>
      <c r="H14" s="41"/>
      <c r="I14" s="8"/>
      <c r="J14" s="8">
        <v>2400</v>
      </c>
      <c r="K14" s="8">
        <v>432</v>
      </c>
      <c r="L14" s="8">
        <v>18.2</v>
      </c>
      <c r="M14" s="8">
        <v>110</v>
      </c>
      <c r="N14" s="38">
        <v>132</v>
      </c>
      <c r="O14" s="38">
        <f>SUM(C14:N14)</f>
        <v>4032.2</v>
      </c>
    </row>
    <row r="15" spans="1:15" ht="25.5">
      <c r="A15" s="3" t="s">
        <v>12</v>
      </c>
      <c r="B15" s="5" t="s">
        <v>2</v>
      </c>
      <c r="C15" s="7"/>
      <c r="D15" s="41"/>
      <c r="E15" s="41"/>
      <c r="F15" s="41"/>
      <c r="G15" s="41"/>
      <c r="H15" s="41"/>
      <c r="I15" s="8"/>
      <c r="J15" s="8"/>
      <c r="K15" s="8"/>
      <c r="L15" s="8"/>
      <c r="M15" s="8"/>
      <c r="N15" s="38"/>
      <c r="O15" s="38">
        <f aca="true" t="shared" si="2" ref="O15:O44">SUM(C15:N15)</f>
        <v>0</v>
      </c>
    </row>
    <row r="16" spans="1:15" ht="12.75">
      <c r="A16" s="3" t="s">
        <v>13</v>
      </c>
      <c r="B16" s="5" t="s">
        <v>3</v>
      </c>
      <c r="C16" s="7"/>
      <c r="D16" s="41"/>
      <c r="E16" s="41"/>
      <c r="F16" s="41"/>
      <c r="G16" s="41"/>
      <c r="H16" s="41"/>
      <c r="I16" s="8"/>
      <c r="J16" s="8"/>
      <c r="K16" s="8">
        <v>32.6</v>
      </c>
      <c r="L16" s="8"/>
      <c r="M16" s="8"/>
      <c r="N16" s="38"/>
      <c r="O16" s="38">
        <f t="shared" si="2"/>
        <v>32.6</v>
      </c>
    </row>
    <row r="17" spans="1:15" ht="25.5">
      <c r="A17" s="3" t="s">
        <v>14</v>
      </c>
      <c r="B17" s="5" t="s">
        <v>4</v>
      </c>
      <c r="C17" s="7"/>
      <c r="D17" s="41"/>
      <c r="E17" s="41"/>
      <c r="F17" s="41"/>
      <c r="G17" s="41"/>
      <c r="H17" s="41"/>
      <c r="I17" s="8"/>
      <c r="J17" s="8"/>
      <c r="K17" s="8">
        <v>66</v>
      </c>
      <c r="L17" s="8">
        <v>187.3</v>
      </c>
      <c r="M17" s="8"/>
      <c r="N17" s="38"/>
      <c r="O17" s="38">
        <f t="shared" si="2"/>
        <v>253.3</v>
      </c>
    </row>
    <row r="18" spans="1:15" ht="37.5" customHeight="1">
      <c r="A18" s="3" t="s">
        <v>15</v>
      </c>
      <c r="B18" s="5" t="s">
        <v>5</v>
      </c>
      <c r="C18" s="7">
        <v>100</v>
      </c>
      <c r="D18" s="41"/>
      <c r="E18" s="41"/>
      <c r="F18" s="41"/>
      <c r="G18" s="41"/>
      <c r="H18" s="41"/>
      <c r="I18" s="8">
        <v>124</v>
      </c>
      <c r="J18" s="8"/>
      <c r="K18" s="8">
        <v>1288.8</v>
      </c>
      <c r="L18" s="8">
        <v>2.2</v>
      </c>
      <c r="M18" s="8">
        <v>80</v>
      </c>
      <c r="N18" s="38">
        <v>33</v>
      </c>
      <c r="O18" s="38">
        <f t="shared" si="2"/>
        <v>1628</v>
      </c>
    </row>
    <row r="19" spans="1:15" ht="26.25" customHeight="1">
      <c r="A19" s="3" t="s">
        <v>16</v>
      </c>
      <c r="B19" s="5" t="s">
        <v>6</v>
      </c>
      <c r="C19" s="7">
        <v>42</v>
      </c>
      <c r="D19" s="41"/>
      <c r="E19" s="41"/>
      <c r="F19" s="41"/>
      <c r="G19" s="41"/>
      <c r="H19" s="41"/>
      <c r="I19" s="8">
        <v>670</v>
      </c>
      <c r="J19" s="8">
        <v>700</v>
      </c>
      <c r="K19" s="8">
        <v>1919</v>
      </c>
      <c r="L19" s="8">
        <v>58.3</v>
      </c>
      <c r="M19" s="8"/>
      <c r="N19" s="38"/>
      <c r="O19" s="38">
        <f t="shared" si="2"/>
        <v>3389.3</v>
      </c>
    </row>
    <row r="20" spans="1:15" ht="25.5" customHeight="1">
      <c r="A20" s="3" t="s">
        <v>17</v>
      </c>
      <c r="B20" s="5" t="s">
        <v>7</v>
      </c>
      <c r="C20" s="7"/>
      <c r="D20" s="41"/>
      <c r="E20" s="41"/>
      <c r="F20" s="41"/>
      <c r="G20" s="41"/>
      <c r="H20" s="41"/>
      <c r="I20" s="8"/>
      <c r="J20" s="8">
        <f>11350+1276.1</f>
        <v>12626.1</v>
      </c>
      <c r="K20" s="8">
        <v>130</v>
      </c>
      <c r="L20" s="8">
        <v>8.2</v>
      </c>
      <c r="M20" s="8"/>
      <c r="N20" s="38"/>
      <c r="O20" s="38">
        <f t="shared" si="2"/>
        <v>12764.300000000001</v>
      </c>
    </row>
    <row r="21" spans="1:15" ht="13.5" customHeight="1">
      <c r="A21" s="3" t="s">
        <v>18</v>
      </c>
      <c r="B21" s="5" t="s">
        <v>8</v>
      </c>
      <c r="C21" s="7"/>
      <c r="D21" s="41"/>
      <c r="E21" s="41"/>
      <c r="F21" s="41"/>
      <c r="G21" s="41"/>
      <c r="H21" s="41"/>
      <c r="I21" s="8"/>
      <c r="J21" s="8">
        <v>1300</v>
      </c>
      <c r="K21" s="8">
        <v>4645.2</v>
      </c>
      <c r="L21" s="8">
        <v>10.3</v>
      </c>
      <c r="M21" s="8"/>
      <c r="N21" s="38"/>
      <c r="O21" s="38">
        <f t="shared" si="2"/>
        <v>5955.5</v>
      </c>
    </row>
    <row r="22" spans="1:15" ht="25.5">
      <c r="A22" s="3" t="s">
        <v>19</v>
      </c>
      <c r="B22" s="5" t="s">
        <v>9</v>
      </c>
      <c r="C22" s="7"/>
      <c r="D22" s="41"/>
      <c r="E22" s="41"/>
      <c r="F22" s="41"/>
      <c r="G22" s="41"/>
      <c r="H22" s="41"/>
      <c r="I22" s="8"/>
      <c r="J22" s="8">
        <v>2600</v>
      </c>
      <c r="K22" s="8">
        <v>13584.3</v>
      </c>
      <c r="L22" s="8">
        <v>555.65</v>
      </c>
      <c r="M22" s="8"/>
      <c r="N22" s="38"/>
      <c r="O22" s="38">
        <f t="shared" si="2"/>
        <v>16739.95</v>
      </c>
    </row>
    <row r="23" spans="1:15" ht="38.25">
      <c r="A23" s="3" t="s">
        <v>20</v>
      </c>
      <c r="B23" s="5" t="s">
        <v>65</v>
      </c>
      <c r="C23" s="7">
        <v>100</v>
      </c>
      <c r="D23" s="41"/>
      <c r="E23" s="41"/>
      <c r="F23" s="41"/>
      <c r="G23" s="41"/>
      <c r="H23" s="41"/>
      <c r="I23" s="8">
        <v>162</v>
      </c>
      <c r="J23" s="8">
        <v>2795</v>
      </c>
      <c r="K23" s="8">
        <v>4035.5</v>
      </c>
      <c r="L23" s="8">
        <v>1304</v>
      </c>
      <c r="M23" s="8"/>
      <c r="N23" s="38">
        <v>8</v>
      </c>
      <c r="O23" s="38">
        <f t="shared" si="2"/>
        <v>8404.5</v>
      </c>
    </row>
    <row r="24" spans="1:15" ht="12.75">
      <c r="A24" s="3" t="s">
        <v>21</v>
      </c>
      <c r="B24" s="5" t="s">
        <v>10</v>
      </c>
      <c r="C24" s="7"/>
      <c r="D24" s="41"/>
      <c r="E24" s="41"/>
      <c r="F24" s="41"/>
      <c r="G24" s="41"/>
      <c r="H24" s="41"/>
      <c r="I24" s="8"/>
      <c r="J24" s="8"/>
      <c r="K24" s="8"/>
      <c r="L24" s="8"/>
      <c r="M24" s="8">
        <v>2500</v>
      </c>
      <c r="N24" s="38"/>
      <c r="O24" s="38">
        <f t="shared" si="2"/>
        <v>2500</v>
      </c>
    </row>
    <row r="25" spans="1:15" ht="25.5">
      <c r="A25" s="3" t="s">
        <v>22</v>
      </c>
      <c r="B25" s="5" t="s">
        <v>24</v>
      </c>
      <c r="C25" s="7"/>
      <c r="D25" s="41"/>
      <c r="E25" s="41"/>
      <c r="F25" s="41"/>
      <c r="G25" s="41"/>
      <c r="H25" s="41"/>
      <c r="I25" s="8"/>
      <c r="J25" s="8"/>
      <c r="K25" s="8">
        <v>3457.5</v>
      </c>
      <c r="L25" s="8"/>
      <c r="M25" s="8"/>
      <c r="N25" s="38"/>
      <c r="O25" s="38">
        <f t="shared" si="2"/>
        <v>3457.5</v>
      </c>
    </row>
    <row r="26" spans="1:15" ht="13.5" thickBot="1">
      <c r="A26" s="4" t="s">
        <v>23</v>
      </c>
      <c r="B26" s="6" t="s">
        <v>25</v>
      </c>
      <c r="C26" s="35">
        <f>3929.2+112.1+97.2+568+488.3+665+7600</f>
        <v>13459.8</v>
      </c>
      <c r="D26" s="42"/>
      <c r="E26" s="42"/>
      <c r="F26" s="42"/>
      <c r="G26" s="42"/>
      <c r="H26" s="42"/>
      <c r="I26" s="11">
        <f>1836.9+83</f>
        <v>1919.9</v>
      </c>
      <c r="J26" s="11"/>
      <c r="K26" s="11"/>
      <c r="L26" s="11"/>
      <c r="M26" s="11">
        <v>375.5</v>
      </c>
      <c r="N26" s="39">
        <v>10.7</v>
      </c>
      <c r="O26" s="39">
        <f t="shared" si="2"/>
        <v>15765.9</v>
      </c>
    </row>
    <row r="27" spans="1:15" ht="15.75">
      <c r="A27" s="36">
        <v>2</v>
      </c>
      <c r="B27" s="37" t="s">
        <v>26</v>
      </c>
      <c r="C27" s="32">
        <f aca="true" t="shared" si="3" ref="C27:N27">SUM(C28:C33)</f>
        <v>308660.19999999995</v>
      </c>
      <c r="D27" s="32">
        <f t="shared" si="3"/>
        <v>149017</v>
      </c>
      <c r="E27" s="32">
        <f t="shared" si="3"/>
        <v>151423</v>
      </c>
      <c r="F27" s="32">
        <f t="shared" si="3"/>
        <v>4870</v>
      </c>
      <c r="G27" s="32">
        <f t="shared" si="3"/>
        <v>19880.2</v>
      </c>
      <c r="H27" s="32">
        <f t="shared" si="3"/>
        <v>10000</v>
      </c>
      <c r="I27" s="33">
        <f t="shared" si="3"/>
        <v>1402.7</v>
      </c>
      <c r="J27" s="33">
        <f t="shared" si="3"/>
        <v>7065.1</v>
      </c>
      <c r="K27" s="33">
        <f t="shared" si="3"/>
        <v>10000</v>
      </c>
      <c r="L27" s="33">
        <f t="shared" si="3"/>
        <v>100</v>
      </c>
      <c r="M27" s="33">
        <f t="shared" si="3"/>
        <v>4554</v>
      </c>
      <c r="N27" s="34">
        <f t="shared" si="3"/>
        <v>0</v>
      </c>
      <c r="O27" s="34">
        <f t="shared" si="2"/>
        <v>666972.1999999998</v>
      </c>
    </row>
    <row r="28" spans="1:15" ht="12.75">
      <c r="A28" s="3" t="s">
        <v>79</v>
      </c>
      <c r="B28" s="5" t="s">
        <v>28</v>
      </c>
      <c r="C28" s="7">
        <f>6000+5000+5000</f>
        <v>16000</v>
      </c>
      <c r="D28" s="41">
        <f>10000+20000+100000</f>
        <v>130000</v>
      </c>
      <c r="E28" s="41">
        <f>7000+8000+2000+3000</f>
        <v>20000</v>
      </c>
      <c r="F28" s="41"/>
      <c r="G28" s="41"/>
      <c r="H28" s="41"/>
      <c r="I28" s="8"/>
      <c r="J28" s="8"/>
      <c r="K28" s="8"/>
      <c r="L28" s="8"/>
      <c r="M28" s="8"/>
      <c r="N28" s="38"/>
      <c r="O28" s="38">
        <f t="shared" si="2"/>
        <v>166000</v>
      </c>
    </row>
    <row r="29" spans="1:15" ht="12.75">
      <c r="A29" s="3" t="s">
        <v>34</v>
      </c>
      <c r="B29" s="5" t="s">
        <v>29</v>
      </c>
      <c r="C29" s="7">
        <f>115000+3000+2500+5000</f>
        <v>125500</v>
      </c>
      <c r="D29" s="41">
        <f>1000+800</f>
        <v>1800</v>
      </c>
      <c r="E29" s="41">
        <v>5000</v>
      </c>
      <c r="F29" s="41"/>
      <c r="G29" s="41"/>
      <c r="H29" s="41"/>
      <c r="I29" s="8"/>
      <c r="J29" s="8"/>
      <c r="K29" s="8"/>
      <c r="L29" s="8"/>
      <c r="M29" s="8"/>
      <c r="N29" s="38"/>
      <c r="O29" s="38">
        <f t="shared" si="2"/>
        <v>132300</v>
      </c>
    </row>
    <row r="30" spans="1:15" ht="12.75">
      <c r="A30" s="3" t="s">
        <v>35</v>
      </c>
      <c r="B30" s="5" t="s">
        <v>30</v>
      </c>
      <c r="C30" s="7">
        <f>30000+13000+2000</f>
        <v>45000</v>
      </c>
      <c r="D30" s="41"/>
      <c r="E30" s="41">
        <v>8000</v>
      </c>
      <c r="F30" s="41">
        <v>4870</v>
      </c>
      <c r="G30" s="41">
        <f>6400+2593+10887.2</f>
        <v>19880.2</v>
      </c>
      <c r="H30" s="41">
        <v>10000</v>
      </c>
      <c r="I30" s="8">
        <v>500</v>
      </c>
      <c r="J30" s="8"/>
      <c r="K30" s="8">
        <v>10000</v>
      </c>
      <c r="L30" s="8"/>
      <c r="M30" s="8"/>
      <c r="N30" s="38"/>
      <c r="O30" s="38">
        <f t="shared" si="2"/>
        <v>98250.2</v>
      </c>
    </row>
    <row r="31" spans="1:15" ht="12.75">
      <c r="A31" s="3" t="s">
        <v>36</v>
      </c>
      <c r="B31" s="5" t="s">
        <v>31</v>
      </c>
      <c r="C31" s="7">
        <f>1000+5072+4000+1000+24968.3+10000-10113</f>
        <v>35927.3</v>
      </c>
      <c r="D31" s="41"/>
      <c r="E31" s="41">
        <f>1310+10113</f>
        <v>11423</v>
      </c>
      <c r="F31" s="41"/>
      <c r="G31" s="41"/>
      <c r="H31" s="41"/>
      <c r="I31" s="8">
        <v>212.7</v>
      </c>
      <c r="J31" s="8"/>
      <c r="K31" s="8"/>
      <c r="L31" s="8"/>
      <c r="M31" s="8">
        <v>1054</v>
      </c>
      <c r="N31" s="38"/>
      <c r="O31" s="38">
        <f t="shared" si="2"/>
        <v>48617</v>
      </c>
    </row>
    <row r="32" spans="1:15" ht="12.75">
      <c r="A32" s="3" t="s">
        <v>37</v>
      </c>
      <c r="B32" s="5" t="s">
        <v>32</v>
      </c>
      <c r="C32" s="7">
        <f>26014+3411.1+100+9.8+300+300</f>
        <v>30134.899999999998</v>
      </c>
      <c r="D32" s="41">
        <v>217</v>
      </c>
      <c r="E32" s="41"/>
      <c r="F32" s="41"/>
      <c r="G32" s="41"/>
      <c r="H32" s="41"/>
      <c r="I32" s="8"/>
      <c r="J32" s="8"/>
      <c r="K32" s="8"/>
      <c r="L32" s="8">
        <v>100</v>
      </c>
      <c r="M32" s="8">
        <v>1500</v>
      </c>
      <c r="N32" s="38"/>
      <c r="O32" s="38">
        <f t="shared" si="2"/>
        <v>31951.899999999998</v>
      </c>
    </row>
    <row r="33" spans="1:15" ht="13.5" thickBot="1">
      <c r="A33" s="3" t="s">
        <v>38</v>
      </c>
      <c r="B33" s="6" t="s">
        <v>33</v>
      </c>
      <c r="C33" s="35">
        <f>33590+2000+5842+10000+200+140+1726+2500+100</f>
        <v>56098</v>
      </c>
      <c r="D33" s="42">
        <f>4000+5000+8000</f>
        <v>17000</v>
      </c>
      <c r="E33" s="42">
        <f>5000+2000+20000+80000</f>
        <v>107000</v>
      </c>
      <c r="F33" s="42"/>
      <c r="G33" s="42"/>
      <c r="H33" s="42"/>
      <c r="I33" s="11">
        <v>690</v>
      </c>
      <c r="J33" s="11">
        <v>7065.1</v>
      </c>
      <c r="K33" s="11"/>
      <c r="L33" s="11"/>
      <c r="M33" s="11">
        <v>2000</v>
      </c>
      <c r="N33" s="39"/>
      <c r="O33" s="39">
        <f t="shared" si="2"/>
        <v>189853.1</v>
      </c>
    </row>
    <row r="34" spans="1:15" ht="15.75">
      <c r="A34" s="25">
        <v>3</v>
      </c>
      <c r="B34" s="26" t="s">
        <v>39</v>
      </c>
      <c r="C34" s="27">
        <f aca="true" t="shared" si="4" ref="C34:N34">SUM(C35:C44)</f>
        <v>20046.2</v>
      </c>
      <c r="D34" s="27">
        <f t="shared" si="4"/>
        <v>0</v>
      </c>
      <c r="E34" s="27">
        <f>SUM(E35:E44)</f>
        <v>0</v>
      </c>
      <c r="F34" s="27">
        <f t="shared" si="4"/>
        <v>0</v>
      </c>
      <c r="G34" s="27">
        <f t="shared" si="4"/>
        <v>0</v>
      </c>
      <c r="H34" s="49"/>
      <c r="I34" s="28">
        <f t="shared" si="4"/>
        <v>14203.4</v>
      </c>
      <c r="J34" s="28">
        <f t="shared" si="4"/>
        <v>13060</v>
      </c>
      <c r="K34" s="28">
        <f>SUM(K35:K44)</f>
        <v>59573.3</v>
      </c>
      <c r="L34" s="28">
        <f t="shared" si="4"/>
        <v>1817.75</v>
      </c>
      <c r="M34" s="28">
        <f t="shared" si="4"/>
        <v>3229.8</v>
      </c>
      <c r="N34" s="29">
        <f t="shared" si="4"/>
        <v>678.5</v>
      </c>
      <c r="O34" s="29">
        <f t="shared" si="2"/>
        <v>112608.95</v>
      </c>
    </row>
    <row r="35" spans="1:15" ht="12.75">
      <c r="A35" s="3" t="s">
        <v>40</v>
      </c>
      <c r="B35" s="5" t="s">
        <v>50</v>
      </c>
      <c r="C35" s="7"/>
      <c r="D35" s="41"/>
      <c r="E35" s="41"/>
      <c r="F35" s="41"/>
      <c r="G35" s="41"/>
      <c r="H35" s="41"/>
      <c r="I35" s="8"/>
      <c r="J35" s="8"/>
      <c r="K35" s="8"/>
      <c r="L35" s="8"/>
      <c r="M35" s="8"/>
      <c r="N35" s="38"/>
      <c r="O35" s="38">
        <f t="shared" si="2"/>
        <v>0</v>
      </c>
    </row>
    <row r="36" spans="1:15" ht="25.5">
      <c r="A36" s="3" t="s">
        <v>41</v>
      </c>
      <c r="B36" s="5" t="s">
        <v>51</v>
      </c>
      <c r="C36" s="7">
        <f>1260+885.1+14.9</f>
        <v>2160</v>
      </c>
      <c r="D36" s="41"/>
      <c r="E36" s="41"/>
      <c r="F36" s="41"/>
      <c r="G36" s="41"/>
      <c r="H36" s="41"/>
      <c r="I36" s="8">
        <v>5565.3</v>
      </c>
      <c r="J36" s="8">
        <v>4450</v>
      </c>
      <c r="K36" s="8">
        <v>21501.7</v>
      </c>
      <c r="L36" s="8">
        <v>232.5</v>
      </c>
      <c r="M36" s="8">
        <v>170</v>
      </c>
      <c r="N36" s="38">
        <v>145.2</v>
      </c>
      <c r="O36" s="38">
        <f t="shared" si="2"/>
        <v>34224.7</v>
      </c>
    </row>
    <row r="37" spans="1:15" ht="12.75">
      <c r="A37" s="3" t="s">
        <v>42</v>
      </c>
      <c r="B37" s="5" t="s">
        <v>52</v>
      </c>
      <c r="C37" s="7">
        <f>699.8+20.2</f>
        <v>720</v>
      </c>
      <c r="D37" s="41"/>
      <c r="E37" s="41"/>
      <c r="F37" s="41"/>
      <c r="G37" s="41"/>
      <c r="H37" s="41"/>
      <c r="I37" s="8">
        <v>1203.4</v>
      </c>
      <c r="J37" s="8">
        <v>3500</v>
      </c>
      <c r="K37" s="8">
        <v>5507.1</v>
      </c>
      <c r="L37" s="8">
        <v>141.4</v>
      </c>
      <c r="M37" s="8">
        <v>252</v>
      </c>
      <c r="N37" s="38">
        <v>60.3</v>
      </c>
      <c r="O37" s="38">
        <f t="shared" si="2"/>
        <v>11384.199999999999</v>
      </c>
    </row>
    <row r="38" spans="1:15" ht="25.5">
      <c r="A38" s="3" t="s">
        <v>43</v>
      </c>
      <c r="B38" s="5" t="s">
        <v>53</v>
      </c>
      <c r="C38" s="7"/>
      <c r="D38" s="41"/>
      <c r="E38" s="41"/>
      <c r="F38" s="41"/>
      <c r="G38" s="41"/>
      <c r="H38" s="41"/>
      <c r="I38" s="8"/>
      <c r="J38" s="8"/>
      <c r="K38" s="8">
        <v>5563.3</v>
      </c>
      <c r="L38" s="8"/>
      <c r="M38" s="8"/>
      <c r="N38" s="38"/>
      <c r="O38" s="38">
        <f t="shared" si="2"/>
        <v>5563.3</v>
      </c>
    </row>
    <row r="39" spans="1:15" ht="12.75">
      <c r="A39" s="3" t="s">
        <v>44</v>
      </c>
      <c r="B39" s="5" t="s">
        <v>54</v>
      </c>
      <c r="C39" s="7">
        <f>8.4+21.6</f>
        <v>30</v>
      </c>
      <c r="D39" s="41"/>
      <c r="E39" s="41"/>
      <c r="F39" s="41"/>
      <c r="G39" s="41"/>
      <c r="H39" s="41"/>
      <c r="I39" s="8">
        <v>86.9</v>
      </c>
      <c r="J39" s="8"/>
      <c r="K39" s="8">
        <v>284.2</v>
      </c>
      <c r="L39" s="8">
        <v>700</v>
      </c>
      <c r="M39" s="8">
        <v>50</v>
      </c>
      <c r="N39" s="38"/>
      <c r="O39" s="38">
        <f t="shared" si="2"/>
        <v>1151.1</v>
      </c>
    </row>
    <row r="40" spans="1:15" ht="12.75">
      <c r="A40" s="3" t="s">
        <v>45</v>
      </c>
      <c r="B40" s="5" t="s">
        <v>55</v>
      </c>
      <c r="C40" s="9">
        <v>1116</v>
      </c>
      <c r="D40" s="43"/>
      <c r="E40" s="43"/>
      <c r="F40" s="43"/>
      <c r="G40" s="43"/>
      <c r="H40" s="43"/>
      <c r="I40" s="8">
        <v>733.4</v>
      </c>
      <c r="J40" s="8">
        <v>4600</v>
      </c>
      <c r="K40" s="8">
        <v>800.4</v>
      </c>
      <c r="L40" s="8"/>
      <c r="M40" s="8">
        <v>170</v>
      </c>
      <c r="N40" s="38"/>
      <c r="O40" s="38">
        <f t="shared" si="2"/>
        <v>7419.799999999999</v>
      </c>
    </row>
    <row r="41" spans="1:15" ht="38.25">
      <c r="A41" s="3" t="s">
        <v>46</v>
      </c>
      <c r="B41" s="5" t="s">
        <v>56</v>
      </c>
      <c r="C41" s="9"/>
      <c r="D41" s="43"/>
      <c r="E41" s="43"/>
      <c r="F41" s="43"/>
      <c r="G41" s="43"/>
      <c r="H41" s="43"/>
      <c r="I41" s="8"/>
      <c r="J41" s="8"/>
      <c r="K41" s="8">
        <v>2535.1</v>
      </c>
      <c r="L41" s="8"/>
      <c r="M41" s="8"/>
      <c r="N41" s="38"/>
      <c r="O41" s="38">
        <f t="shared" si="2"/>
        <v>2535.1</v>
      </c>
    </row>
    <row r="42" spans="1:15" ht="12.75">
      <c r="A42" s="3" t="s">
        <v>47</v>
      </c>
      <c r="B42" s="5" t="s">
        <v>57</v>
      </c>
      <c r="C42" s="9">
        <f>3530+150</f>
        <v>3680</v>
      </c>
      <c r="D42" s="43"/>
      <c r="E42" s="43"/>
      <c r="F42" s="43"/>
      <c r="G42" s="43"/>
      <c r="H42" s="43"/>
      <c r="I42" s="8">
        <v>411</v>
      </c>
      <c r="J42" s="8"/>
      <c r="K42" s="8"/>
      <c r="L42" s="8"/>
      <c r="M42" s="8"/>
      <c r="N42" s="38"/>
      <c r="O42" s="38">
        <f t="shared" si="2"/>
        <v>4091</v>
      </c>
    </row>
    <row r="43" spans="1:15" ht="25.5">
      <c r="A43" s="3" t="s">
        <v>48</v>
      </c>
      <c r="B43" s="5" t="s">
        <v>58</v>
      </c>
      <c r="C43" s="9"/>
      <c r="D43" s="43"/>
      <c r="E43" s="43"/>
      <c r="F43" s="43"/>
      <c r="G43" s="43"/>
      <c r="H43" s="43"/>
      <c r="I43" s="8">
        <v>75</v>
      </c>
      <c r="J43" s="8"/>
      <c r="K43" s="8">
        <v>101</v>
      </c>
      <c r="L43" s="8"/>
      <c r="M43" s="8">
        <v>30</v>
      </c>
      <c r="N43" s="38"/>
      <c r="O43" s="38">
        <f t="shared" si="2"/>
        <v>206</v>
      </c>
    </row>
    <row r="44" spans="1:15" ht="13.5" thickBot="1">
      <c r="A44" s="4" t="s">
        <v>49</v>
      </c>
      <c r="B44" s="6" t="s">
        <v>59</v>
      </c>
      <c r="C44" s="10">
        <f>6342.8+38.4+700+290+1970+546+153+1000+150+200+700+250</f>
        <v>12340.2</v>
      </c>
      <c r="D44" s="44"/>
      <c r="E44" s="44"/>
      <c r="F44" s="44"/>
      <c r="G44" s="44"/>
      <c r="H44" s="44"/>
      <c r="I44" s="11">
        <v>6128.4</v>
      </c>
      <c r="J44" s="11">
        <v>510</v>
      </c>
      <c r="K44" s="11">
        <v>23280.5</v>
      </c>
      <c r="L44" s="11">
        <v>743.85</v>
      </c>
      <c r="M44" s="11">
        <v>2557.8</v>
      </c>
      <c r="N44" s="39">
        <v>473</v>
      </c>
      <c r="O44" s="39">
        <f t="shared" si="2"/>
        <v>46033.75</v>
      </c>
    </row>
  </sheetData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г.Долгопрудный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Калашникова Ирина Александровна</cp:lastModifiedBy>
  <cp:lastPrinted>2007-03-26T07:31:41Z</cp:lastPrinted>
  <dcterms:created xsi:type="dcterms:W3CDTF">2006-10-31T10:50:47Z</dcterms:created>
  <dcterms:modified xsi:type="dcterms:W3CDTF">2007-03-26T07:32:12Z</dcterms:modified>
  <cp:category/>
  <cp:version/>
  <cp:contentType/>
  <cp:contentStatus/>
</cp:coreProperties>
</file>