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3"/>
  </bookViews>
  <sheets>
    <sheet name="Прилож № 3" sheetId="1" r:id="rId1"/>
    <sheet name="Прилож №4" sheetId="2" r:id="rId2"/>
    <sheet name="Прилож №5" sheetId="3" r:id="rId3"/>
    <sheet name="Прилож №6" sheetId="4" r:id="rId4"/>
  </sheets>
  <definedNames/>
  <calcPr fullCalcOnLoad="1"/>
</workbook>
</file>

<file path=xl/sharedStrings.xml><?xml version="1.0" encoding="utf-8"?>
<sst xmlns="http://schemas.openxmlformats.org/spreadsheetml/2006/main" count="3009" uniqueCount="357">
  <si>
    <t>Наименование</t>
  </si>
  <si>
    <t>027</t>
  </si>
  <si>
    <t>029</t>
  </si>
  <si>
    <t>Коммунальное хозяйство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</si>
  <si>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</si>
  <si>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</si>
  <si>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</si>
  <si>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</si>
  <si>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</si>
  <si>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</si>
  <si>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</si>
  <si>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264</t>
  </si>
  <si>
    <t>319</t>
  </si>
  <si>
    <t>Музеи и постоянные выставки</t>
  </si>
  <si>
    <t>Библиотеки</t>
  </si>
  <si>
    <t>412</t>
  </si>
  <si>
    <t xml:space="preserve">Здравоохранение </t>
  </si>
  <si>
    <t>327</t>
  </si>
  <si>
    <t>Периодическая печать и издательства</t>
  </si>
  <si>
    <t>Резервные фонды</t>
  </si>
  <si>
    <t>ФКРП</t>
  </si>
  <si>
    <t>ФКЦР</t>
  </si>
  <si>
    <t>ФКВР</t>
  </si>
  <si>
    <t>Общегосударственные  вопросы</t>
  </si>
  <si>
    <t>0100</t>
  </si>
  <si>
    <t>001 00 00</t>
  </si>
  <si>
    <t>Руководство и управление в сфере установленных  функций</t>
  </si>
  <si>
    <t>0104</t>
  </si>
  <si>
    <t>0113</t>
  </si>
  <si>
    <t>070 00 00</t>
  </si>
  <si>
    <t>184</t>
  </si>
  <si>
    <t xml:space="preserve">Национальная безопасность и правоохранительная </t>
  </si>
  <si>
    <t>деятельность</t>
  </si>
  <si>
    <t>0300</t>
  </si>
  <si>
    <t>Органы внутренних дел</t>
  </si>
  <si>
    <t>0302</t>
  </si>
  <si>
    <t>253</t>
  </si>
  <si>
    <t>0309</t>
  </si>
  <si>
    <t>Мероприятия по гражданской обороне</t>
  </si>
  <si>
    <t>219 00 00</t>
  </si>
  <si>
    <t>261</t>
  </si>
  <si>
    <t>Жилищно-коммунальное хозяйство</t>
  </si>
  <si>
    <t>0500</t>
  </si>
  <si>
    <t>0501</t>
  </si>
  <si>
    <t>Поддержка жилищного хозяйства</t>
  </si>
  <si>
    <t>350 00 00</t>
  </si>
  <si>
    <t>0502</t>
  </si>
  <si>
    <t>0700</t>
  </si>
  <si>
    <t>0701</t>
  </si>
  <si>
    <t>420 00 00</t>
  </si>
  <si>
    <t>Обеспечение деятельности подведомственных учреждений</t>
  </si>
  <si>
    <t>0702</t>
  </si>
  <si>
    <t>421 00 00</t>
  </si>
  <si>
    <t>Молодежная политика и оздоровление детей</t>
  </si>
  <si>
    <t>0707</t>
  </si>
  <si>
    <t>432 00 00</t>
  </si>
  <si>
    <t>Оздоровление детей и подростков</t>
  </si>
  <si>
    <t>452</t>
  </si>
  <si>
    <t>Учреждения по внешкольной работе с детьми</t>
  </si>
  <si>
    <t>423 00 00</t>
  </si>
  <si>
    <t>Другие вопросы в области образования</t>
  </si>
  <si>
    <t>0709</t>
  </si>
  <si>
    <t>Культура</t>
  </si>
  <si>
    <t>0801</t>
  </si>
  <si>
    <t>440 00 00</t>
  </si>
  <si>
    <t>0800</t>
  </si>
  <si>
    <t>441 00 00</t>
  </si>
  <si>
    <t>442 00 00</t>
  </si>
  <si>
    <t>443 00 00</t>
  </si>
  <si>
    <t>450 00 00</t>
  </si>
  <si>
    <t>452 00 00</t>
  </si>
  <si>
    <t>0804</t>
  </si>
  <si>
    <t>0806</t>
  </si>
  <si>
    <t>Здравоохранение и спорт</t>
  </si>
  <si>
    <t>0900</t>
  </si>
  <si>
    <t>0901</t>
  </si>
  <si>
    <t>Больницы, клиники, госпитали,медико-санитарные части</t>
  </si>
  <si>
    <t>470 00 00</t>
  </si>
  <si>
    <t>455</t>
  </si>
  <si>
    <t>Спорт и физическая культура</t>
  </si>
  <si>
    <t>0902</t>
  </si>
  <si>
    <t>512 00 00</t>
  </si>
  <si>
    <t>1000</t>
  </si>
  <si>
    <t>Борьба с беспризорностью, опека, попечительство</t>
  </si>
  <si>
    <t>1004</t>
  </si>
  <si>
    <t>511 00 00</t>
  </si>
  <si>
    <t>Охрана окружающей среды</t>
  </si>
  <si>
    <t>0600</t>
  </si>
  <si>
    <t>Другие вопросы в области охраны окружающей среды</t>
  </si>
  <si>
    <t>0604</t>
  </si>
  <si>
    <t>Природоохранные мероприятия</t>
  </si>
  <si>
    <t>Другие вопросы в области здравоохранения и спорта</t>
  </si>
  <si>
    <t>0904</t>
  </si>
  <si>
    <t>Пенсионное обеспечение</t>
  </si>
  <si>
    <t>1001</t>
  </si>
  <si>
    <t>000 00 00</t>
  </si>
  <si>
    <t>0000</t>
  </si>
  <si>
    <t>000</t>
  </si>
  <si>
    <t>Центральный аппарат</t>
  </si>
  <si>
    <t>005</t>
  </si>
  <si>
    <t>Воинские формирования( органы, подразделения)</t>
  </si>
  <si>
    <t>202 00 00</t>
  </si>
  <si>
    <t>Вещевое обеспечение</t>
  </si>
  <si>
    <t>220</t>
  </si>
  <si>
    <t>239</t>
  </si>
  <si>
    <t>Гражданский персонал</t>
  </si>
  <si>
    <t>240</t>
  </si>
  <si>
    <t>197</t>
  </si>
  <si>
    <t>Поддержка коммунального хозяйства</t>
  </si>
  <si>
    <t>Администрация города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</si>
  <si>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</si>
  <si>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</si>
  <si>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</si>
  <si>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</si>
  <si>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</si>
  <si>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</si>
  <si>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</si>
  <si>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</si>
  <si>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</si>
  <si>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Резервные фонды органов местного самоуправления</t>
  </si>
  <si>
    <t>472</t>
  </si>
  <si>
    <t>Национальная экономика</t>
  </si>
  <si>
    <t>0400</t>
  </si>
  <si>
    <t>Другие вопросы в области национальной экономики</t>
  </si>
  <si>
    <t>0411</t>
  </si>
  <si>
    <t>Управление образования</t>
  </si>
  <si>
    <t>003</t>
  </si>
  <si>
    <t>Управление культуры</t>
  </si>
  <si>
    <t>004</t>
  </si>
  <si>
    <t>Жилищное хозяйство</t>
  </si>
  <si>
    <t>Станции переливания крови</t>
  </si>
  <si>
    <t>472 00 00</t>
  </si>
  <si>
    <t>и делам молодежи</t>
  </si>
  <si>
    <t>Спорт  и физическая культура</t>
  </si>
  <si>
    <t>Непрограммные инвестиции в основные фонды</t>
  </si>
  <si>
    <t>102 00 00</t>
  </si>
  <si>
    <t>214</t>
  </si>
  <si>
    <t>ИТОГО РАСХОДОВ</t>
  </si>
  <si>
    <t>Расходы городского бюджета, распределяемые по ведомст-</t>
  </si>
  <si>
    <t xml:space="preserve">венной классификации(структуре) расходов, в процессе </t>
  </si>
  <si>
    <t>исполнения городского бюджета в соответствующем</t>
  </si>
  <si>
    <t>финансовом году.</t>
  </si>
  <si>
    <t xml:space="preserve">Национальная безопасность и правоохрани- </t>
  </si>
  <si>
    <t>тельная  деятельность(фонд "Правопорядок")</t>
  </si>
  <si>
    <t>ВСЕГО РАСХОДОВ</t>
  </si>
  <si>
    <t>текущие</t>
  </si>
  <si>
    <t>расходы</t>
  </si>
  <si>
    <t>в т.ч.</t>
  </si>
  <si>
    <t>кап.влож.</t>
  </si>
  <si>
    <t>ФКР</t>
  </si>
  <si>
    <t xml:space="preserve">                        в том числе</t>
  </si>
  <si>
    <t>капитальные расходы</t>
  </si>
  <si>
    <t xml:space="preserve">            в том числе</t>
  </si>
  <si>
    <t xml:space="preserve">                      ВСЕГО</t>
  </si>
  <si>
    <t>ФОТ</t>
  </si>
  <si>
    <t>Комитет по физической культуре, спорту, туризму</t>
  </si>
  <si>
    <t>Комитет по управлению имуществом г.Долгопрудный</t>
  </si>
  <si>
    <t xml:space="preserve">                                 Итого</t>
  </si>
  <si>
    <t>351 00 00</t>
  </si>
  <si>
    <t>0313</t>
  </si>
  <si>
    <t>Охрана окружающей среды(фонд "Экология")</t>
  </si>
  <si>
    <t>по работе с населением в микрорайонах</t>
  </si>
  <si>
    <t>Шереметьевский,Хлебниково,Павельцево</t>
  </si>
  <si>
    <t xml:space="preserve">Пенсии </t>
  </si>
  <si>
    <t>490 00 00</t>
  </si>
  <si>
    <t>340 00 00</t>
  </si>
  <si>
    <t>Выполнение других обязательств государства</t>
  </si>
  <si>
    <t>Другие пособия и компенсации</t>
  </si>
  <si>
    <t>Детские дома</t>
  </si>
  <si>
    <t>424 00 00</t>
  </si>
  <si>
    <t>Центры спортивной подготовки (сборные команды)</t>
  </si>
  <si>
    <t>482 00 00</t>
  </si>
  <si>
    <t>Другие общегосударственные вопросы</t>
  </si>
  <si>
    <t>0115</t>
  </si>
  <si>
    <t>Национальная оборона</t>
  </si>
  <si>
    <t>0200</t>
  </si>
  <si>
    <t>Мобилизационная подготовка экономики</t>
  </si>
  <si>
    <t>0203</t>
  </si>
  <si>
    <t>Реализация государственных функций по мобилизационной</t>
  </si>
  <si>
    <t>подготовке экономики</t>
  </si>
  <si>
    <t>209 00 00</t>
  </si>
  <si>
    <t>Мероприятия по обеспечению мобилизационной готовности</t>
  </si>
  <si>
    <t>экономики</t>
  </si>
  <si>
    <t>237</t>
  </si>
  <si>
    <t>Обеспечение  противопожарной безопасности</t>
  </si>
  <si>
    <t>0310</t>
  </si>
  <si>
    <t>Обеспечение противопожарной безопасности</t>
  </si>
  <si>
    <t>247 00 00</t>
  </si>
  <si>
    <t>216</t>
  </si>
  <si>
    <t>Субсидии</t>
  </si>
  <si>
    <t>410</t>
  </si>
  <si>
    <t>412 00 00</t>
  </si>
  <si>
    <t>Воинские формирования ( органы, подразделения)</t>
  </si>
  <si>
    <t>Периодическая печать</t>
  </si>
  <si>
    <t>456 00 00</t>
  </si>
  <si>
    <t>453</t>
  </si>
  <si>
    <t>Руководство и управление в сфере установленных функций</t>
  </si>
  <si>
    <t>Центра спортивной подготовки (сборные команды)</t>
  </si>
  <si>
    <t>Пенсии</t>
  </si>
  <si>
    <t>714</t>
  </si>
  <si>
    <t>001</t>
  </si>
  <si>
    <t>Поддержка  жилищного хозяйства</t>
  </si>
  <si>
    <t>Поддержка  коммунального хозяйства</t>
  </si>
  <si>
    <t>006</t>
  </si>
  <si>
    <t>007</t>
  </si>
  <si>
    <t>009</t>
  </si>
  <si>
    <t>"Инвестиционный фонд "и фонд" Благоустройство"</t>
  </si>
  <si>
    <r>
      <t>Коммунальное хозяйство(</t>
    </r>
    <r>
      <rPr>
        <b/>
        <sz val="12"/>
        <rFont val="Times New Roman Cyr"/>
        <family val="1"/>
      </rPr>
      <t>Фонд "Благоустройство"</t>
    </r>
    <r>
      <rPr>
        <sz val="10"/>
        <rFont val="Times New Roman Cyr"/>
        <family val="1"/>
      </rPr>
      <t>)</t>
    </r>
  </si>
  <si>
    <t xml:space="preserve">           в том числе</t>
  </si>
  <si>
    <t xml:space="preserve"> по разделам и подразделам функциональной классификации расходов бюджетов Российской  Федерации</t>
  </si>
  <si>
    <t xml:space="preserve"> и видам расходов функциональной классификации расходов бюджетов Российской Федерации</t>
  </si>
  <si>
    <t>Мероприятия по борьбе с беспризорностью, по опеке и попечительству</t>
  </si>
  <si>
    <t>местного самоуправления, управлений и комитетов</t>
  </si>
  <si>
    <t>Строительство объектов общегражданского назначения</t>
  </si>
  <si>
    <t>Другие пособия и  компенсации</t>
  </si>
  <si>
    <t>008</t>
  </si>
  <si>
    <t>755</t>
  </si>
  <si>
    <t>в том числе</t>
  </si>
  <si>
    <t>за счет субвенции</t>
  </si>
  <si>
    <t>за счет субв.</t>
  </si>
  <si>
    <t>Меры социальной поддержки граждан</t>
  </si>
  <si>
    <t>505 00 00</t>
  </si>
  <si>
    <t>483</t>
  </si>
  <si>
    <t>0602</t>
  </si>
  <si>
    <t>Состояние окружающей среды и природопользования</t>
  </si>
  <si>
    <t>410 00 00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</si>
  <si>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</si>
  <si>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</si>
  <si>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</si>
  <si>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447</t>
  </si>
  <si>
    <t>Меропрития в области коммунального хозяйства по развитию , реконструкции и замене инженерных сетей</t>
  </si>
  <si>
    <t>411</t>
  </si>
  <si>
    <t>МУП "Управление капитального строительства"</t>
  </si>
  <si>
    <t>010</t>
  </si>
  <si>
    <t>МУП "Архитектура "</t>
  </si>
  <si>
    <t>Мероприятия по благоустройству городских и сельских поселений</t>
  </si>
  <si>
    <t>Мероприятия в области  строительства, архитектуры и градостроительства</t>
  </si>
  <si>
    <t>338 00 00</t>
  </si>
  <si>
    <t>Мероприятия в области застройки территорий</t>
  </si>
  <si>
    <t>Строительство объектов общегражданского  назначения</t>
  </si>
  <si>
    <t>Охрана растительных и животных видов и среды их обитания</t>
  </si>
  <si>
    <t>0102</t>
  </si>
  <si>
    <t>Реализация государственный функций в области национальной экономики</t>
  </si>
  <si>
    <t>520 00 00</t>
  </si>
  <si>
    <t>Предоставление гражданам субсидий на оплату жилого помещения</t>
  </si>
  <si>
    <t>1003</t>
  </si>
  <si>
    <t>Социальное обеспечение населения</t>
  </si>
  <si>
    <t>Расходы на оказание социальной помощи</t>
  </si>
  <si>
    <t>Предоставление гражданам субсидий на оплаиу жилого помещения</t>
  </si>
  <si>
    <t>Ежемесячное денежное вознаграждение за классное руководство</t>
  </si>
  <si>
    <t xml:space="preserve">469 00 00 </t>
  </si>
  <si>
    <t>469 00 00</t>
  </si>
  <si>
    <t>Учебно-методические кабинеты, централизованные бухг-рии</t>
  </si>
  <si>
    <t>Транспорт</t>
  </si>
  <si>
    <t>0408</t>
  </si>
  <si>
    <t>315 00 00 0</t>
  </si>
  <si>
    <t>Дорожное хозяйство</t>
  </si>
  <si>
    <t>Отдельные мероприятия в области дорожного хозяйства</t>
  </si>
  <si>
    <t xml:space="preserve">Трансопорт </t>
  </si>
  <si>
    <t>315 00 00</t>
  </si>
  <si>
    <t>365</t>
  </si>
  <si>
    <t>405</t>
  </si>
  <si>
    <t>Мероприятия в области строительства, архитектуры и градостроительства</t>
  </si>
  <si>
    <t>Мероприятия в области застройки территории</t>
  </si>
  <si>
    <t>572</t>
  </si>
  <si>
    <t>623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</si>
  <si>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</si>
  <si>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 и средств массовой информаци</t>
  </si>
  <si>
    <t>Учреждения , обеспечивающие предоставление услуг в сфере здравоохранения</t>
  </si>
  <si>
    <t>Функционирование  высшего должностного лица субъекта РФ и органа местного самоуправления</t>
  </si>
  <si>
    <t>Глава мунципального образования</t>
  </si>
  <si>
    <t xml:space="preserve">0100 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</si>
  <si>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</si>
  <si>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</si>
  <si>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</si>
  <si>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Военный персонал и сотрудники правоохранительных органов, имеющие специальные звания</t>
  </si>
  <si>
    <t>Обеспечение функционирования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</si>
  <si>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</si>
  <si>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Предупреждение и ликвидация последствий чрезвычайных и стихийных бедствий, гражданская оборона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</si>
  <si>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</si>
  <si>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 с обеспечением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</si>
  <si>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</si>
  <si>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Мероприятия в области жилищного хозяйства по строительству, реконструкции и приобретению жилых домов</t>
  </si>
  <si>
    <t>Мероприятия по благоустройству городских и сельских поселей</t>
  </si>
  <si>
    <t>Реализация государственных функций в области охраны окружающей среды</t>
  </si>
  <si>
    <t>Школы-детские сады,школы начальные,неполные средние и средние</t>
  </si>
  <si>
    <t>Мероприятия по организации оздоровительной компании детей и подростков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</si>
  <si>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</si>
  <si>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</si>
  <si>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Другие вопросы в области культуры, кинематографии и средств массовой информации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</si>
  <si>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</si>
  <si>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</si>
  <si>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</si>
  <si>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</si>
  <si>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Культура,кинематография и средства массовой информации</t>
  </si>
  <si>
    <t>Муниципальное учреждение здравоохранения  "ДЦГБ"</t>
  </si>
  <si>
    <t>Подготовка населения и организаций к действиям в чрезвычайной ситуации в мирное и военное время</t>
  </si>
  <si>
    <t>Дворцы и  дома культуры, другие учреждения культуры и средств массовой информации</t>
  </si>
  <si>
    <t>Комитет по физической культуре, спорту,туризму  и делам молодежи</t>
  </si>
  <si>
    <t>Управление внутренних дел Мытищинского района</t>
  </si>
  <si>
    <t xml:space="preserve">           Управление образования</t>
  </si>
  <si>
    <t>Управление администрации города по работе в микрорайонах Шереметьевский,Хлебниково,Павельцево</t>
  </si>
  <si>
    <t>Общегосударственные вопросы (Резервный фонд)</t>
  </si>
  <si>
    <t>Управление Администрации г.Долгопрудный</t>
  </si>
  <si>
    <t xml:space="preserve">            Текущие и капитальные расходы  бюджета  города  2007 год                                 </t>
  </si>
  <si>
    <t xml:space="preserve">                                     Наименование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</si>
  <si>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</si>
  <si>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 фельдшерам и медицинским сестрам "Скорой медицинской помощи"</t>
  </si>
  <si>
    <t>Продовольственное обеспечение</t>
  </si>
  <si>
    <t>221</t>
  </si>
  <si>
    <t>00</t>
  </si>
  <si>
    <t xml:space="preserve">                 Инвестиционный фонд</t>
  </si>
  <si>
    <t>011</t>
  </si>
  <si>
    <t>ООО "Жилкомсервис"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</si>
  <si>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</si>
  <si>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</si>
  <si>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</si>
  <si>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</si>
  <si>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</si>
  <si>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</si>
  <si>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Мероприятия по обеспечению жильем иных категорий граждан на основании решений Правительства Российской Федерации</t>
  </si>
  <si>
    <t>104 40 04</t>
  </si>
  <si>
    <t>Мероприятия в области жилищного хозяйства по строительству,реконструкции,приобретению жилых домов-</t>
  </si>
  <si>
    <t>Мероприятия в области жилищного хозяйства по строитель-</t>
  </si>
  <si>
    <t>ству, реконструкции, приобретению жилых домов</t>
  </si>
  <si>
    <t xml:space="preserve">351 00 00  </t>
  </si>
  <si>
    <t>МУ "Телерадиокомпания Долгопрудный"</t>
  </si>
  <si>
    <t>012</t>
  </si>
  <si>
    <t>87,8</t>
  </si>
  <si>
    <t>Телевидение и радиовещание</t>
  </si>
  <si>
    <t>0803</t>
  </si>
  <si>
    <t>Мероприятия в сфере культуры, кинематографии и средств</t>
  </si>
  <si>
    <t>массовой информации</t>
  </si>
  <si>
    <t>Государственная поддержка в сфере культуры, кинематографии</t>
  </si>
  <si>
    <t>и средств массовой информации</t>
  </si>
  <si>
    <t>Государственная поддержка в сфере культуры, кине-</t>
  </si>
  <si>
    <t>матографии и средств массовой информации</t>
  </si>
  <si>
    <t>Приложение №3</t>
  </si>
  <si>
    <t>к решению Совета депутатов</t>
  </si>
  <si>
    <t>(Приложение №3</t>
  </si>
  <si>
    <t>Приложение №4</t>
  </si>
  <si>
    <t>(Приложение №4</t>
  </si>
  <si>
    <t>Приложение №5</t>
  </si>
  <si>
    <t>(Приложение №5</t>
  </si>
  <si>
    <t>Ведомственная структура расходов  бюджета города на   2007 г.</t>
  </si>
  <si>
    <t xml:space="preserve">Содержание органов                       </t>
  </si>
  <si>
    <t>Приложение №6</t>
  </si>
  <si>
    <t>(Приложение №6</t>
  </si>
  <si>
    <t>к НРСД от 29.11.2006г . № 101-нр)</t>
  </si>
  <si>
    <t>Расходы бюджета города на 2007 г. по разделам, подразделам, целевым статьям</t>
  </si>
  <si>
    <t>от 21.02.2007г. №10-нр</t>
  </si>
  <si>
    <t>к НРСД от 29.11.2006г. №101-нр)</t>
  </si>
  <si>
    <t>Мероприятия в сфере культуры, кинематографии и средств мас. инф.</t>
  </si>
  <si>
    <t>Государственная поддержка в сфере культуры, кинематографии  и средств мас. инф.</t>
  </si>
  <si>
    <t xml:space="preserve"> Комитет по управлению имуществом                      г. Долгопрудный</t>
  </si>
  <si>
    <t>Предупреждение и ликвидация посл. чрезвычайных и стихийных бедствий, гр. обор.</t>
  </si>
  <si>
    <t>Подгот. нас. и организ. к действиям в чрезвычайной сит-ции в мирное и воен. время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</si>
</sst>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16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4"/>
      <name val="Times New Roman Cyr"/>
      <family val="1"/>
    </font>
    <font>
      <sz val="8"/>
      <name val="Times New Roman Cyr"/>
      <family val="1"/>
    </font>
    <font>
      <sz val="9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49" fontId="1" fillId="0" borderId="7" xfId="0" applyNumberFormat="1" applyFont="1" applyBorder="1" applyAlignment="1">
      <alignment/>
    </xf>
    <xf numFmtId="0" fontId="4" fillId="0" borderId="0" xfId="0" applyFont="1" applyAlignment="1">
      <alignment/>
    </xf>
    <xf numFmtId="49" fontId="1" fillId="0" borderId="8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7" xfId="0" applyBorder="1" applyAlignment="1">
      <alignment/>
    </xf>
    <xf numFmtId="49" fontId="2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0" fontId="2" fillId="0" borderId="21" xfId="0" applyFont="1" applyBorder="1" applyAlignment="1">
      <alignment/>
    </xf>
    <xf numFmtId="49" fontId="2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3" fillId="0" borderId="28" xfId="0" applyFont="1" applyBorder="1" applyAlignment="1">
      <alignment/>
    </xf>
    <xf numFmtId="49" fontId="3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0" fontId="3" fillId="0" borderId="29" xfId="0" applyFont="1" applyBorder="1" applyAlignment="1">
      <alignment/>
    </xf>
    <xf numFmtId="49" fontId="1" fillId="0" borderId="22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164" fontId="6" fillId="0" borderId="17" xfId="0" applyNumberFormat="1" applyFont="1" applyBorder="1" applyAlignment="1">
      <alignment/>
    </xf>
    <xf numFmtId="164" fontId="6" fillId="0" borderId="25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6" fillId="0" borderId="27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1" xfId="0" applyBorder="1" applyAlignment="1">
      <alignment/>
    </xf>
    <xf numFmtId="0" fontId="1" fillId="0" borderId="0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49" fontId="3" fillId="0" borderId="21" xfId="0" applyNumberFormat="1" applyFont="1" applyBorder="1" applyAlignment="1">
      <alignment/>
    </xf>
    <xf numFmtId="49" fontId="3" fillId="0" borderId="29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0" fontId="1" fillId="0" borderId="37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0" fontId="1" fillId="0" borderId="38" xfId="0" applyNumberFormat="1" applyFont="1" applyBorder="1" applyAlignment="1">
      <alignment/>
    </xf>
    <xf numFmtId="0" fontId="1" fillId="0" borderId="39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49" fontId="1" fillId="0" borderId="38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49" fontId="1" fillId="0" borderId="37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38" xfId="0" applyNumberFormat="1" applyFont="1" applyBorder="1" applyAlignment="1">
      <alignment/>
    </xf>
    <xf numFmtId="49" fontId="2" fillId="0" borderId="40" xfId="0" applyNumberFormat="1" applyFont="1" applyBorder="1" applyAlignment="1">
      <alignment/>
    </xf>
    <xf numFmtId="0" fontId="1" fillId="0" borderId="18" xfId="0" applyFont="1" applyBorder="1" applyAlignment="1">
      <alignment/>
    </xf>
    <xf numFmtId="49" fontId="2" fillId="0" borderId="14" xfId="0" applyNumberFormat="1" applyFont="1" applyBorder="1" applyAlignment="1">
      <alignment/>
    </xf>
    <xf numFmtId="49" fontId="1" fillId="0" borderId="41" xfId="0" applyNumberFormat="1" applyFont="1" applyBorder="1" applyAlignment="1">
      <alignment/>
    </xf>
    <xf numFmtId="49" fontId="1" fillId="0" borderId="42" xfId="0" applyNumberFormat="1" applyFont="1" applyBorder="1" applyAlignment="1">
      <alignment/>
    </xf>
    <xf numFmtId="0" fontId="1" fillId="0" borderId="36" xfId="0" applyFont="1" applyBorder="1" applyAlignment="1">
      <alignment wrapText="1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164" fontId="1" fillId="0" borderId="26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49" fontId="3" fillId="0" borderId="30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  <xf numFmtId="49" fontId="1" fillId="0" borderId="40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64" fontId="1" fillId="0" borderId="34" xfId="0" applyNumberFormat="1" applyFont="1" applyBorder="1" applyAlignment="1">
      <alignment/>
    </xf>
    <xf numFmtId="164" fontId="1" fillId="0" borderId="36" xfId="0" applyNumberFormat="1" applyFont="1" applyBorder="1" applyAlignment="1">
      <alignment/>
    </xf>
    <xf numFmtId="164" fontId="1" fillId="0" borderId="39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1" fillId="0" borderId="28" xfId="0" applyFont="1" applyBorder="1" applyAlignment="1">
      <alignment/>
    </xf>
    <xf numFmtId="164" fontId="1" fillId="0" borderId="38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/>
    </xf>
    <xf numFmtId="164" fontId="1" fillId="0" borderId="37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0" fontId="2" fillId="0" borderId="9" xfId="0" applyFont="1" applyBorder="1" applyAlignment="1">
      <alignment/>
    </xf>
    <xf numFmtId="49" fontId="2" fillId="0" borderId="2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164" fontId="2" fillId="0" borderId="17" xfId="0" applyNumberFormat="1" applyFont="1" applyBorder="1" applyAlignment="1">
      <alignment/>
    </xf>
    <xf numFmtId="164" fontId="1" fillId="0" borderId="40" xfId="0" applyNumberFormat="1" applyFont="1" applyBorder="1" applyAlignment="1">
      <alignment/>
    </xf>
    <xf numFmtId="49" fontId="6" fillId="0" borderId="9" xfId="0" applyNumberFormat="1" applyFont="1" applyBorder="1" applyAlignment="1">
      <alignment/>
    </xf>
    <xf numFmtId="0" fontId="3" fillId="0" borderId="17" xfId="0" applyFont="1" applyBorder="1" applyAlignment="1">
      <alignment/>
    </xf>
    <xf numFmtId="49" fontId="6" fillId="0" borderId="14" xfId="0" applyNumberFormat="1" applyFont="1" applyBorder="1" applyAlignment="1">
      <alignment/>
    </xf>
    <xf numFmtId="0" fontId="7" fillId="0" borderId="21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1" fillId="0" borderId="34" xfId="0" applyFont="1" applyBorder="1" applyAlignment="1">
      <alignment wrapText="1"/>
    </xf>
    <xf numFmtId="0" fontId="0" fillId="0" borderId="0" xfId="0" applyFont="1" applyAlignment="1">
      <alignment/>
    </xf>
    <xf numFmtId="49" fontId="1" fillId="0" borderId="44" xfId="0" applyNumberFormat="1" applyFont="1" applyBorder="1" applyAlignment="1">
      <alignment/>
    </xf>
    <xf numFmtId="49" fontId="1" fillId="0" borderId="4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164" fontId="1" fillId="0" borderId="44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0" fontId="1" fillId="0" borderId="44" xfId="0" applyFont="1" applyBorder="1" applyAlignment="1">
      <alignment/>
    </xf>
    <xf numFmtId="49" fontId="1" fillId="0" borderId="6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45" xfId="0" applyFont="1" applyBorder="1" applyAlignment="1">
      <alignment/>
    </xf>
    <xf numFmtId="0" fontId="0" fillId="0" borderId="0" xfId="0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46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49" fontId="1" fillId="0" borderId="48" xfId="0" applyNumberFormat="1" applyFont="1" applyBorder="1" applyAlignment="1">
      <alignment horizontal="left"/>
    </xf>
    <xf numFmtId="164" fontId="1" fillId="0" borderId="45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2" fillId="0" borderId="49" xfId="0" applyNumberFormat="1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49" fontId="1" fillId="0" borderId="22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49" fontId="2" fillId="0" borderId="47" xfId="0" applyNumberFormat="1" applyFont="1" applyBorder="1" applyAlignment="1">
      <alignment/>
    </xf>
    <xf numFmtId="0" fontId="2" fillId="0" borderId="34" xfId="0" applyFont="1" applyBorder="1" applyAlignment="1">
      <alignment wrapText="1"/>
    </xf>
    <xf numFmtId="49" fontId="2" fillId="0" borderId="6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1" fillId="0" borderId="4" xfId="0" applyNumberFormat="1" applyFont="1" applyBorder="1" applyAlignment="1">
      <alignment wrapText="1"/>
    </xf>
    <xf numFmtId="49" fontId="1" fillId="0" borderId="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23" xfId="0" applyFont="1" applyBorder="1" applyAlignment="1">
      <alignment/>
    </xf>
    <xf numFmtId="49" fontId="0" fillId="0" borderId="50" xfId="0" applyNumberFormat="1" applyFont="1" applyBorder="1" applyAlignment="1">
      <alignment/>
    </xf>
    <xf numFmtId="49" fontId="2" fillId="0" borderId="42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49" fontId="2" fillId="0" borderId="39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2" fillId="0" borderId="14" xfId="0" applyFont="1" applyBorder="1" applyAlignment="1">
      <alignment/>
    </xf>
    <xf numFmtId="0" fontId="4" fillId="0" borderId="23" xfId="0" applyFont="1" applyBorder="1" applyAlignment="1">
      <alignment/>
    </xf>
    <xf numFmtId="49" fontId="3" fillId="0" borderId="17" xfId="0" applyNumberFormat="1" applyFont="1" applyBorder="1" applyAlignment="1">
      <alignment wrapText="1"/>
    </xf>
    <xf numFmtId="49" fontId="3" fillId="0" borderId="25" xfId="0" applyNumberFormat="1" applyFont="1" applyBorder="1" applyAlignment="1">
      <alignment wrapText="1"/>
    </xf>
    <xf numFmtId="164" fontId="3" fillId="0" borderId="25" xfId="0" applyNumberFormat="1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6" fillId="0" borderId="25" xfId="0" applyFont="1" applyBorder="1" applyAlignment="1">
      <alignment/>
    </xf>
    <xf numFmtId="49" fontId="6" fillId="0" borderId="9" xfId="0" applyNumberFormat="1" applyFont="1" applyFill="1" applyBorder="1" applyAlignment="1">
      <alignment/>
    </xf>
    <xf numFmtId="49" fontId="2" fillId="0" borderId="9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27" xfId="0" applyFont="1" applyBorder="1" applyAlignment="1">
      <alignment/>
    </xf>
    <xf numFmtId="49" fontId="1" fillId="0" borderId="4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4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38" xfId="0" applyNumberFormat="1" applyFont="1" applyBorder="1" applyAlignment="1">
      <alignment/>
    </xf>
    <xf numFmtId="164" fontId="6" fillId="0" borderId="2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4" xfId="0" applyFont="1" applyBorder="1" applyAlignment="1">
      <alignment/>
    </xf>
    <xf numFmtId="0" fontId="1" fillId="0" borderId="26" xfId="0" applyFont="1" applyBorder="1" applyAlignment="1">
      <alignment wrapText="1"/>
    </xf>
    <xf numFmtId="49" fontId="2" fillId="0" borderId="51" xfId="0" applyNumberFormat="1" applyFont="1" applyBorder="1" applyAlignment="1">
      <alignment horizontal="left"/>
    </xf>
    <xf numFmtId="0" fontId="1" fillId="0" borderId="34" xfId="0" applyFont="1" applyBorder="1" applyAlignment="1">
      <alignment wrapText="1"/>
    </xf>
    <xf numFmtId="49" fontId="3" fillId="0" borderId="51" xfId="0" applyNumberFormat="1" applyFont="1" applyBorder="1" applyAlignment="1">
      <alignment horizontal="left"/>
    </xf>
    <xf numFmtId="0" fontId="1" fillId="0" borderId="36" xfId="0" applyFont="1" applyBorder="1" applyAlignment="1">
      <alignment wrapText="1"/>
    </xf>
    <xf numFmtId="0" fontId="1" fillId="0" borderId="34" xfId="0" applyFont="1" applyBorder="1" applyAlignment="1">
      <alignment/>
    </xf>
    <xf numFmtId="0" fontId="1" fillId="0" borderId="36" xfId="0" applyFont="1" applyBorder="1" applyAlignment="1">
      <alignment/>
    </xf>
    <xf numFmtId="49" fontId="1" fillId="0" borderId="0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49" fontId="1" fillId="0" borderId="34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49" fontId="2" fillId="0" borderId="43" xfId="0" applyNumberFormat="1" applyFont="1" applyBorder="1" applyAlignment="1">
      <alignment/>
    </xf>
    <xf numFmtId="49" fontId="2" fillId="0" borderId="47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49" fontId="2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10" fillId="0" borderId="21" xfId="0" applyFont="1" applyBorder="1" applyAlignment="1">
      <alignment/>
    </xf>
    <xf numFmtId="49" fontId="3" fillId="0" borderId="21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8" xfId="0" applyNumberFormat="1" applyFont="1" applyBorder="1" applyAlignment="1">
      <alignment horizontal="left"/>
    </xf>
    <xf numFmtId="164" fontId="2" fillId="0" borderId="25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49" fontId="2" fillId="0" borderId="43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1" fillId="0" borderId="35" xfId="0" applyFont="1" applyBorder="1" applyAlignment="1">
      <alignment wrapText="1"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2" fillId="0" borderId="52" xfId="0" applyNumberFormat="1" applyFont="1" applyBorder="1" applyAlignment="1">
      <alignment/>
    </xf>
    <xf numFmtId="49" fontId="1" fillId="0" borderId="53" xfId="0" applyNumberFormat="1" applyFont="1" applyBorder="1" applyAlignment="1">
      <alignment/>
    </xf>
    <xf numFmtId="164" fontId="1" fillId="0" borderId="44" xfId="0" applyNumberFormat="1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164" fontId="6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5" xfId="0" applyFont="1" applyBorder="1" applyAlignment="1">
      <alignment/>
    </xf>
    <xf numFmtId="164" fontId="1" fillId="0" borderId="5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1" fillId="0" borderId="55" xfId="0" applyNumberFormat="1" applyFont="1" applyBorder="1" applyAlignment="1">
      <alignment/>
    </xf>
    <xf numFmtId="49" fontId="1" fillId="0" borderId="5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48" xfId="0" applyFont="1" applyBorder="1" applyAlignment="1">
      <alignment/>
    </xf>
    <xf numFmtId="0" fontId="1" fillId="0" borderId="28" xfId="0" applyFont="1" applyBorder="1" applyAlignment="1">
      <alignment wrapText="1"/>
    </xf>
    <xf numFmtId="164" fontId="2" fillId="0" borderId="23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1" fillId="0" borderId="34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64" fontId="4" fillId="0" borderId="55" xfId="0" applyNumberFormat="1" applyFont="1" applyBorder="1" applyAlignment="1">
      <alignment/>
    </xf>
    <xf numFmtId="164" fontId="4" fillId="0" borderId="44" xfId="0" applyNumberFormat="1" applyFont="1" applyBorder="1" applyAlignment="1">
      <alignment/>
    </xf>
    <xf numFmtId="164" fontId="6" fillId="0" borderId="44" xfId="0" applyNumberFormat="1" applyFont="1" applyBorder="1" applyAlignment="1">
      <alignment/>
    </xf>
    <xf numFmtId="164" fontId="4" fillId="0" borderId="44" xfId="0" applyNumberFormat="1" applyFont="1" applyBorder="1" applyAlignment="1">
      <alignment/>
    </xf>
    <xf numFmtId="164" fontId="4" fillId="0" borderId="56" xfId="0" applyNumberFormat="1" applyFont="1" applyBorder="1" applyAlignment="1">
      <alignment/>
    </xf>
    <xf numFmtId="164" fontId="4" fillId="0" borderId="54" xfId="0" applyNumberFormat="1" applyFont="1" applyBorder="1" applyAlignment="1">
      <alignment/>
    </xf>
    <xf numFmtId="164" fontId="6" fillId="0" borderId="27" xfId="0" applyNumberFormat="1" applyFont="1" applyBorder="1" applyAlignment="1">
      <alignment/>
    </xf>
    <xf numFmtId="164" fontId="6" fillId="0" borderId="23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  <xf numFmtId="49" fontId="1" fillId="0" borderId="42" xfId="0" applyNumberFormat="1" applyFont="1" applyBorder="1" applyAlignment="1">
      <alignment/>
    </xf>
    <xf numFmtId="49" fontId="1" fillId="0" borderId="47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3" fillId="0" borderId="20" xfId="0" applyNumberFormat="1" applyFont="1" applyBorder="1" applyAlignment="1">
      <alignment wrapText="1"/>
    </xf>
    <xf numFmtId="49" fontId="2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 wrapText="1"/>
    </xf>
    <xf numFmtId="49" fontId="2" fillId="0" borderId="38" xfId="0" applyNumberFormat="1" applyFont="1" applyBorder="1" applyAlignment="1">
      <alignment/>
    </xf>
    <xf numFmtId="49" fontId="1" fillId="0" borderId="39" xfId="0" applyNumberFormat="1" applyFont="1" applyBorder="1" applyAlignment="1">
      <alignment wrapText="1"/>
    </xf>
    <xf numFmtId="49" fontId="2" fillId="0" borderId="37" xfId="0" applyNumberFormat="1" applyFont="1" applyBorder="1" applyAlignment="1">
      <alignment/>
    </xf>
    <xf numFmtId="49" fontId="1" fillId="0" borderId="37" xfId="0" applyNumberFormat="1" applyFont="1" applyBorder="1" applyAlignment="1">
      <alignment/>
    </xf>
    <xf numFmtId="49" fontId="1" fillId="0" borderId="50" xfId="0" applyNumberFormat="1" applyFont="1" applyBorder="1" applyAlignment="1">
      <alignment/>
    </xf>
    <xf numFmtId="49" fontId="0" fillId="0" borderId="17" xfId="0" applyNumberFormat="1" applyFont="1" applyBorder="1" applyAlignment="1">
      <alignment wrapText="1"/>
    </xf>
    <xf numFmtId="0" fontId="2" fillId="0" borderId="6" xfId="0" applyFont="1" applyBorder="1" applyAlignment="1">
      <alignment/>
    </xf>
    <xf numFmtId="0" fontId="6" fillId="0" borderId="56" xfId="0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6" fillId="0" borderId="55" xfId="0" applyNumberFormat="1" applyFont="1" applyBorder="1" applyAlignment="1">
      <alignment/>
    </xf>
    <xf numFmtId="164" fontId="4" fillId="0" borderId="45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164" fontId="3" fillId="0" borderId="20" xfId="0" applyNumberFormat="1" applyFont="1" applyBorder="1" applyAlignment="1">
      <alignment wrapText="1"/>
    </xf>
    <xf numFmtId="164" fontId="4" fillId="0" borderId="44" xfId="0" applyNumberFormat="1" applyFont="1" applyBorder="1" applyAlignment="1">
      <alignment wrapText="1"/>
    </xf>
    <xf numFmtId="164" fontId="2" fillId="0" borderId="52" xfId="0" applyNumberFormat="1" applyFont="1" applyBorder="1" applyAlignment="1">
      <alignment/>
    </xf>
    <xf numFmtId="164" fontId="4" fillId="0" borderId="45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164" fontId="4" fillId="0" borderId="52" xfId="0" applyNumberFormat="1" applyFont="1" applyBorder="1" applyAlignment="1">
      <alignment/>
    </xf>
    <xf numFmtId="164" fontId="4" fillId="0" borderId="23" xfId="0" applyNumberFormat="1" applyFont="1" applyBorder="1" applyAlignment="1">
      <alignment wrapText="1"/>
    </xf>
    <xf numFmtId="164" fontId="2" fillId="0" borderId="27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6" fillId="0" borderId="26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2" fillId="0" borderId="20" xfId="0" applyFont="1" applyBorder="1" applyAlignment="1">
      <alignment/>
    </xf>
    <xf numFmtId="49" fontId="11" fillId="0" borderId="23" xfId="0" applyNumberFormat="1" applyFont="1" applyBorder="1" applyAlignment="1">
      <alignment/>
    </xf>
    <xf numFmtId="49" fontId="11" fillId="0" borderId="39" xfId="0" applyNumberFormat="1" applyFont="1" applyBorder="1" applyAlignment="1">
      <alignment/>
    </xf>
    <xf numFmtId="164" fontId="11" fillId="0" borderId="23" xfId="0" applyNumberFormat="1" applyFont="1" applyBorder="1" applyAlignment="1">
      <alignment/>
    </xf>
    <xf numFmtId="0" fontId="11" fillId="0" borderId="39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4" xfId="0" applyFont="1" applyBorder="1" applyAlignment="1">
      <alignment/>
    </xf>
    <xf numFmtId="0" fontId="11" fillId="0" borderId="22" xfId="0" applyNumberFormat="1" applyFont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6" xfId="0" applyNumberFormat="1" applyFont="1" applyBorder="1" applyAlignment="1">
      <alignment/>
    </xf>
    <xf numFmtId="0" fontId="7" fillId="0" borderId="25" xfId="0" applyNumberFormat="1" applyFont="1" applyBorder="1" applyAlignment="1">
      <alignment/>
    </xf>
    <xf numFmtId="0" fontId="7" fillId="0" borderId="22" xfId="0" applyNumberFormat="1" applyFont="1" applyBorder="1" applyAlignment="1">
      <alignment/>
    </xf>
    <xf numFmtId="0" fontId="11" fillId="0" borderId="25" xfId="0" applyNumberFormat="1" applyFont="1" applyBorder="1" applyAlignment="1">
      <alignment/>
    </xf>
    <xf numFmtId="0" fontId="11" fillId="0" borderId="14" xfId="0" applyNumberFormat="1" applyFont="1" applyBorder="1" applyAlignment="1">
      <alignment/>
    </xf>
    <xf numFmtId="164" fontId="11" fillId="0" borderId="23" xfId="0" applyNumberFormat="1" applyFont="1" applyBorder="1" applyAlignment="1">
      <alignment/>
    </xf>
    <xf numFmtId="164" fontId="7" fillId="0" borderId="25" xfId="0" applyNumberFormat="1" applyFont="1" applyBorder="1" applyAlignment="1">
      <alignment/>
    </xf>
    <xf numFmtId="164" fontId="11" fillId="0" borderId="26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49" fontId="1" fillId="0" borderId="58" xfId="0" applyNumberFormat="1" applyFont="1" applyBorder="1" applyAlignment="1">
      <alignment/>
    </xf>
    <xf numFmtId="49" fontId="1" fillId="0" borderId="58" xfId="0" applyNumberFormat="1" applyFont="1" applyBorder="1" applyAlignment="1">
      <alignment horizontal="left"/>
    </xf>
    <xf numFmtId="164" fontId="1" fillId="0" borderId="58" xfId="0" applyNumberFormat="1" applyFont="1" applyBorder="1" applyAlignment="1">
      <alignment/>
    </xf>
    <xf numFmtId="0" fontId="1" fillId="0" borderId="26" xfId="0" applyFont="1" applyBorder="1" applyAlignment="1">
      <alignment horizontal="left"/>
    </xf>
    <xf numFmtId="164" fontId="1" fillId="0" borderId="53" xfId="0" applyNumberFormat="1" applyFont="1" applyBorder="1" applyAlignment="1">
      <alignment/>
    </xf>
    <xf numFmtId="49" fontId="1" fillId="0" borderId="58" xfId="0" applyNumberFormat="1" applyFont="1" applyBorder="1" applyAlignment="1">
      <alignment/>
    </xf>
    <xf numFmtId="49" fontId="1" fillId="0" borderId="58" xfId="0" applyNumberFormat="1" applyFont="1" applyBorder="1" applyAlignment="1">
      <alignment horizontal="left"/>
    </xf>
    <xf numFmtId="164" fontId="1" fillId="0" borderId="58" xfId="0" applyNumberFormat="1" applyFont="1" applyBorder="1" applyAlignment="1">
      <alignment/>
    </xf>
    <xf numFmtId="49" fontId="1" fillId="0" borderId="53" xfId="0" applyNumberFormat="1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49" fontId="1" fillId="0" borderId="59" xfId="0" applyNumberFormat="1" applyFont="1" applyBorder="1" applyAlignment="1">
      <alignment/>
    </xf>
    <xf numFmtId="49" fontId="1" fillId="0" borderId="59" xfId="0" applyNumberFormat="1" applyFont="1" applyBorder="1" applyAlignment="1">
      <alignment horizontal="left"/>
    </xf>
    <xf numFmtId="164" fontId="1" fillId="0" borderId="59" xfId="0" applyNumberFormat="1" applyFont="1" applyBorder="1" applyAlignment="1">
      <alignment/>
    </xf>
    <xf numFmtId="164" fontId="1" fillId="0" borderId="35" xfId="0" applyNumberFormat="1" applyFont="1" applyBorder="1" applyAlignment="1">
      <alignment/>
    </xf>
    <xf numFmtId="0" fontId="1" fillId="0" borderId="58" xfId="0" applyFont="1" applyBorder="1" applyAlignment="1">
      <alignment horizontal="left"/>
    </xf>
    <xf numFmtId="49" fontId="2" fillId="0" borderId="58" xfId="0" applyNumberFormat="1" applyFont="1" applyBorder="1" applyAlignment="1">
      <alignment/>
    </xf>
    <xf numFmtId="164" fontId="2" fillId="0" borderId="58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49" fontId="2" fillId="0" borderId="58" xfId="0" applyNumberFormat="1" applyFont="1" applyBorder="1" applyAlignment="1">
      <alignment horizontal="left"/>
    </xf>
    <xf numFmtId="49" fontId="2" fillId="0" borderId="53" xfId="0" applyNumberFormat="1" applyFont="1" applyBorder="1" applyAlignment="1">
      <alignment/>
    </xf>
    <xf numFmtId="49" fontId="2" fillId="0" borderId="53" xfId="0" applyNumberFormat="1" applyFont="1" applyBorder="1" applyAlignment="1">
      <alignment horizontal="left"/>
    </xf>
    <xf numFmtId="164" fontId="2" fillId="0" borderId="53" xfId="0" applyNumberFormat="1" applyFont="1" applyBorder="1" applyAlignment="1">
      <alignment/>
    </xf>
    <xf numFmtId="49" fontId="3" fillId="0" borderId="58" xfId="0" applyNumberFormat="1" applyFont="1" applyBorder="1" applyAlignment="1">
      <alignment/>
    </xf>
    <xf numFmtId="49" fontId="3" fillId="0" borderId="58" xfId="0" applyNumberFormat="1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49" fontId="2" fillId="0" borderId="59" xfId="0" applyNumberFormat="1" applyFont="1" applyBorder="1" applyAlignment="1">
      <alignment/>
    </xf>
    <xf numFmtId="49" fontId="2" fillId="0" borderId="59" xfId="0" applyNumberFormat="1" applyFont="1" applyBorder="1" applyAlignment="1">
      <alignment horizontal="left"/>
    </xf>
    <xf numFmtId="164" fontId="2" fillId="0" borderId="59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49" fontId="3" fillId="0" borderId="25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3" fillId="0" borderId="14" xfId="0" applyFont="1" applyBorder="1" applyAlignment="1">
      <alignment/>
    </xf>
    <xf numFmtId="164" fontId="2" fillId="0" borderId="60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0" fontId="14" fillId="0" borderId="25" xfId="0" applyFont="1" applyBorder="1" applyAlignment="1">
      <alignment wrapText="1"/>
    </xf>
    <xf numFmtId="0" fontId="15" fillId="0" borderId="0" xfId="0" applyFont="1" applyAlignment="1">
      <alignment horizontal="right"/>
    </xf>
    <xf numFmtId="0" fontId="3" fillId="0" borderId="21" xfId="0" applyFont="1" applyBorder="1" applyAlignment="1">
      <alignment horizontal="center"/>
    </xf>
    <xf numFmtId="0" fontId="5" fillId="0" borderId="61" xfId="0" applyFont="1" applyBorder="1" applyAlignment="1">
      <alignment/>
    </xf>
    <xf numFmtId="164" fontId="2" fillId="0" borderId="62" xfId="0" applyNumberFormat="1" applyFont="1" applyBorder="1" applyAlignment="1">
      <alignment/>
    </xf>
    <xf numFmtId="0" fontId="1" fillId="0" borderId="63" xfId="0" applyFont="1" applyBorder="1" applyAlignment="1">
      <alignment/>
    </xf>
    <xf numFmtId="164" fontId="1" fillId="0" borderId="46" xfId="0" applyNumberFormat="1" applyFont="1" applyBorder="1" applyAlignment="1">
      <alignment/>
    </xf>
    <xf numFmtId="0" fontId="2" fillId="0" borderId="63" xfId="0" applyFont="1" applyBorder="1" applyAlignment="1">
      <alignment/>
    </xf>
    <xf numFmtId="164" fontId="2" fillId="0" borderId="46" xfId="0" applyNumberFormat="1" applyFont="1" applyBorder="1" applyAlignment="1">
      <alignment/>
    </xf>
    <xf numFmtId="0" fontId="1" fillId="0" borderId="63" xfId="0" applyFont="1" applyBorder="1" applyAlignment="1">
      <alignment/>
    </xf>
    <xf numFmtId="0" fontId="1" fillId="0" borderId="46" xfId="0" applyFont="1" applyBorder="1" applyAlignment="1">
      <alignment/>
    </xf>
    <xf numFmtId="0" fontId="3" fillId="0" borderId="63" xfId="0" applyFont="1" applyBorder="1" applyAlignment="1">
      <alignment/>
    </xf>
    <xf numFmtId="0" fontId="2" fillId="0" borderId="46" xfId="0" applyFont="1" applyBorder="1" applyAlignment="1">
      <alignment/>
    </xf>
    <xf numFmtId="0" fontId="1" fillId="0" borderId="61" xfId="0" applyFont="1" applyBorder="1" applyAlignment="1">
      <alignment/>
    </xf>
    <xf numFmtId="164" fontId="1" fillId="0" borderId="62" xfId="0" applyNumberFormat="1" applyFont="1" applyBorder="1" applyAlignment="1">
      <alignment/>
    </xf>
    <xf numFmtId="164" fontId="1" fillId="0" borderId="46" xfId="0" applyNumberFormat="1" applyFont="1" applyBorder="1" applyAlignment="1">
      <alignment/>
    </xf>
    <xf numFmtId="0" fontId="2" fillId="0" borderId="61" xfId="0" applyFont="1" applyBorder="1" applyAlignment="1">
      <alignment/>
    </xf>
    <xf numFmtId="0" fontId="1" fillId="0" borderId="63" xfId="0" applyFont="1" applyBorder="1" applyAlignment="1">
      <alignment/>
    </xf>
    <xf numFmtId="164" fontId="1" fillId="0" borderId="64" xfId="0" applyNumberFormat="1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62" xfId="0" applyFont="1" applyBorder="1" applyAlignment="1">
      <alignment/>
    </xf>
    <xf numFmtId="0" fontId="2" fillId="0" borderId="61" xfId="0" applyFont="1" applyBorder="1" applyAlignment="1">
      <alignment horizontal="center"/>
    </xf>
    <xf numFmtId="0" fontId="1" fillId="0" borderId="63" xfId="0" applyFont="1" applyBorder="1" applyAlignment="1">
      <alignment horizontal="left" wrapText="1"/>
    </xf>
    <xf numFmtId="0" fontId="1" fillId="0" borderId="63" xfId="0" applyFont="1" applyBorder="1" applyAlignment="1">
      <alignment horizontal="left"/>
    </xf>
    <xf numFmtId="0" fontId="1" fillId="0" borderId="61" xfId="0" applyFont="1" applyBorder="1" applyAlignment="1">
      <alignment horizontal="left" wrapText="1"/>
    </xf>
    <xf numFmtId="0" fontId="1" fillId="0" borderId="65" xfId="0" applyFont="1" applyBorder="1" applyAlignment="1">
      <alignment horizontal="left"/>
    </xf>
    <xf numFmtId="0" fontId="2" fillId="0" borderId="61" xfId="0" applyFont="1" applyBorder="1" applyAlignment="1">
      <alignment horizontal="left" wrapText="1"/>
    </xf>
    <xf numFmtId="0" fontId="2" fillId="0" borderId="61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4" xfId="0" applyFont="1" applyBorder="1" applyAlignment="1">
      <alignment/>
    </xf>
    <xf numFmtId="0" fontId="1" fillId="0" borderId="63" xfId="0" applyFont="1" applyBorder="1" applyAlignment="1">
      <alignment wrapText="1"/>
    </xf>
    <xf numFmtId="0" fontId="1" fillId="0" borderId="65" xfId="0" applyFont="1" applyBorder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 horizontal="left"/>
    </xf>
    <xf numFmtId="0" fontId="0" fillId="0" borderId="30" xfId="0" applyBorder="1" applyAlignment="1">
      <alignment horizontal="left"/>
    </xf>
    <xf numFmtId="0" fontId="2" fillId="0" borderId="62" xfId="0" applyFont="1" applyBorder="1" applyAlignment="1">
      <alignment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1" fillId="0" borderId="61" xfId="0" applyFont="1" applyBorder="1" applyAlignment="1">
      <alignment/>
    </xf>
    <xf numFmtId="49" fontId="11" fillId="0" borderId="53" xfId="0" applyNumberFormat="1" applyFont="1" applyBorder="1" applyAlignment="1">
      <alignment/>
    </xf>
    <xf numFmtId="49" fontId="11" fillId="0" borderId="53" xfId="0" applyNumberFormat="1" applyFont="1" applyBorder="1" applyAlignment="1">
      <alignment horizontal="left"/>
    </xf>
    <xf numFmtId="164" fontId="11" fillId="0" borderId="53" xfId="0" applyNumberFormat="1" applyFont="1" applyBorder="1" applyAlignment="1">
      <alignment/>
    </xf>
    <xf numFmtId="164" fontId="11" fillId="0" borderId="62" xfId="0" applyNumberFormat="1" applyFont="1" applyBorder="1" applyAlignment="1">
      <alignment/>
    </xf>
    <xf numFmtId="0" fontId="11" fillId="0" borderId="65" xfId="0" applyFont="1" applyBorder="1" applyAlignment="1">
      <alignment/>
    </xf>
    <xf numFmtId="49" fontId="11" fillId="0" borderId="59" xfId="0" applyNumberFormat="1" applyFont="1" applyBorder="1" applyAlignment="1">
      <alignment/>
    </xf>
    <xf numFmtId="49" fontId="11" fillId="0" borderId="59" xfId="0" applyNumberFormat="1" applyFont="1" applyBorder="1" applyAlignment="1">
      <alignment horizontal="left"/>
    </xf>
    <xf numFmtId="164" fontId="11" fillId="0" borderId="59" xfId="0" applyNumberFormat="1" applyFont="1" applyBorder="1" applyAlignment="1">
      <alignment/>
    </xf>
    <xf numFmtId="164" fontId="11" fillId="0" borderId="64" xfId="0" applyNumberFormat="1" applyFont="1" applyBorder="1" applyAlignment="1">
      <alignment/>
    </xf>
    <xf numFmtId="0" fontId="11" fillId="0" borderId="65" xfId="0" applyFont="1" applyBorder="1" applyAlignment="1">
      <alignment/>
    </xf>
    <xf numFmtId="0" fontId="11" fillId="0" borderId="64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32" xfId="0" applyFont="1" applyBorder="1" applyAlignment="1">
      <alignment horizontal="center" wrapText="1"/>
    </xf>
    <xf numFmtId="0" fontId="13" fillId="0" borderId="32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2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H3" sqref="H3"/>
    </sheetView>
  </sheetViews>
  <sheetFormatPr defaultColWidth="8.796875" defaultRowHeight="15"/>
  <cols>
    <col min="1" max="1" width="57.59765625" style="0" customWidth="1"/>
    <col min="2" max="2" width="5.8984375" style="4" customWidth="1"/>
    <col min="3" max="3" width="6.59765625" style="4" customWidth="1"/>
    <col min="4" max="4" width="7.59765625" style="54" customWidth="1"/>
    <col min="5" max="5" width="8.8984375" style="1" customWidth="1"/>
    <col min="6" max="6" width="0.1015625" style="1" hidden="1" customWidth="1"/>
    <col min="7" max="7" width="8.09765625" style="0" customWidth="1"/>
    <col min="8" max="8" width="8.69921875" style="377" customWidth="1"/>
  </cols>
  <sheetData>
    <row r="1" spans="4:8" ht="15.75">
      <c r="D1" s="4"/>
      <c r="E1" s="4"/>
      <c r="H1" s="429" t="s">
        <v>337</v>
      </c>
    </row>
    <row r="2" spans="4:8" ht="15.75">
      <c r="D2" s="4"/>
      <c r="E2" s="4"/>
      <c r="H2" s="429" t="s">
        <v>338</v>
      </c>
    </row>
    <row r="3" spans="4:8" ht="15.75">
      <c r="D3" s="4"/>
      <c r="E3" s="4"/>
      <c r="H3" s="429" t="s">
        <v>350</v>
      </c>
    </row>
    <row r="4" spans="4:8" ht="15.75">
      <c r="D4" s="4"/>
      <c r="E4" s="4"/>
      <c r="H4" s="429" t="s">
        <v>339</v>
      </c>
    </row>
    <row r="5" spans="4:8" ht="15.75">
      <c r="D5" s="4"/>
      <c r="E5" s="4"/>
      <c r="H5" s="429" t="s">
        <v>351</v>
      </c>
    </row>
    <row r="6" spans="1:8" ht="15.75">
      <c r="A6" s="485" t="s">
        <v>304</v>
      </c>
      <c r="B6" s="485"/>
      <c r="C6" s="485"/>
      <c r="D6" s="485"/>
      <c r="E6" s="485"/>
      <c r="F6" s="485"/>
      <c r="G6" s="485"/>
      <c r="H6" s="485"/>
    </row>
    <row r="7" spans="1:8" ht="17.25" customHeight="1" thickBot="1">
      <c r="A7" s="486" t="s">
        <v>209</v>
      </c>
      <c r="B7" s="486"/>
      <c r="C7" s="486"/>
      <c r="D7" s="486"/>
      <c r="E7" s="486"/>
      <c r="F7" s="486"/>
      <c r="G7" s="486"/>
      <c r="H7" s="486"/>
    </row>
    <row r="8" spans="1:8" ht="16.5" thickBot="1">
      <c r="A8" s="17" t="s">
        <v>0</v>
      </c>
      <c r="B8" s="32" t="s">
        <v>149</v>
      </c>
      <c r="C8" s="32" t="s">
        <v>20</v>
      </c>
      <c r="D8" s="159" t="s">
        <v>114</v>
      </c>
      <c r="E8" s="129" t="s">
        <v>150</v>
      </c>
      <c r="F8" s="96"/>
      <c r="G8" s="160"/>
      <c r="H8" s="378"/>
    </row>
    <row r="9" spans="1:8" ht="16.5" thickBot="1">
      <c r="A9" s="30"/>
      <c r="B9" s="33"/>
      <c r="C9" s="33"/>
      <c r="D9" s="161"/>
      <c r="E9" s="18" t="s">
        <v>145</v>
      </c>
      <c r="F9" s="132"/>
      <c r="G9" s="162" t="s">
        <v>151</v>
      </c>
      <c r="H9" s="378"/>
    </row>
    <row r="10" spans="1:8" ht="15.75">
      <c r="A10" s="30"/>
      <c r="B10" s="33"/>
      <c r="C10" s="33"/>
      <c r="D10" s="161"/>
      <c r="E10" s="100" t="s">
        <v>146</v>
      </c>
      <c r="F10" s="132"/>
      <c r="G10" s="149" t="s">
        <v>114</v>
      </c>
      <c r="H10" s="379" t="s">
        <v>147</v>
      </c>
    </row>
    <row r="11" spans="1:8" ht="16.5" thickBot="1">
      <c r="A11" s="31"/>
      <c r="B11" s="34"/>
      <c r="C11" s="34"/>
      <c r="D11" s="163"/>
      <c r="E11" s="100"/>
      <c r="F11" s="132"/>
      <c r="G11" s="430"/>
      <c r="H11" s="380" t="s">
        <v>148</v>
      </c>
    </row>
    <row r="12" spans="1:8" ht="16.5" thickBot="1">
      <c r="A12" s="224" t="s">
        <v>23</v>
      </c>
      <c r="B12" s="45" t="s">
        <v>24</v>
      </c>
      <c r="C12" s="45" t="s">
        <v>96</v>
      </c>
      <c r="D12" s="157">
        <f>D15+D17+D18+D14+D16</f>
        <v>100273.19999999998</v>
      </c>
      <c r="E12" s="431">
        <f>E15+E17+E18+E14+E16</f>
        <v>98127.49999999999</v>
      </c>
      <c r="F12" s="432">
        <f>F15+F17+F18+F14+F16</f>
        <v>27</v>
      </c>
      <c r="G12" s="432">
        <f>G15+G17+G18+G14+G16</f>
        <v>2145.7</v>
      </c>
      <c r="H12" s="433">
        <f>H15+H17+H18+H14+H16</f>
        <v>0</v>
      </c>
    </row>
    <row r="13" spans="1:8" ht="13.5" customHeight="1">
      <c r="A13" s="108" t="s">
        <v>152</v>
      </c>
      <c r="B13" s="147"/>
      <c r="C13" s="97"/>
      <c r="D13" s="59"/>
      <c r="E13" s="57"/>
      <c r="F13" s="84"/>
      <c r="G13" s="61"/>
      <c r="H13" s="381"/>
    </row>
    <row r="14" spans="1:8" ht="26.25">
      <c r="A14" s="248" t="s">
        <v>269</v>
      </c>
      <c r="B14" s="52" t="s">
        <v>24</v>
      </c>
      <c r="C14" s="93" t="s">
        <v>241</v>
      </c>
      <c r="D14" s="251">
        <f>'Прилож №4'!G12</f>
        <v>1268.9</v>
      </c>
      <c r="E14" s="58">
        <f>D14-G14</f>
        <v>1268.9</v>
      </c>
      <c r="F14" s="84"/>
      <c r="G14" s="61"/>
      <c r="H14" s="381"/>
    </row>
    <row r="15" spans="1:8" ht="26.25">
      <c r="A15" s="249" t="s">
        <v>272</v>
      </c>
      <c r="B15" s="42" t="s">
        <v>24</v>
      </c>
      <c r="C15" s="94" t="s">
        <v>27</v>
      </c>
      <c r="D15" s="58">
        <f>'Прилож №4'!G15</f>
        <v>80092.59999999999</v>
      </c>
      <c r="E15" s="58">
        <f>D15-G15</f>
        <v>78092.9</v>
      </c>
      <c r="F15" s="85"/>
      <c r="G15" s="58">
        <f>1999.7</f>
        <v>1999.7</v>
      </c>
      <c r="H15" s="382"/>
    </row>
    <row r="16" spans="1:8" ht="15.75">
      <c r="A16" s="249" t="s">
        <v>314</v>
      </c>
      <c r="B16" s="42" t="s">
        <v>24</v>
      </c>
      <c r="C16" s="94" t="s">
        <v>315</v>
      </c>
      <c r="D16" s="58">
        <f>'Прилож №4'!G17</f>
        <v>1000</v>
      </c>
      <c r="E16" s="58">
        <f>D16-G16</f>
        <v>1000</v>
      </c>
      <c r="F16" s="85"/>
      <c r="G16" s="58"/>
      <c r="H16" s="382"/>
    </row>
    <row r="17" spans="1:8" ht="15.75">
      <c r="A17" s="109" t="s">
        <v>19</v>
      </c>
      <c r="B17" s="42" t="s">
        <v>24</v>
      </c>
      <c r="C17" s="94" t="s">
        <v>28</v>
      </c>
      <c r="D17" s="58">
        <f>'Прилож №4'!G20</f>
        <v>5000</v>
      </c>
      <c r="E17" s="58">
        <f>D17-G17</f>
        <v>5000</v>
      </c>
      <c r="F17" s="86" t="s">
        <v>1</v>
      </c>
      <c r="G17" s="58"/>
      <c r="H17" s="382"/>
    </row>
    <row r="18" spans="1:8" ht="16.5" thickBot="1">
      <c r="A18" s="139" t="s">
        <v>172</v>
      </c>
      <c r="B18" s="46" t="s">
        <v>24</v>
      </c>
      <c r="C18" s="95" t="s">
        <v>173</v>
      </c>
      <c r="D18" s="60">
        <f>'Прилож №4'!G23</f>
        <v>12911.699999999999</v>
      </c>
      <c r="E18" s="60">
        <f>D18-G18</f>
        <v>12765.699999999999</v>
      </c>
      <c r="F18" s="87"/>
      <c r="G18" s="60">
        <v>146</v>
      </c>
      <c r="H18" s="383"/>
    </row>
    <row r="19" spans="1:8" ht="16.5" thickBot="1">
      <c r="A19" s="224" t="s">
        <v>174</v>
      </c>
      <c r="B19" s="45" t="s">
        <v>175</v>
      </c>
      <c r="C19" s="96" t="s">
        <v>96</v>
      </c>
      <c r="D19" s="113">
        <f>D21</f>
        <v>90</v>
      </c>
      <c r="E19" s="113">
        <f>E21</f>
        <v>90</v>
      </c>
      <c r="F19" s="88"/>
      <c r="G19" s="74"/>
      <c r="H19" s="384"/>
    </row>
    <row r="20" spans="1:8" ht="15.75">
      <c r="A20" s="108" t="s">
        <v>208</v>
      </c>
      <c r="B20" s="41"/>
      <c r="C20" s="97"/>
      <c r="D20" s="91"/>
      <c r="E20" s="61"/>
      <c r="F20" s="89"/>
      <c r="G20" s="91"/>
      <c r="H20" s="385"/>
    </row>
    <row r="21" spans="1:8" ht="16.5" thickBot="1">
      <c r="A21" s="139" t="s">
        <v>176</v>
      </c>
      <c r="B21" s="46" t="s">
        <v>175</v>
      </c>
      <c r="C21" s="95" t="s">
        <v>177</v>
      </c>
      <c r="D21" s="60">
        <f>'Прилож №4'!G27</f>
        <v>90</v>
      </c>
      <c r="E21" s="60">
        <f>D21-G21</f>
        <v>90</v>
      </c>
      <c r="F21" s="87"/>
      <c r="G21" s="60"/>
      <c r="H21" s="383"/>
    </row>
    <row r="22" spans="1:8" ht="15.75" customHeight="1" thickBot="1">
      <c r="A22" s="434" t="s">
        <v>293</v>
      </c>
      <c r="B22" s="45" t="s">
        <v>33</v>
      </c>
      <c r="C22" s="96" t="s">
        <v>96</v>
      </c>
      <c r="D22" s="56">
        <f>D24+D25+D27+D26</f>
        <v>21480</v>
      </c>
      <c r="E22" s="83">
        <f>E24+E25+E27+E26</f>
        <v>20993</v>
      </c>
      <c r="F22" s="53">
        <f>F24+F25</f>
        <v>0</v>
      </c>
      <c r="G22" s="56">
        <f>G24+G25+G27</f>
        <v>487</v>
      </c>
      <c r="H22" s="386"/>
    </row>
    <row r="23" spans="1:8" ht="15.75">
      <c r="A23" s="108" t="s">
        <v>152</v>
      </c>
      <c r="B23" s="147"/>
      <c r="C23" s="97"/>
      <c r="D23" s="57"/>
      <c r="E23" s="57"/>
      <c r="F23" s="84"/>
      <c r="G23" s="61"/>
      <c r="H23" s="381"/>
    </row>
    <row r="24" spans="1:8" ht="15.75">
      <c r="A24" s="109" t="s">
        <v>34</v>
      </c>
      <c r="B24" s="42" t="s">
        <v>33</v>
      </c>
      <c r="C24" s="94" t="s">
        <v>35</v>
      </c>
      <c r="D24" s="58">
        <f>'Прилож №4'!G31</f>
        <v>16989</v>
      </c>
      <c r="E24" s="58">
        <f>D24-G24</f>
        <v>16502</v>
      </c>
      <c r="F24" s="85"/>
      <c r="G24" s="58">
        <f>347+140</f>
        <v>487</v>
      </c>
      <c r="H24" s="382"/>
    </row>
    <row r="25" spans="1:8" ht="26.25">
      <c r="A25" s="249" t="s">
        <v>278</v>
      </c>
      <c r="B25" s="42" t="s">
        <v>33</v>
      </c>
      <c r="C25" s="94" t="s">
        <v>37</v>
      </c>
      <c r="D25" s="58">
        <f>'Прилож №4'!G39</f>
        <v>2516</v>
      </c>
      <c r="E25" s="58">
        <f aca="true" t="shared" si="0" ref="E25:E31">D25-G25</f>
        <v>2516</v>
      </c>
      <c r="F25" s="82"/>
      <c r="G25" s="58"/>
      <c r="H25" s="382"/>
    </row>
    <row r="26" spans="1:8" ht="15.75">
      <c r="A26" s="109" t="s">
        <v>186</v>
      </c>
      <c r="B26" s="42" t="s">
        <v>33</v>
      </c>
      <c r="C26" s="94" t="s">
        <v>185</v>
      </c>
      <c r="D26" s="58">
        <f>'Прилож №4'!G42</f>
        <v>291</v>
      </c>
      <c r="E26" s="58">
        <f t="shared" si="0"/>
        <v>291</v>
      </c>
      <c r="F26" s="73"/>
      <c r="G26" s="58"/>
      <c r="H26" s="382"/>
    </row>
    <row r="27" spans="1:8" ht="27" thickBot="1">
      <c r="A27" s="249" t="s">
        <v>279</v>
      </c>
      <c r="B27" s="16" t="s">
        <v>33</v>
      </c>
      <c r="C27" s="14" t="s">
        <v>159</v>
      </c>
      <c r="D27" s="92">
        <f>'Прилож №4'!G45</f>
        <v>1684</v>
      </c>
      <c r="E27" s="58">
        <f t="shared" si="0"/>
        <v>1684</v>
      </c>
      <c r="F27" s="73"/>
      <c r="G27" s="92"/>
      <c r="H27" s="387"/>
    </row>
    <row r="28" spans="1:8" ht="16.5" thickBot="1">
      <c r="A28" s="224" t="s">
        <v>121</v>
      </c>
      <c r="B28" s="45" t="s">
        <v>122</v>
      </c>
      <c r="C28" s="96" t="s">
        <v>96</v>
      </c>
      <c r="D28" s="56">
        <f>D31+D30</f>
        <v>7703</v>
      </c>
      <c r="E28" s="56">
        <f>E31+E30</f>
        <v>7470</v>
      </c>
      <c r="F28" s="53">
        <f>F31</f>
        <v>0</v>
      </c>
      <c r="G28" s="56">
        <f>G30</f>
        <v>233</v>
      </c>
      <c r="H28" s="384">
        <f>H31</f>
        <v>0</v>
      </c>
    </row>
    <row r="29" spans="1:8" ht="15.75">
      <c r="A29" s="108" t="s">
        <v>152</v>
      </c>
      <c r="B29" s="147"/>
      <c r="C29" s="299"/>
      <c r="D29" s="57"/>
      <c r="E29" s="58"/>
      <c r="F29" s="84"/>
      <c r="G29" s="61"/>
      <c r="H29" s="381"/>
    </row>
    <row r="30" spans="1:8" ht="15.75">
      <c r="A30" s="250" t="s">
        <v>258</v>
      </c>
      <c r="B30" s="7" t="s">
        <v>122</v>
      </c>
      <c r="C30" s="300" t="s">
        <v>254</v>
      </c>
      <c r="D30" s="251">
        <f>'Прилож №4'!G49</f>
        <v>5072</v>
      </c>
      <c r="E30" s="58">
        <f t="shared" si="0"/>
        <v>4839</v>
      </c>
      <c r="F30" s="84"/>
      <c r="G30" s="61">
        <v>233</v>
      </c>
      <c r="H30" s="387"/>
    </row>
    <row r="31" spans="1:8" ht="16.5" thickBot="1">
      <c r="A31" s="109" t="s">
        <v>123</v>
      </c>
      <c r="B31" s="42" t="s">
        <v>122</v>
      </c>
      <c r="C31" s="94" t="s">
        <v>124</v>
      </c>
      <c r="D31" s="58">
        <f>'Прилож №4'!G52</f>
        <v>2631</v>
      </c>
      <c r="E31" s="58">
        <f t="shared" si="0"/>
        <v>2631</v>
      </c>
      <c r="F31" s="85"/>
      <c r="G31" s="58">
        <v>0</v>
      </c>
      <c r="H31" s="383"/>
    </row>
    <row r="32" spans="1:8" ht="16.5" thickBot="1">
      <c r="A32" s="224" t="s">
        <v>41</v>
      </c>
      <c r="B32" s="45" t="s">
        <v>42</v>
      </c>
      <c r="C32" s="96" t="s">
        <v>96</v>
      </c>
      <c r="D32" s="56">
        <f>D34+D35</f>
        <v>260085.1</v>
      </c>
      <c r="E32" s="56">
        <f>E34+E35</f>
        <v>117338.8</v>
      </c>
      <c r="F32" s="90">
        <f>F34+F35</f>
        <v>0</v>
      </c>
      <c r="G32" s="56">
        <f>G34+G35</f>
        <v>142746.3</v>
      </c>
      <c r="H32" s="389">
        <f>H34+H35</f>
        <v>41400</v>
      </c>
    </row>
    <row r="33" spans="1:8" ht="11.25" customHeight="1">
      <c r="A33" s="108" t="s">
        <v>152</v>
      </c>
      <c r="B33" s="41"/>
      <c r="C33" s="97"/>
      <c r="D33" s="57"/>
      <c r="E33" s="57"/>
      <c r="F33" s="84"/>
      <c r="G33" s="61"/>
      <c r="H33" s="381"/>
    </row>
    <row r="34" spans="1:8" s="376" customFormat="1" ht="11.25" customHeight="1">
      <c r="A34" s="109" t="s">
        <v>129</v>
      </c>
      <c r="B34" s="372" t="s">
        <v>42</v>
      </c>
      <c r="C34" s="373" t="s">
        <v>43</v>
      </c>
      <c r="D34" s="374">
        <f>'Прилож №4'!G58</f>
        <v>132526.6</v>
      </c>
      <c r="E34" s="374">
        <f>D34-G34</f>
        <v>36680.3</v>
      </c>
      <c r="F34" s="375"/>
      <c r="G34" s="374">
        <f>85948.3+9898</f>
        <v>95846.3</v>
      </c>
      <c r="H34" s="388">
        <f>10000-3000+3000</f>
        <v>10000</v>
      </c>
    </row>
    <row r="35" spans="1:8" s="376" customFormat="1" ht="13.5" thickBot="1">
      <c r="A35" s="139" t="s">
        <v>3</v>
      </c>
      <c r="B35" s="372" t="s">
        <v>42</v>
      </c>
      <c r="C35" s="373" t="s">
        <v>46</v>
      </c>
      <c r="D35" s="374">
        <f>'Прилож №4'!G66</f>
        <v>127558.5</v>
      </c>
      <c r="E35" s="374">
        <f>D35-G35</f>
        <v>80658.5</v>
      </c>
      <c r="F35" s="375"/>
      <c r="G35" s="374">
        <f>20500+26400</f>
        <v>46900</v>
      </c>
      <c r="H35" s="382">
        <f>5000+26400</f>
        <v>31400</v>
      </c>
    </row>
    <row r="36" spans="1:8" ht="16.5" thickBot="1">
      <c r="A36" s="224" t="s">
        <v>86</v>
      </c>
      <c r="B36" s="45" t="s">
        <v>87</v>
      </c>
      <c r="C36" s="96" t="s">
        <v>96</v>
      </c>
      <c r="D36" s="56">
        <f>D39+D38</f>
        <v>11987.1</v>
      </c>
      <c r="E36" s="56">
        <f>E39+E38</f>
        <v>8261.1</v>
      </c>
      <c r="F36" s="391">
        <f>F39</f>
        <v>0</v>
      </c>
      <c r="G36" s="56">
        <f>G39</f>
        <v>3726</v>
      </c>
      <c r="H36" s="389">
        <f>H39</f>
        <v>3726</v>
      </c>
    </row>
    <row r="37" spans="1:8" ht="15.75">
      <c r="A37" s="108" t="s">
        <v>152</v>
      </c>
      <c r="B37" s="41"/>
      <c r="C37" s="97"/>
      <c r="D37" s="57"/>
      <c r="E37" s="57"/>
      <c r="F37" s="84"/>
      <c r="G37" s="61"/>
      <c r="H37" s="381"/>
    </row>
    <row r="38" spans="1:8" ht="15.75">
      <c r="A38" s="109" t="s">
        <v>240</v>
      </c>
      <c r="B38" s="46" t="s">
        <v>87</v>
      </c>
      <c r="C38" s="132" t="s">
        <v>223</v>
      </c>
      <c r="D38" s="92">
        <f>'Прилож №4'!G73</f>
        <v>1350</v>
      </c>
      <c r="E38" s="60">
        <f>D38-G38</f>
        <v>1350</v>
      </c>
      <c r="F38" s="73"/>
      <c r="G38" s="92"/>
      <c r="H38" s="387"/>
    </row>
    <row r="39" spans="1:8" ht="16.5" thickBot="1">
      <c r="A39" s="139" t="s">
        <v>88</v>
      </c>
      <c r="B39" s="46" t="s">
        <v>87</v>
      </c>
      <c r="C39" s="95" t="s">
        <v>89</v>
      </c>
      <c r="D39" s="60">
        <f>'Прилож №4'!G76</f>
        <v>10637.1</v>
      </c>
      <c r="E39" s="60">
        <f>D39-G39</f>
        <v>6911.1</v>
      </c>
      <c r="F39" s="82"/>
      <c r="G39" s="60">
        <f>2626+1100</f>
        <v>3726</v>
      </c>
      <c r="H39" s="390">
        <f>2626+1100</f>
        <v>3726</v>
      </c>
    </row>
    <row r="40" spans="1:8" ht="16.5" thickBot="1">
      <c r="A40" s="224" t="s">
        <v>6</v>
      </c>
      <c r="B40" s="45" t="s">
        <v>47</v>
      </c>
      <c r="C40" s="96" t="s">
        <v>96</v>
      </c>
      <c r="D40" s="56">
        <f>D42+D43+D44+D45</f>
        <v>426337.3999999999</v>
      </c>
      <c r="E40" s="56">
        <f>E42+E43+E44+E45</f>
        <v>373267.30000000005</v>
      </c>
      <c r="F40" s="53">
        <f>F42+F43+F44+F45</f>
        <v>0</v>
      </c>
      <c r="G40" s="56">
        <f>G42+G43+G44+G45</f>
        <v>53070.09999999999</v>
      </c>
      <c r="H40" s="384">
        <f>H42+H43+H44+H45</f>
        <v>17000</v>
      </c>
    </row>
    <row r="41" spans="1:8" ht="15.75">
      <c r="A41" s="108" t="s">
        <v>152</v>
      </c>
      <c r="B41" s="41"/>
      <c r="C41" s="97"/>
      <c r="D41" s="57"/>
      <c r="E41" s="61"/>
      <c r="F41" s="84"/>
      <c r="G41" s="61"/>
      <c r="H41" s="381"/>
    </row>
    <row r="42" spans="1:8" ht="15.75">
      <c r="A42" s="109" t="s">
        <v>7</v>
      </c>
      <c r="B42" s="42" t="s">
        <v>47</v>
      </c>
      <c r="C42" s="94" t="s">
        <v>48</v>
      </c>
      <c r="D42" s="58">
        <f>'Прилож №4'!G82</f>
        <v>138825.3</v>
      </c>
      <c r="E42" s="58">
        <f>D42-G42</f>
        <v>111513.69999999998</v>
      </c>
      <c r="F42" s="85"/>
      <c r="G42" s="58">
        <f>10311.6+17000</f>
        <v>27311.6</v>
      </c>
      <c r="H42" s="382">
        <v>7000</v>
      </c>
    </row>
    <row r="43" spans="1:8" ht="15.75">
      <c r="A43" s="109" t="s">
        <v>9</v>
      </c>
      <c r="B43" s="42" t="s">
        <v>47</v>
      </c>
      <c r="C43" s="94" t="s">
        <v>51</v>
      </c>
      <c r="D43" s="58">
        <f>'Прилож №4'!G87</f>
        <v>261515.4</v>
      </c>
      <c r="E43" s="58">
        <f>D43-G43</f>
        <v>236290.8</v>
      </c>
      <c r="F43" s="85"/>
      <c r="G43" s="58">
        <f>23224.6+2000</f>
        <v>25224.6</v>
      </c>
      <c r="H43" s="382">
        <f>10000-2000+2000</f>
        <v>10000</v>
      </c>
    </row>
    <row r="44" spans="1:8" ht="15.75">
      <c r="A44" s="109" t="s">
        <v>53</v>
      </c>
      <c r="B44" s="42" t="s">
        <v>47</v>
      </c>
      <c r="C44" s="94" t="s">
        <v>54</v>
      </c>
      <c r="D44" s="58">
        <f>'Прилож №4'!G96</f>
        <v>9212.1</v>
      </c>
      <c r="E44" s="58">
        <f>D44-G44</f>
        <v>8999.4</v>
      </c>
      <c r="F44" s="85"/>
      <c r="G44" s="58">
        <v>212.7</v>
      </c>
      <c r="H44" s="382"/>
    </row>
    <row r="45" spans="1:8" ht="16.5" thickBot="1">
      <c r="A45" s="139" t="s">
        <v>60</v>
      </c>
      <c r="B45" s="46" t="s">
        <v>47</v>
      </c>
      <c r="C45" s="95" t="s">
        <v>61</v>
      </c>
      <c r="D45" s="60">
        <f>'Прилож №4'!G102</f>
        <v>16784.6</v>
      </c>
      <c r="E45" s="60">
        <f>D45-G45</f>
        <v>16463.399999999998</v>
      </c>
      <c r="F45" s="82"/>
      <c r="G45" s="60">
        <v>321.2</v>
      </c>
      <c r="H45" s="383"/>
    </row>
    <row r="46" spans="1:8" ht="16.5" thickBot="1">
      <c r="A46" s="236" t="s">
        <v>294</v>
      </c>
      <c r="B46" s="45" t="s">
        <v>65</v>
      </c>
      <c r="C46" s="96" t="s">
        <v>96</v>
      </c>
      <c r="D46" s="56">
        <f>D48+D50+D51+D49</f>
        <v>55976.4</v>
      </c>
      <c r="E46" s="56">
        <f>E48+E50+E51+E49</f>
        <v>53940.3</v>
      </c>
      <c r="F46" s="56">
        <f>F48+F50+F51+F49</f>
        <v>262</v>
      </c>
      <c r="G46" s="56">
        <f>G48+G50+G51+G49</f>
        <v>2036.1</v>
      </c>
      <c r="H46" s="56">
        <f>H48+H50+H51+H49</f>
        <v>0</v>
      </c>
    </row>
    <row r="47" spans="1:8" ht="12" customHeight="1">
      <c r="A47" s="108" t="s">
        <v>152</v>
      </c>
      <c r="B47" s="41"/>
      <c r="C47" s="97"/>
      <c r="D47" s="57"/>
      <c r="E47" s="57"/>
      <c r="F47" s="84"/>
      <c r="G47" s="61"/>
      <c r="H47" s="381"/>
    </row>
    <row r="48" spans="1:8" ht="15.75">
      <c r="A48" s="109" t="s">
        <v>62</v>
      </c>
      <c r="B48" s="42" t="s">
        <v>65</v>
      </c>
      <c r="C48" s="94" t="s">
        <v>63</v>
      </c>
      <c r="D48" s="58">
        <f>'Прилож №4'!G108+'Прилож №4'!H8</f>
        <v>46984.799999999996</v>
      </c>
      <c r="E48" s="58">
        <f>D48-G48</f>
        <v>44960.2</v>
      </c>
      <c r="F48" s="85" t="s">
        <v>10</v>
      </c>
      <c r="G48" s="58">
        <v>2024.6</v>
      </c>
      <c r="H48" s="382"/>
    </row>
    <row r="49" spans="1:8" ht="15.75">
      <c r="A49" s="109" t="s">
        <v>329</v>
      </c>
      <c r="B49" s="42" t="s">
        <v>65</v>
      </c>
      <c r="C49" s="94" t="s">
        <v>330</v>
      </c>
      <c r="D49" s="58">
        <v>87.8</v>
      </c>
      <c r="E49" s="58">
        <v>87.8</v>
      </c>
      <c r="F49" s="85"/>
      <c r="G49" s="58"/>
      <c r="H49" s="382"/>
    </row>
    <row r="50" spans="1:8" ht="15.75">
      <c r="A50" s="109" t="s">
        <v>18</v>
      </c>
      <c r="B50" s="42" t="s">
        <v>65</v>
      </c>
      <c r="C50" s="94" t="s">
        <v>71</v>
      </c>
      <c r="D50" s="58">
        <f>'Прилож №4'!G124</f>
        <v>3530</v>
      </c>
      <c r="E50" s="58">
        <f>D50-G50</f>
        <v>3530</v>
      </c>
      <c r="F50" s="85"/>
      <c r="G50" s="58"/>
      <c r="H50" s="382"/>
    </row>
    <row r="51" spans="1:8" ht="27" thickBot="1">
      <c r="A51" s="249" t="s">
        <v>289</v>
      </c>
      <c r="B51" s="46" t="s">
        <v>65</v>
      </c>
      <c r="C51" s="95" t="s">
        <v>72</v>
      </c>
      <c r="D51" s="60">
        <f>'Прилож №4'!G127</f>
        <v>5373.8</v>
      </c>
      <c r="E51" s="60">
        <f>D51-G51</f>
        <v>5362.3</v>
      </c>
      <c r="F51" s="82"/>
      <c r="G51" s="60">
        <v>11.5</v>
      </c>
      <c r="H51" s="390"/>
    </row>
    <row r="52" spans="1:8" ht="16.5" thickBot="1">
      <c r="A52" s="224" t="s">
        <v>73</v>
      </c>
      <c r="B52" s="45" t="s">
        <v>74</v>
      </c>
      <c r="C52" s="96" t="s">
        <v>96</v>
      </c>
      <c r="D52" s="56">
        <f>D54+D55+D56</f>
        <v>497545.89999999997</v>
      </c>
      <c r="E52" s="254">
        <f>D52-G52</f>
        <v>208391.19999999995</v>
      </c>
      <c r="F52" s="53">
        <f>F54+F55+F56</f>
        <v>0</v>
      </c>
      <c r="G52" s="56">
        <f>G54+G55+G56</f>
        <v>289154.7</v>
      </c>
      <c r="H52" s="384">
        <f>H54+H55</f>
        <v>264000</v>
      </c>
    </row>
    <row r="53" spans="1:8" ht="13.5" customHeight="1">
      <c r="A53" s="108" t="s">
        <v>152</v>
      </c>
      <c r="B53" s="41"/>
      <c r="C53" s="97"/>
      <c r="D53" s="57"/>
      <c r="E53" s="57"/>
      <c r="F53" s="84"/>
      <c r="G53" s="61"/>
      <c r="H53" s="381"/>
    </row>
    <row r="54" spans="1:8" ht="15.75">
      <c r="A54" s="109" t="s">
        <v>16</v>
      </c>
      <c r="B54" s="42" t="s">
        <v>74</v>
      </c>
      <c r="C54" s="94" t="s">
        <v>75</v>
      </c>
      <c r="D54" s="58">
        <f>'Прилож №4'!G133</f>
        <v>357717.1</v>
      </c>
      <c r="E54" s="58">
        <f>D54-G54</f>
        <v>196961.59999999998</v>
      </c>
      <c r="F54" s="85"/>
      <c r="G54" s="58">
        <f>37755.5+123000</f>
        <v>160755.5</v>
      </c>
      <c r="H54" s="382">
        <f>20000+3000-10000+123000</f>
        <v>136000</v>
      </c>
    </row>
    <row r="55" spans="1:8" ht="15.75">
      <c r="A55" s="109" t="s">
        <v>79</v>
      </c>
      <c r="B55" s="42" t="s">
        <v>74</v>
      </c>
      <c r="C55" s="94" t="s">
        <v>80</v>
      </c>
      <c r="D55" s="58">
        <f>'Прилож №4'!G144</f>
        <v>128357.3</v>
      </c>
      <c r="E55" s="58">
        <f>D55-G55</f>
        <v>175.40000000000873</v>
      </c>
      <c r="F55" s="85"/>
      <c r="G55" s="58">
        <f>123181.9+5000</f>
        <v>128181.9</v>
      </c>
      <c r="H55" s="382">
        <f>121000+2000+5000</f>
        <v>128000</v>
      </c>
    </row>
    <row r="56" spans="1:8" ht="16.5" thickBot="1">
      <c r="A56" s="139" t="s">
        <v>91</v>
      </c>
      <c r="B56" s="46" t="s">
        <v>74</v>
      </c>
      <c r="C56" s="95" t="s">
        <v>92</v>
      </c>
      <c r="D56" s="60">
        <f>'Прилож №4'!G151</f>
        <v>11471.5</v>
      </c>
      <c r="E56" s="58">
        <f>D56-G56</f>
        <v>11254.2</v>
      </c>
      <c r="F56" s="82"/>
      <c r="G56" s="60">
        <v>217.3</v>
      </c>
      <c r="H56" s="383"/>
    </row>
    <row r="57" spans="1:8" ht="16.5" thickBot="1">
      <c r="A57" s="224" t="s">
        <v>5</v>
      </c>
      <c r="B57" s="45" t="s">
        <v>82</v>
      </c>
      <c r="C57" s="96" t="s">
        <v>96</v>
      </c>
      <c r="D57" s="56">
        <f>D58+D60+D59</f>
        <v>85867.2</v>
      </c>
      <c r="E57" s="56">
        <f>E58+E60+E59</f>
        <v>85867.2</v>
      </c>
      <c r="F57" s="56">
        <f>F58+F60</f>
        <v>0</v>
      </c>
      <c r="G57" s="56">
        <f>G58+G60</f>
        <v>0</v>
      </c>
      <c r="H57" s="389">
        <f>H58+H60</f>
        <v>0</v>
      </c>
    </row>
    <row r="58" spans="1:8" ht="15.75">
      <c r="A58" s="108" t="s">
        <v>93</v>
      </c>
      <c r="B58" s="52" t="s">
        <v>82</v>
      </c>
      <c r="C58" s="93" t="s">
        <v>94</v>
      </c>
      <c r="D58" s="61">
        <f>'Прилож №4'!G157</f>
        <v>664</v>
      </c>
      <c r="E58" s="61">
        <f>D58-G58</f>
        <v>664</v>
      </c>
      <c r="F58" s="84"/>
      <c r="G58" s="61"/>
      <c r="H58" s="381"/>
    </row>
    <row r="59" spans="1:8" ht="15.75">
      <c r="A59" s="252" t="s">
        <v>246</v>
      </c>
      <c r="B59" s="52" t="s">
        <v>82</v>
      </c>
      <c r="C59" s="93" t="s">
        <v>245</v>
      </c>
      <c r="D59" s="61">
        <f>'Прилож №4'!G160</f>
        <v>77795</v>
      </c>
      <c r="E59" s="61">
        <f>D59-G59</f>
        <v>77795</v>
      </c>
      <c r="F59" s="84"/>
      <c r="G59" s="61"/>
      <c r="H59" s="381"/>
    </row>
    <row r="60" spans="1:8" ht="16.5" thickBot="1">
      <c r="A60" s="109" t="s">
        <v>83</v>
      </c>
      <c r="B60" s="42" t="s">
        <v>82</v>
      </c>
      <c r="C60" s="94" t="s">
        <v>84</v>
      </c>
      <c r="D60" s="58">
        <f>'Прилож №4'!G164</f>
        <v>7408.200000000001</v>
      </c>
      <c r="E60" s="61">
        <f>D60-G60</f>
        <v>7408.200000000001</v>
      </c>
      <c r="F60" s="85"/>
      <c r="G60" s="58"/>
      <c r="H60" s="382"/>
    </row>
    <row r="61" spans="1:8" ht="16.5" thickBot="1">
      <c r="A61" s="142" t="s">
        <v>153</v>
      </c>
      <c r="B61" s="45"/>
      <c r="C61" s="96"/>
      <c r="D61" s="56">
        <f>D12+D22+D28+D32+D36+D40+D46+D52+D57+D19</f>
        <v>1467345.2999999998</v>
      </c>
      <c r="E61" s="83">
        <f>E12+E22+E28+E32+E36+E40+E46+E52+E57+E19</f>
        <v>973746.4</v>
      </c>
      <c r="F61" s="55">
        <f>F12+F22+F28+F32+F36+F40+F46+F52+F57+F19</f>
        <v>289</v>
      </c>
      <c r="G61" s="56">
        <f>G12+G22+G28+G32+G36+G40+G46+G52+G57+G19</f>
        <v>493598.9</v>
      </c>
      <c r="H61" s="56">
        <f>H12+H22+H28+H32+H36+H40+H46+H52+H57+H19</f>
        <v>326126</v>
      </c>
    </row>
  </sheetData>
  <mergeCells count="2">
    <mergeCell ref="A6:H6"/>
    <mergeCell ref="A7:H7"/>
  </mergeCells>
  <printOptions horizontalCentered="1"/>
  <pageMargins left="0.7480314960629921" right="0.3937007874015748" top="0.2755905511811024" bottom="0.2362204724409449" header="0.1574803149606299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workbookViewId="0" topLeftCell="A1">
      <selection activeCell="A1" sqref="A1"/>
    </sheetView>
  </sheetViews>
  <sheetFormatPr defaultColWidth="8.796875" defaultRowHeight="15"/>
  <cols>
    <col min="1" max="1" width="51.59765625" style="0" customWidth="1"/>
    <col min="2" max="2" width="5.3984375" style="1" customWidth="1"/>
    <col min="3" max="3" width="6" style="1" customWidth="1"/>
    <col min="4" max="4" width="8.69921875" style="1" customWidth="1"/>
    <col min="5" max="5" width="6.3984375" style="1" customWidth="1"/>
    <col min="6" max="6" width="0.1015625" style="1" hidden="1" customWidth="1"/>
    <col min="7" max="7" width="9.59765625" style="12" bestFit="1" customWidth="1"/>
    <col min="8" max="8" width="10" style="0" customWidth="1"/>
  </cols>
  <sheetData>
    <row r="1" spans="4:8" ht="15.75">
      <c r="D1" s="471"/>
      <c r="E1" s="471"/>
      <c r="F1" s="471"/>
      <c r="G1" s="472"/>
      <c r="H1" s="435" t="s">
        <v>340</v>
      </c>
    </row>
    <row r="2" spans="4:8" ht="15.75">
      <c r="D2" s="471"/>
      <c r="E2" s="471"/>
      <c r="F2" s="471"/>
      <c r="G2" s="472"/>
      <c r="H2" s="435" t="s">
        <v>338</v>
      </c>
    </row>
    <row r="3" spans="4:8" ht="15.75">
      <c r="D3" s="471"/>
      <c r="E3" s="471"/>
      <c r="F3" s="471"/>
      <c r="G3" s="472"/>
      <c r="H3" s="435" t="s">
        <v>350</v>
      </c>
    </row>
    <row r="4" spans="4:8" ht="15.75">
      <c r="D4" s="471"/>
      <c r="E4" s="471"/>
      <c r="F4" s="471"/>
      <c r="G4" s="472"/>
      <c r="H4" s="435" t="s">
        <v>341</v>
      </c>
    </row>
    <row r="5" spans="4:8" ht="15.75">
      <c r="D5" s="471"/>
      <c r="E5" s="471"/>
      <c r="F5" s="471"/>
      <c r="G5" s="472"/>
      <c r="H5" s="435" t="s">
        <v>351</v>
      </c>
    </row>
    <row r="7" spans="1:8" ht="15.75">
      <c r="A7" s="485" t="s">
        <v>349</v>
      </c>
      <c r="B7" s="485"/>
      <c r="C7" s="485"/>
      <c r="D7" s="485"/>
      <c r="E7" s="485"/>
      <c r="F7" s="485"/>
      <c r="G7" s="485"/>
      <c r="H7" s="485"/>
    </row>
    <row r="8" spans="1:8" ht="18.75" customHeight="1" thickBot="1">
      <c r="A8" s="487" t="s">
        <v>210</v>
      </c>
      <c r="B8" s="487"/>
      <c r="C8" s="487"/>
      <c r="D8" s="487"/>
      <c r="E8" s="487"/>
      <c r="F8" s="487"/>
      <c r="G8" s="487"/>
      <c r="H8" s="487"/>
    </row>
    <row r="9" spans="1:8" ht="16.5" thickBot="1">
      <c r="A9" s="214" t="s">
        <v>305</v>
      </c>
      <c r="B9" s="45" t="s">
        <v>149</v>
      </c>
      <c r="C9" s="75" t="s">
        <v>20</v>
      </c>
      <c r="D9" s="9" t="s">
        <v>21</v>
      </c>
      <c r="E9" s="9" t="s">
        <v>22</v>
      </c>
      <c r="F9" s="81"/>
      <c r="G9" s="237"/>
      <c r="H9" s="238" t="s">
        <v>217</v>
      </c>
    </row>
    <row r="10" spans="1:8" ht="16.5" thickBot="1">
      <c r="A10" s="149"/>
      <c r="B10" s="220"/>
      <c r="C10" s="101"/>
      <c r="D10" s="15"/>
      <c r="E10" s="350"/>
      <c r="F10" s="101"/>
      <c r="G10" s="241" t="s">
        <v>114</v>
      </c>
      <c r="H10" s="353" t="s">
        <v>219</v>
      </c>
    </row>
    <row r="11" spans="1:8" ht="16.5" thickBot="1">
      <c r="A11" s="39" t="s">
        <v>23</v>
      </c>
      <c r="B11" s="50" t="s">
        <v>24</v>
      </c>
      <c r="C11" s="27" t="s">
        <v>96</v>
      </c>
      <c r="D11" s="50" t="s">
        <v>95</v>
      </c>
      <c r="E11" s="222" t="s">
        <v>97</v>
      </c>
      <c r="F11" s="27"/>
      <c r="G11" s="74">
        <f>G12+G20+G23+G15+G17</f>
        <v>100273.19999999998</v>
      </c>
      <c r="H11" s="74">
        <f>H12+H20+H23+H15</f>
        <v>2260</v>
      </c>
    </row>
    <row r="12" spans="1:8" ht="26.25">
      <c r="A12" s="225" t="s">
        <v>269</v>
      </c>
      <c r="B12" s="344" t="s">
        <v>24</v>
      </c>
      <c r="C12" s="346" t="s">
        <v>241</v>
      </c>
      <c r="D12" s="344" t="s">
        <v>95</v>
      </c>
      <c r="E12" s="208" t="s">
        <v>97</v>
      </c>
      <c r="F12" s="209"/>
      <c r="G12" s="340">
        <f>G13</f>
        <v>1268.9</v>
      </c>
      <c r="H12" s="355">
        <f>H13</f>
        <v>0</v>
      </c>
    </row>
    <row r="13" spans="1:8" ht="15.75">
      <c r="A13" s="109" t="s">
        <v>26</v>
      </c>
      <c r="B13" s="42" t="s">
        <v>24</v>
      </c>
      <c r="C13" s="94" t="s">
        <v>241</v>
      </c>
      <c r="D13" s="42" t="s">
        <v>25</v>
      </c>
      <c r="E13" s="8" t="s">
        <v>97</v>
      </c>
      <c r="F13" s="20"/>
      <c r="G13" s="58">
        <f>G14</f>
        <v>1268.9</v>
      </c>
      <c r="H13" s="325">
        <f>H14</f>
        <v>0</v>
      </c>
    </row>
    <row r="14" spans="1:8" ht="15.75">
      <c r="A14" s="108" t="s">
        <v>270</v>
      </c>
      <c r="B14" s="42" t="s">
        <v>24</v>
      </c>
      <c r="C14" s="94" t="s">
        <v>241</v>
      </c>
      <c r="D14" s="42" t="s">
        <v>25</v>
      </c>
      <c r="E14" s="8" t="s">
        <v>233</v>
      </c>
      <c r="F14" s="20"/>
      <c r="G14" s="58">
        <f>'Прилож №5'!H15</f>
        <v>1268.9</v>
      </c>
      <c r="H14" s="325">
        <f>'Прилож №5'!I15</f>
        <v>0</v>
      </c>
    </row>
    <row r="15" spans="1:8" ht="26.25" customHeight="1">
      <c r="A15" s="226" t="s">
        <v>272</v>
      </c>
      <c r="B15" s="320" t="s">
        <v>271</v>
      </c>
      <c r="C15" s="223" t="s">
        <v>27</v>
      </c>
      <c r="D15" s="320" t="s">
        <v>95</v>
      </c>
      <c r="E15" s="207" t="s">
        <v>97</v>
      </c>
      <c r="F15" s="206"/>
      <c r="G15" s="331">
        <f>G16</f>
        <v>80092.59999999999</v>
      </c>
      <c r="H15" s="326">
        <f>H16</f>
        <v>2260</v>
      </c>
    </row>
    <row r="16" spans="1:8" ht="15.75">
      <c r="A16" s="108" t="s">
        <v>98</v>
      </c>
      <c r="B16" s="42" t="s">
        <v>24</v>
      </c>
      <c r="C16" s="94" t="s">
        <v>27</v>
      </c>
      <c r="D16" s="42" t="s">
        <v>25</v>
      </c>
      <c r="E16" s="8" t="s">
        <v>99</v>
      </c>
      <c r="F16" s="20"/>
      <c r="G16" s="58">
        <f>'Прилож №5'!H18+'Прилож №5'!H179</f>
        <v>80092.59999999999</v>
      </c>
      <c r="H16" s="325">
        <f>'Прилож №5'!I18+'Прилож №5'!I179</f>
        <v>2260</v>
      </c>
    </row>
    <row r="17" spans="1:8" ht="15.75">
      <c r="A17" s="108" t="s">
        <v>314</v>
      </c>
      <c r="B17" s="42" t="s">
        <v>24</v>
      </c>
      <c r="C17" s="94" t="s">
        <v>315</v>
      </c>
      <c r="D17" s="42" t="s">
        <v>95</v>
      </c>
      <c r="E17" s="8" t="s">
        <v>97</v>
      </c>
      <c r="F17" s="20"/>
      <c r="G17" s="58">
        <f>G18</f>
        <v>1000</v>
      </c>
      <c r="H17" s="325"/>
    </row>
    <row r="18" spans="1:8" ht="15.75">
      <c r="A18" s="108" t="s">
        <v>316</v>
      </c>
      <c r="B18" s="42" t="s">
        <v>24</v>
      </c>
      <c r="C18" s="94" t="s">
        <v>315</v>
      </c>
      <c r="D18" s="42" t="s">
        <v>317</v>
      </c>
      <c r="E18" s="8" t="s">
        <v>97</v>
      </c>
      <c r="F18" s="20"/>
      <c r="G18" s="58">
        <f>G19</f>
        <v>1000</v>
      </c>
      <c r="H18" s="325"/>
    </row>
    <row r="19" spans="1:8" ht="15.75">
      <c r="A19" s="108" t="s">
        <v>318</v>
      </c>
      <c r="B19" s="42" t="s">
        <v>24</v>
      </c>
      <c r="C19" s="94" t="s">
        <v>315</v>
      </c>
      <c r="D19" s="42" t="s">
        <v>317</v>
      </c>
      <c r="E19" s="8" t="s">
        <v>319</v>
      </c>
      <c r="F19" s="20"/>
      <c r="G19" s="58">
        <f>'Прилож №5'!H21</f>
        <v>1000</v>
      </c>
      <c r="H19" s="325"/>
    </row>
    <row r="20" spans="1:8" ht="15.75">
      <c r="A20" s="219" t="s">
        <v>19</v>
      </c>
      <c r="B20" s="320" t="s">
        <v>24</v>
      </c>
      <c r="C20" s="223" t="s">
        <v>28</v>
      </c>
      <c r="D20" s="320" t="s">
        <v>95</v>
      </c>
      <c r="E20" s="207" t="s">
        <v>97</v>
      </c>
      <c r="F20" s="206" t="s">
        <v>1</v>
      </c>
      <c r="G20" s="331">
        <f>G21</f>
        <v>5000</v>
      </c>
      <c r="H20" s="326">
        <f>H21</f>
        <v>0</v>
      </c>
    </row>
    <row r="21" spans="1:8" ht="15.75">
      <c r="A21" s="139" t="s">
        <v>19</v>
      </c>
      <c r="B21" s="46" t="s">
        <v>24</v>
      </c>
      <c r="C21" s="95" t="s">
        <v>28</v>
      </c>
      <c r="D21" s="46" t="s">
        <v>29</v>
      </c>
      <c r="E21" s="8" t="s">
        <v>97</v>
      </c>
      <c r="F21" s="21"/>
      <c r="G21" s="60">
        <f>G22</f>
        <v>5000</v>
      </c>
      <c r="H21" s="356">
        <f>H22</f>
        <v>0</v>
      </c>
    </row>
    <row r="22" spans="1:8" ht="15.75">
      <c r="A22" s="109" t="s">
        <v>119</v>
      </c>
      <c r="B22" s="42" t="s">
        <v>24</v>
      </c>
      <c r="C22" s="94" t="s">
        <v>28</v>
      </c>
      <c r="D22" s="42" t="s">
        <v>29</v>
      </c>
      <c r="E22" s="8" t="s">
        <v>30</v>
      </c>
      <c r="F22" s="20"/>
      <c r="G22" s="58">
        <f>'Прилож №5'!H302</f>
        <v>5000</v>
      </c>
      <c r="H22" s="325">
        <f>'Прилож №5'!I302</f>
        <v>0</v>
      </c>
    </row>
    <row r="23" spans="1:8" ht="15.75">
      <c r="A23" s="219" t="s">
        <v>172</v>
      </c>
      <c r="B23" s="320" t="s">
        <v>24</v>
      </c>
      <c r="C23" s="223" t="s">
        <v>173</v>
      </c>
      <c r="D23" s="320" t="s">
        <v>95</v>
      </c>
      <c r="E23" s="207" t="s">
        <v>97</v>
      </c>
      <c r="F23" s="206"/>
      <c r="G23" s="331">
        <f>G24</f>
        <v>12911.699999999999</v>
      </c>
      <c r="H23" s="326">
        <f>H24</f>
        <v>0</v>
      </c>
    </row>
    <row r="24" spans="1:8" ht="15.75">
      <c r="A24" s="109" t="s">
        <v>26</v>
      </c>
      <c r="B24" s="42" t="s">
        <v>24</v>
      </c>
      <c r="C24" s="94" t="s">
        <v>173</v>
      </c>
      <c r="D24" s="42" t="s">
        <v>25</v>
      </c>
      <c r="E24" s="8" t="s">
        <v>97</v>
      </c>
      <c r="F24" s="20"/>
      <c r="G24" s="58">
        <f>G25</f>
        <v>12911.699999999999</v>
      </c>
      <c r="H24" s="325">
        <f>H25</f>
        <v>0</v>
      </c>
    </row>
    <row r="25" spans="1:8" ht="16.5" thickBot="1">
      <c r="A25" s="140" t="s">
        <v>98</v>
      </c>
      <c r="B25" s="124" t="s">
        <v>24</v>
      </c>
      <c r="C25" s="121" t="s">
        <v>173</v>
      </c>
      <c r="D25" s="124" t="s">
        <v>25</v>
      </c>
      <c r="E25" s="168" t="s">
        <v>99</v>
      </c>
      <c r="F25" s="244"/>
      <c r="G25" s="333">
        <f>'Прилож №5'!H225</f>
        <v>12911.699999999999</v>
      </c>
      <c r="H25" s="329">
        <f>'Прилож №5'!I225</f>
        <v>0</v>
      </c>
    </row>
    <row r="26" spans="1:8" ht="16.5" thickBot="1">
      <c r="A26" s="224" t="s">
        <v>174</v>
      </c>
      <c r="B26" s="50" t="s">
        <v>175</v>
      </c>
      <c r="C26" s="27" t="s">
        <v>96</v>
      </c>
      <c r="D26" s="50" t="s">
        <v>95</v>
      </c>
      <c r="E26" s="222" t="s">
        <v>97</v>
      </c>
      <c r="F26" s="27"/>
      <c r="G26" s="74">
        <f aca="true" t="shared" si="0" ref="G26:H28">G27</f>
        <v>90</v>
      </c>
      <c r="H26" s="354">
        <f t="shared" si="0"/>
        <v>0</v>
      </c>
    </row>
    <row r="27" spans="1:8" ht="15.75">
      <c r="A27" s="243" t="s">
        <v>176</v>
      </c>
      <c r="B27" s="293" t="s">
        <v>175</v>
      </c>
      <c r="C27" s="294" t="s">
        <v>177</v>
      </c>
      <c r="D27" s="293" t="s">
        <v>95</v>
      </c>
      <c r="E27" s="221" t="s">
        <v>97</v>
      </c>
      <c r="F27" s="204"/>
      <c r="G27" s="330">
        <f t="shared" si="0"/>
        <v>90</v>
      </c>
      <c r="H27" s="357">
        <f t="shared" si="0"/>
        <v>0</v>
      </c>
    </row>
    <row r="28" spans="1:8" ht="26.25">
      <c r="A28" s="228" t="s">
        <v>273</v>
      </c>
      <c r="B28" s="42" t="s">
        <v>175</v>
      </c>
      <c r="C28" s="94" t="s">
        <v>177</v>
      </c>
      <c r="D28" s="42" t="s">
        <v>180</v>
      </c>
      <c r="E28" s="8" t="s">
        <v>97</v>
      </c>
      <c r="F28" s="20"/>
      <c r="G28" s="58">
        <f t="shared" si="0"/>
        <v>90</v>
      </c>
      <c r="H28" s="325">
        <f t="shared" si="0"/>
        <v>0</v>
      </c>
    </row>
    <row r="29" spans="1:8" ht="15" customHeight="1" thickBot="1">
      <c r="A29" s="229" t="s">
        <v>274</v>
      </c>
      <c r="B29" s="46" t="s">
        <v>175</v>
      </c>
      <c r="C29" s="14" t="s">
        <v>177</v>
      </c>
      <c r="D29" s="35" t="s">
        <v>180</v>
      </c>
      <c r="E29" s="11" t="s">
        <v>183</v>
      </c>
      <c r="F29" s="22"/>
      <c r="G29" s="60">
        <f>'Прилож №5'!H27</f>
        <v>90</v>
      </c>
      <c r="H29" s="356">
        <f>'Прилож №5'!I27</f>
        <v>0</v>
      </c>
    </row>
    <row r="30" spans="1:8" s="212" customFormat="1" ht="32.25" customHeight="1" thickBot="1">
      <c r="A30" s="230" t="s">
        <v>293</v>
      </c>
      <c r="B30" s="234" t="s">
        <v>33</v>
      </c>
      <c r="C30" s="233" t="s">
        <v>96</v>
      </c>
      <c r="D30" s="234" t="s">
        <v>95</v>
      </c>
      <c r="E30" s="343" t="s">
        <v>97</v>
      </c>
      <c r="F30" s="351" t="s">
        <v>2</v>
      </c>
      <c r="G30" s="235">
        <f>G31+G39+G42+G45</f>
        <v>21480</v>
      </c>
      <c r="H30" s="358">
        <f>H31+H39+H42+H45</f>
        <v>0</v>
      </c>
    </row>
    <row r="31" spans="1:8" s="213" customFormat="1" ht="15.75">
      <c r="A31" s="255" t="s">
        <v>34</v>
      </c>
      <c r="B31" s="293" t="s">
        <v>33</v>
      </c>
      <c r="C31" s="294" t="s">
        <v>35</v>
      </c>
      <c r="D31" s="293" t="s">
        <v>95</v>
      </c>
      <c r="E31" s="221" t="s">
        <v>97</v>
      </c>
      <c r="F31" s="204"/>
      <c r="G31" s="330">
        <f>G32</f>
        <v>16989</v>
      </c>
      <c r="H31" s="357">
        <f>H32</f>
        <v>0</v>
      </c>
    </row>
    <row r="32" spans="1:8" ht="15.75">
      <c r="A32" s="76" t="s">
        <v>192</v>
      </c>
      <c r="B32" s="42" t="s">
        <v>33</v>
      </c>
      <c r="C32" s="94" t="s">
        <v>35</v>
      </c>
      <c r="D32" s="42" t="s">
        <v>101</v>
      </c>
      <c r="E32" s="8" t="s">
        <v>97</v>
      </c>
      <c r="F32" s="20"/>
      <c r="G32" s="58">
        <f>G33+G35+G36+G37+G38+G34</f>
        <v>16989</v>
      </c>
      <c r="H32" s="325">
        <f>H33+H35+H36+H37+H38</f>
        <v>0</v>
      </c>
    </row>
    <row r="33" spans="1:8" ht="15.75">
      <c r="A33" s="76" t="s">
        <v>102</v>
      </c>
      <c r="B33" s="42" t="s">
        <v>33</v>
      </c>
      <c r="C33" s="94" t="s">
        <v>35</v>
      </c>
      <c r="D33" s="42" t="s">
        <v>101</v>
      </c>
      <c r="E33" s="8" t="s">
        <v>103</v>
      </c>
      <c r="F33" s="20"/>
      <c r="G33" s="58">
        <f>'Прилож №5'!H242</f>
        <v>160</v>
      </c>
      <c r="H33" s="325">
        <f>'Прилож №5'!I242</f>
        <v>0</v>
      </c>
    </row>
    <row r="34" spans="1:8" ht="15.75">
      <c r="A34" s="76" t="s">
        <v>308</v>
      </c>
      <c r="B34" s="42" t="s">
        <v>33</v>
      </c>
      <c r="C34" s="94" t="s">
        <v>35</v>
      </c>
      <c r="D34" s="42" t="s">
        <v>101</v>
      </c>
      <c r="E34" s="8" t="s">
        <v>309</v>
      </c>
      <c r="F34" s="20"/>
      <c r="G34" s="58">
        <f>'Прилож №5'!H243</f>
        <v>379.6</v>
      </c>
      <c r="H34" s="325"/>
    </row>
    <row r="35" spans="1:8" ht="26.25">
      <c r="A35" s="164" t="s">
        <v>275</v>
      </c>
      <c r="B35" s="42" t="s">
        <v>33</v>
      </c>
      <c r="C35" s="94" t="s">
        <v>35</v>
      </c>
      <c r="D35" s="42" t="s">
        <v>101</v>
      </c>
      <c r="E35" s="8" t="s">
        <v>104</v>
      </c>
      <c r="F35" s="20"/>
      <c r="G35" s="58">
        <f>'Прилож №5'!H244+'Прилож №5'!H309</f>
        <v>8972</v>
      </c>
      <c r="H35" s="325">
        <f>'Прилож №5'!I244</f>
        <v>0</v>
      </c>
    </row>
    <row r="36" spans="1:8" ht="15.75">
      <c r="A36" s="76" t="s">
        <v>105</v>
      </c>
      <c r="B36" s="42" t="s">
        <v>33</v>
      </c>
      <c r="C36" s="94" t="s">
        <v>35</v>
      </c>
      <c r="D36" s="42" t="s">
        <v>101</v>
      </c>
      <c r="E36" s="8" t="s">
        <v>106</v>
      </c>
      <c r="F36" s="20"/>
      <c r="G36" s="58">
        <f>'Прилож №5'!H245+'Прилож №5'!H310</f>
        <v>1373</v>
      </c>
      <c r="H36" s="325">
        <f>'Прилож №5'!I245</f>
        <v>0</v>
      </c>
    </row>
    <row r="37" spans="1:8" s="212" customFormat="1" ht="26.25">
      <c r="A37" s="164" t="s">
        <v>276</v>
      </c>
      <c r="B37" s="345" t="s">
        <v>33</v>
      </c>
      <c r="C37" s="347" t="s">
        <v>35</v>
      </c>
      <c r="D37" s="345" t="s">
        <v>101</v>
      </c>
      <c r="E37" s="210" t="s">
        <v>36</v>
      </c>
      <c r="F37" s="211"/>
      <c r="G37" s="364">
        <f>'Прилож №5'!H246+'Прилож №5'!H311</f>
        <v>5364.6</v>
      </c>
      <c r="H37" s="359">
        <f>'Прилож №5'!I246</f>
        <v>0</v>
      </c>
    </row>
    <row r="38" spans="1:8" ht="26.25">
      <c r="A38" s="164" t="s">
        <v>277</v>
      </c>
      <c r="B38" s="42" t="s">
        <v>33</v>
      </c>
      <c r="C38" s="94" t="s">
        <v>35</v>
      </c>
      <c r="D38" s="42" t="s">
        <v>101</v>
      </c>
      <c r="E38" s="8" t="s">
        <v>120</v>
      </c>
      <c r="F38" s="20"/>
      <c r="G38" s="58">
        <f>'Прилож №5'!H247</f>
        <v>739.8</v>
      </c>
      <c r="H38" s="325">
        <f>'Прилож №5'!I247</f>
        <v>0</v>
      </c>
    </row>
    <row r="39" spans="1:8" ht="27" customHeight="1">
      <c r="A39" s="205" t="s">
        <v>278</v>
      </c>
      <c r="B39" s="320" t="s">
        <v>33</v>
      </c>
      <c r="C39" s="223" t="s">
        <v>37</v>
      </c>
      <c r="D39" s="320" t="s">
        <v>95</v>
      </c>
      <c r="E39" s="207" t="s">
        <v>97</v>
      </c>
      <c r="F39" s="206"/>
      <c r="G39" s="331">
        <f>G40</f>
        <v>2516</v>
      </c>
      <c r="H39" s="326">
        <f>H40</f>
        <v>0</v>
      </c>
    </row>
    <row r="40" spans="1:8" ht="15.75">
      <c r="A40" s="76" t="s">
        <v>38</v>
      </c>
      <c r="B40" s="42" t="s">
        <v>33</v>
      </c>
      <c r="C40" s="94" t="s">
        <v>37</v>
      </c>
      <c r="D40" s="42" t="s">
        <v>39</v>
      </c>
      <c r="E40" s="8" t="s">
        <v>97</v>
      </c>
      <c r="F40" s="20"/>
      <c r="G40" s="58">
        <f>G41</f>
        <v>2516</v>
      </c>
      <c r="H40" s="325">
        <f>H41</f>
        <v>0</v>
      </c>
    </row>
    <row r="41" spans="1:8" ht="26.25">
      <c r="A41" s="164" t="s">
        <v>296</v>
      </c>
      <c r="B41" s="46" t="s">
        <v>33</v>
      </c>
      <c r="C41" s="94" t="s">
        <v>37</v>
      </c>
      <c r="D41" s="42" t="s">
        <v>39</v>
      </c>
      <c r="E41" s="8" t="s">
        <v>40</v>
      </c>
      <c r="F41" s="20" t="s">
        <v>4</v>
      </c>
      <c r="G41" s="58">
        <f>'Прилож №5'!H31+'Прилож №5'!H97+'Прилож №5'!H130</f>
        <v>2516</v>
      </c>
      <c r="H41" s="58">
        <f>'Прилож №5'!I31</f>
        <v>0</v>
      </c>
    </row>
    <row r="42" spans="1:8" ht="15.75">
      <c r="A42" s="256" t="s">
        <v>186</v>
      </c>
      <c r="B42" s="321" t="s">
        <v>33</v>
      </c>
      <c r="C42" s="223" t="s">
        <v>185</v>
      </c>
      <c r="D42" s="320" t="s">
        <v>95</v>
      </c>
      <c r="E42" s="207" t="s">
        <v>97</v>
      </c>
      <c r="F42" s="206"/>
      <c r="G42" s="331">
        <f>G43</f>
        <v>291</v>
      </c>
      <c r="H42" s="326">
        <f>H43</f>
        <v>0</v>
      </c>
    </row>
    <row r="43" spans="1:8" ht="26.25">
      <c r="A43" s="156" t="s">
        <v>242</v>
      </c>
      <c r="B43" s="46" t="s">
        <v>33</v>
      </c>
      <c r="C43" s="94" t="s">
        <v>185</v>
      </c>
      <c r="D43" s="42" t="s">
        <v>187</v>
      </c>
      <c r="E43" s="8" t="s">
        <v>97</v>
      </c>
      <c r="F43" s="20"/>
      <c r="G43" s="58">
        <f>G44</f>
        <v>291</v>
      </c>
      <c r="H43" s="325">
        <f>H44</f>
        <v>0</v>
      </c>
    </row>
    <row r="44" spans="1:8" ht="15.75">
      <c r="A44" s="77" t="s">
        <v>50</v>
      </c>
      <c r="B44" s="46" t="s">
        <v>33</v>
      </c>
      <c r="C44" s="94" t="s">
        <v>185</v>
      </c>
      <c r="D44" s="46" t="s">
        <v>187</v>
      </c>
      <c r="E44" s="8" t="s">
        <v>17</v>
      </c>
      <c r="F44" s="20"/>
      <c r="G44" s="58">
        <f>'Прилож №5'!H34</f>
        <v>291</v>
      </c>
      <c r="H44" s="325">
        <f>'Прилож №5'!I34</f>
        <v>0</v>
      </c>
    </row>
    <row r="45" spans="1:8" ht="26.25">
      <c r="A45" s="205" t="s">
        <v>279</v>
      </c>
      <c r="B45" s="320" t="s">
        <v>33</v>
      </c>
      <c r="C45" s="223" t="s">
        <v>159</v>
      </c>
      <c r="D45" s="320" t="s">
        <v>95</v>
      </c>
      <c r="E45" s="207" t="s">
        <v>97</v>
      </c>
      <c r="F45" s="206"/>
      <c r="G45" s="331">
        <f>G46</f>
        <v>1684</v>
      </c>
      <c r="H45" s="326">
        <f>H46</f>
        <v>0</v>
      </c>
    </row>
    <row r="46" spans="1:8" ht="28.5" customHeight="1">
      <c r="A46" s="164" t="s">
        <v>280</v>
      </c>
      <c r="B46" s="46" t="s">
        <v>33</v>
      </c>
      <c r="C46" s="94" t="s">
        <v>159</v>
      </c>
      <c r="D46" s="42" t="s">
        <v>187</v>
      </c>
      <c r="E46" s="8" t="s">
        <v>97</v>
      </c>
      <c r="F46" s="20"/>
      <c r="G46" s="58">
        <f>G47</f>
        <v>1684</v>
      </c>
      <c r="H46" s="325">
        <f>H47</f>
        <v>0</v>
      </c>
    </row>
    <row r="47" spans="1:8" ht="16.5" thickBot="1">
      <c r="A47" s="77" t="s">
        <v>166</v>
      </c>
      <c r="B47" s="124" t="s">
        <v>33</v>
      </c>
      <c r="C47" s="121" t="s">
        <v>159</v>
      </c>
      <c r="D47" s="124" t="s">
        <v>187</v>
      </c>
      <c r="E47" s="168" t="s">
        <v>188</v>
      </c>
      <c r="F47" s="244"/>
      <c r="G47" s="333">
        <f>'Прилож №5'!H37+'Прилож №5'!H133</f>
        <v>1684</v>
      </c>
      <c r="H47" s="333">
        <f>'Прилож №5'!I37</f>
        <v>0</v>
      </c>
    </row>
    <row r="48" spans="1:8" ht="16.5" thickBot="1">
      <c r="A48" s="224" t="s">
        <v>121</v>
      </c>
      <c r="B48" s="50" t="s">
        <v>122</v>
      </c>
      <c r="C48" s="27" t="s">
        <v>96</v>
      </c>
      <c r="D48" s="50" t="s">
        <v>95</v>
      </c>
      <c r="E48" s="25" t="s">
        <v>97</v>
      </c>
      <c r="F48" s="13"/>
      <c r="G48" s="56">
        <f>G52+G49</f>
        <v>7703</v>
      </c>
      <c r="H48" s="305">
        <f>H52+H49</f>
        <v>0</v>
      </c>
    </row>
    <row r="49" spans="1:8" s="2" customFormat="1" ht="15.75" customHeight="1">
      <c r="A49" s="231" t="s">
        <v>258</v>
      </c>
      <c r="B49" s="293" t="s">
        <v>122</v>
      </c>
      <c r="C49" s="294" t="s">
        <v>254</v>
      </c>
      <c r="D49" s="293" t="s">
        <v>95</v>
      </c>
      <c r="E49" s="221" t="s">
        <v>97</v>
      </c>
      <c r="F49" s="204"/>
      <c r="G49" s="365">
        <f>G50</f>
        <v>5072</v>
      </c>
      <c r="H49" s="360">
        <f>H50</f>
        <v>0</v>
      </c>
    </row>
    <row r="50" spans="1:8" s="2" customFormat="1" ht="15.75" customHeight="1">
      <c r="A50" s="109" t="s">
        <v>256</v>
      </c>
      <c r="B50" s="42" t="s">
        <v>122</v>
      </c>
      <c r="C50" s="94" t="s">
        <v>254</v>
      </c>
      <c r="D50" s="42" t="s">
        <v>259</v>
      </c>
      <c r="E50" s="8" t="s">
        <v>97</v>
      </c>
      <c r="F50" s="20"/>
      <c r="G50" s="112">
        <f>G51</f>
        <v>5072</v>
      </c>
      <c r="H50" s="171">
        <f>H51</f>
        <v>0</v>
      </c>
    </row>
    <row r="51" spans="1:8" s="2" customFormat="1" ht="15.75" customHeight="1">
      <c r="A51" s="140" t="s">
        <v>257</v>
      </c>
      <c r="B51" s="42" t="s">
        <v>122</v>
      </c>
      <c r="C51" s="94" t="s">
        <v>254</v>
      </c>
      <c r="D51" s="42" t="s">
        <v>259</v>
      </c>
      <c r="E51" s="8" t="s">
        <v>260</v>
      </c>
      <c r="F51" s="20"/>
      <c r="G51" s="112">
        <f>'Прилож №5'!H41</f>
        <v>5072</v>
      </c>
      <c r="H51" s="171">
        <f>'Прилож №5'!I41</f>
        <v>0</v>
      </c>
    </row>
    <row r="52" spans="1:8" ht="15.75">
      <c r="A52" s="219" t="s">
        <v>123</v>
      </c>
      <c r="B52" s="320" t="s">
        <v>122</v>
      </c>
      <c r="C52" s="223" t="s">
        <v>124</v>
      </c>
      <c r="D52" s="320" t="s">
        <v>95</v>
      </c>
      <c r="E52" s="207" t="s">
        <v>97</v>
      </c>
      <c r="F52" s="206"/>
      <c r="G52" s="331">
        <f>G55+G53</f>
        <v>2631</v>
      </c>
      <c r="H52" s="326">
        <f>H55</f>
        <v>0</v>
      </c>
    </row>
    <row r="53" spans="1:8" ht="26.25">
      <c r="A53" s="228" t="s">
        <v>262</v>
      </c>
      <c r="B53" s="42" t="s">
        <v>122</v>
      </c>
      <c r="C53" s="94" t="s">
        <v>124</v>
      </c>
      <c r="D53" s="42" t="s">
        <v>237</v>
      </c>
      <c r="E53" s="8" t="s">
        <v>97</v>
      </c>
      <c r="F53" s="20"/>
      <c r="G53" s="58">
        <f>G54</f>
        <v>2478</v>
      </c>
      <c r="H53" s="325">
        <f>H54</f>
        <v>0</v>
      </c>
    </row>
    <row r="54" spans="1:8" ht="15.75">
      <c r="A54" s="109" t="s">
        <v>263</v>
      </c>
      <c r="B54" s="42" t="s">
        <v>122</v>
      </c>
      <c r="C54" s="94" t="s">
        <v>124</v>
      </c>
      <c r="D54" s="42" t="s">
        <v>237</v>
      </c>
      <c r="E54" s="8" t="s">
        <v>261</v>
      </c>
      <c r="F54" s="20"/>
      <c r="G54" s="58">
        <f>'Прилож №5'!H44</f>
        <v>2478</v>
      </c>
      <c r="H54" s="325">
        <f>'Прилож №5'!I44</f>
        <v>0</v>
      </c>
    </row>
    <row r="55" spans="1:8" ht="26.25">
      <c r="A55" s="228" t="s">
        <v>281</v>
      </c>
      <c r="B55" s="42" t="s">
        <v>122</v>
      </c>
      <c r="C55" s="94" t="s">
        <v>124</v>
      </c>
      <c r="D55" s="42" t="s">
        <v>165</v>
      </c>
      <c r="E55" s="8" t="s">
        <v>97</v>
      </c>
      <c r="F55" s="20"/>
      <c r="G55" s="58">
        <f>G56</f>
        <v>153</v>
      </c>
      <c r="H55" s="325">
        <f>H56</f>
        <v>0</v>
      </c>
    </row>
    <row r="56" spans="1:8" ht="16.5" thickBot="1">
      <c r="A56" s="139" t="s">
        <v>166</v>
      </c>
      <c r="B56" s="124" t="s">
        <v>122</v>
      </c>
      <c r="C56" s="121" t="s">
        <v>124</v>
      </c>
      <c r="D56" s="124" t="s">
        <v>165</v>
      </c>
      <c r="E56" s="168" t="s">
        <v>188</v>
      </c>
      <c r="F56" s="121"/>
      <c r="G56" s="333">
        <f>'Прилож №5'!H46</f>
        <v>153</v>
      </c>
      <c r="H56" s="329">
        <f>'Прилож №5'!I46</f>
        <v>0</v>
      </c>
    </row>
    <row r="57" spans="1:8" ht="16.5" thickBot="1">
      <c r="A57" s="39" t="s">
        <v>41</v>
      </c>
      <c r="B57" s="50" t="s">
        <v>42</v>
      </c>
      <c r="C57" s="27" t="s">
        <v>96</v>
      </c>
      <c r="D57" s="50" t="s">
        <v>95</v>
      </c>
      <c r="E57" s="222" t="s">
        <v>97</v>
      </c>
      <c r="F57" s="172"/>
      <c r="G57" s="56">
        <f>G58+G66</f>
        <v>260085.1</v>
      </c>
      <c r="H57" s="56">
        <f>H58+H66</f>
        <v>4917</v>
      </c>
    </row>
    <row r="58" spans="1:8" ht="15.75">
      <c r="A58" s="255" t="s">
        <v>129</v>
      </c>
      <c r="B58" s="344" t="s">
        <v>42</v>
      </c>
      <c r="C58" s="346" t="s">
        <v>43</v>
      </c>
      <c r="D58" s="344" t="s">
        <v>95</v>
      </c>
      <c r="E58" s="208" t="s">
        <v>97</v>
      </c>
      <c r="F58" s="209"/>
      <c r="G58" s="340">
        <f>G62+G64+G59</f>
        <v>132526.6</v>
      </c>
      <c r="H58" s="355">
        <f>H62</f>
        <v>4917</v>
      </c>
    </row>
    <row r="59" spans="1:8" ht="26.25">
      <c r="A59" s="103" t="s">
        <v>320</v>
      </c>
      <c r="B59" s="52" t="s">
        <v>42</v>
      </c>
      <c r="C59" s="93" t="s">
        <v>43</v>
      </c>
      <c r="D59" s="52" t="s">
        <v>321</v>
      </c>
      <c r="E59" s="7" t="s">
        <v>97</v>
      </c>
      <c r="F59" s="23"/>
      <c r="G59" s="61">
        <f>G61</f>
        <v>0</v>
      </c>
      <c r="H59" s="324"/>
    </row>
    <row r="60" spans="1:8" ht="15.75">
      <c r="A60" s="78" t="s">
        <v>323</v>
      </c>
      <c r="B60" s="52"/>
      <c r="C60" s="93"/>
      <c r="D60" s="52"/>
      <c r="E60" s="7"/>
      <c r="F60" s="23"/>
      <c r="G60" s="61"/>
      <c r="H60" s="324"/>
    </row>
    <row r="61" spans="1:8" ht="15.75">
      <c r="A61" s="78" t="s">
        <v>324</v>
      </c>
      <c r="B61" s="52" t="s">
        <v>42</v>
      </c>
      <c r="C61" s="93" t="s">
        <v>43</v>
      </c>
      <c r="D61" s="52" t="s">
        <v>321</v>
      </c>
      <c r="E61" s="7" t="s">
        <v>190</v>
      </c>
      <c r="F61" s="23"/>
      <c r="G61" s="61">
        <f>'Прилож №5'!H229</f>
        <v>0</v>
      </c>
      <c r="H61" s="324"/>
    </row>
    <row r="62" spans="1:8" ht="15.75">
      <c r="A62" s="76" t="s">
        <v>44</v>
      </c>
      <c r="B62" s="42" t="s">
        <v>42</v>
      </c>
      <c r="C62" s="94" t="s">
        <v>43</v>
      </c>
      <c r="D62" s="42" t="s">
        <v>45</v>
      </c>
      <c r="E62" s="8" t="s">
        <v>97</v>
      </c>
      <c r="F62" s="20"/>
      <c r="G62" s="58">
        <f>G63+G65</f>
        <v>122038.3</v>
      </c>
      <c r="H62" s="325">
        <f>H63+H65</f>
        <v>4917</v>
      </c>
    </row>
    <row r="63" spans="1:8" ht="15.75">
      <c r="A63" s="76" t="s">
        <v>189</v>
      </c>
      <c r="B63" s="42" t="s">
        <v>42</v>
      </c>
      <c r="C63" s="94" t="s">
        <v>43</v>
      </c>
      <c r="D63" s="42" t="s">
        <v>45</v>
      </c>
      <c r="E63" s="8" t="s">
        <v>107</v>
      </c>
      <c r="F63" s="20"/>
      <c r="G63" s="58">
        <f>'Прилож №5'!H231+'Прилож №5'!H50+'Прилож №5'!H183</f>
        <v>35824.2</v>
      </c>
      <c r="H63" s="58">
        <f>'Прилож №5'!I231</f>
        <v>0</v>
      </c>
    </row>
    <row r="64" spans="1:8" ht="15.75">
      <c r="A64" s="77" t="s">
        <v>213</v>
      </c>
      <c r="B64" s="42" t="s">
        <v>42</v>
      </c>
      <c r="C64" s="94" t="s">
        <v>43</v>
      </c>
      <c r="D64" s="42" t="s">
        <v>45</v>
      </c>
      <c r="E64" s="8" t="s">
        <v>136</v>
      </c>
      <c r="F64" s="20"/>
      <c r="G64" s="58">
        <f>'Прилож №5'!H51+'Прилож №5'!H260</f>
        <v>10488.3</v>
      </c>
      <c r="H64" s="325">
        <f>'Прилож №5'!I51</f>
        <v>0</v>
      </c>
    </row>
    <row r="65" spans="1:8" s="212" customFormat="1" ht="26.25">
      <c r="A65" s="164" t="s">
        <v>282</v>
      </c>
      <c r="B65" s="345" t="s">
        <v>42</v>
      </c>
      <c r="C65" s="347" t="s">
        <v>43</v>
      </c>
      <c r="D65" s="345" t="s">
        <v>45</v>
      </c>
      <c r="E65" s="210" t="s">
        <v>190</v>
      </c>
      <c r="F65" s="211"/>
      <c r="G65" s="364">
        <f>'Прилож №5'!H52+'Прилож №5'!H232+'Прилож №5'!H252+'Прилож №5'!H261</f>
        <v>86214.1</v>
      </c>
      <c r="H65" s="364">
        <f>'Прилож №5'!I52+'Прилож №5'!I232</f>
        <v>4917</v>
      </c>
    </row>
    <row r="66" spans="1:8" ht="15.75">
      <c r="A66" s="256" t="s">
        <v>3</v>
      </c>
      <c r="B66" s="320" t="s">
        <v>42</v>
      </c>
      <c r="C66" s="223" t="s">
        <v>46</v>
      </c>
      <c r="D66" s="320" t="s">
        <v>95</v>
      </c>
      <c r="E66" s="207" t="s">
        <v>97</v>
      </c>
      <c r="F66" s="206"/>
      <c r="G66" s="331">
        <f>G69+G67</f>
        <v>127558.5</v>
      </c>
      <c r="H66" s="331">
        <f>H69+H67</f>
        <v>0</v>
      </c>
    </row>
    <row r="67" spans="1:8" ht="15.75">
      <c r="A67" s="76" t="s">
        <v>134</v>
      </c>
      <c r="B67" s="52" t="s">
        <v>42</v>
      </c>
      <c r="C67" s="42" t="s">
        <v>46</v>
      </c>
      <c r="D67" s="94" t="s">
        <v>135</v>
      </c>
      <c r="E67" s="180" t="s">
        <v>97</v>
      </c>
      <c r="F67" s="111">
        <f>F68</f>
        <v>5000</v>
      </c>
      <c r="G67" s="111">
        <f>G68</f>
        <v>31400</v>
      </c>
      <c r="H67" s="326"/>
    </row>
    <row r="68" spans="1:8" ht="15.75">
      <c r="A68" s="76" t="s">
        <v>213</v>
      </c>
      <c r="B68" s="52" t="s">
        <v>42</v>
      </c>
      <c r="C68" s="42" t="s">
        <v>46</v>
      </c>
      <c r="D68" s="94" t="s">
        <v>135</v>
      </c>
      <c r="E68" s="180" t="s">
        <v>136</v>
      </c>
      <c r="F68" s="111">
        <f>5000</f>
        <v>5000</v>
      </c>
      <c r="G68" s="111">
        <f>'Прилож №5'!H264+'Прилож №5'!H55</f>
        <v>31400</v>
      </c>
      <c r="H68" s="326"/>
    </row>
    <row r="69" spans="1:8" ht="15.75">
      <c r="A69" s="76" t="s">
        <v>108</v>
      </c>
      <c r="B69" s="42" t="s">
        <v>42</v>
      </c>
      <c r="C69" s="94" t="s">
        <v>46</v>
      </c>
      <c r="D69" s="42" t="s">
        <v>158</v>
      </c>
      <c r="E69" s="8" t="s">
        <v>97</v>
      </c>
      <c r="F69" s="20"/>
      <c r="G69" s="58">
        <f>G71+G70</f>
        <v>96158.5</v>
      </c>
      <c r="H69" s="58">
        <f>H71+H70</f>
        <v>0</v>
      </c>
    </row>
    <row r="70" spans="1:8" ht="26.25">
      <c r="A70" s="156" t="s">
        <v>230</v>
      </c>
      <c r="B70" s="42" t="s">
        <v>42</v>
      </c>
      <c r="C70" s="94" t="s">
        <v>46</v>
      </c>
      <c r="D70" s="42" t="s">
        <v>158</v>
      </c>
      <c r="E70" s="8" t="s">
        <v>231</v>
      </c>
      <c r="F70" s="20"/>
      <c r="G70" s="58">
        <f>'Прилож №5'!H57+'Прилож №5'!H330+'Прилож №5'!H235</f>
        <v>16095.6</v>
      </c>
      <c r="H70" s="58">
        <f>'Прилож №5'!I57+'Прилож №5'!I330</f>
        <v>0</v>
      </c>
    </row>
    <row r="71" spans="1:8" ht="16.5" thickBot="1">
      <c r="A71" s="76" t="s">
        <v>283</v>
      </c>
      <c r="B71" s="42" t="s">
        <v>42</v>
      </c>
      <c r="C71" s="94" t="s">
        <v>46</v>
      </c>
      <c r="D71" s="42" t="s">
        <v>158</v>
      </c>
      <c r="E71" s="8" t="s">
        <v>15</v>
      </c>
      <c r="F71" s="20"/>
      <c r="G71" s="58">
        <f>'Прилож №5'!H58+'Прилож №5'!H266+'Прилож №5'!H316+'Прилож №5'!H331+'Прилож №5'!H279+'Прилож №5'!H186+'Прилож №5'!H236+'Прилож №5'!H255</f>
        <v>80062.9</v>
      </c>
      <c r="H71" s="325">
        <f>'Прилож №5'!I58+'Прилож №5'!I266+'Прилож №5'!I316</f>
        <v>0</v>
      </c>
    </row>
    <row r="72" spans="1:8" ht="16.5" thickBot="1">
      <c r="A72" s="142" t="s">
        <v>86</v>
      </c>
      <c r="B72" s="45" t="s">
        <v>87</v>
      </c>
      <c r="C72" s="27" t="s">
        <v>96</v>
      </c>
      <c r="D72" s="50" t="s">
        <v>95</v>
      </c>
      <c r="E72" s="25" t="s">
        <v>97</v>
      </c>
      <c r="F72" s="13"/>
      <c r="G72" s="56">
        <f>G76+G73</f>
        <v>11987.1</v>
      </c>
      <c r="H72" s="305">
        <f>H76+H73</f>
        <v>0</v>
      </c>
    </row>
    <row r="73" spans="1:8" ht="15.75">
      <c r="A73" s="219" t="s">
        <v>240</v>
      </c>
      <c r="B73" s="344" t="s">
        <v>87</v>
      </c>
      <c r="C73" s="346" t="s">
        <v>223</v>
      </c>
      <c r="D73" s="344" t="s">
        <v>95</v>
      </c>
      <c r="E73" s="208" t="s">
        <v>97</v>
      </c>
      <c r="F73" s="216"/>
      <c r="G73" s="340">
        <f>G74</f>
        <v>1350</v>
      </c>
      <c r="H73" s="355">
        <f>H74</f>
        <v>0</v>
      </c>
    </row>
    <row r="74" spans="1:8" ht="15.75">
      <c r="A74" s="109" t="s">
        <v>224</v>
      </c>
      <c r="B74" s="42" t="s">
        <v>87</v>
      </c>
      <c r="C74" s="94" t="s">
        <v>223</v>
      </c>
      <c r="D74" s="42" t="s">
        <v>225</v>
      </c>
      <c r="E74" s="8" t="s">
        <v>97</v>
      </c>
      <c r="F74" s="10"/>
      <c r="G74" s="61">
        <f>G75</f>
        <v>1350</v>
      </c>
      <c r="H74" s="324">
        <f>H75</f>
        <v>0</v>
      </c>
    </row>
    <row r="75" spans="1:8" ht="15.75">
      <c r="A75" s="109" t="s">
        <v>90</v>
      </c>
      <c r="B75" s="42" t="s">
        <v>87</v>
      </c>
      <c r="C75" s="94" t="s">
        <v>223</v>
      </c>
      <c r="D75" s="42" t="s">
        <v>225</v>
      </c>
      <c r="E75" s="8" t="s">
        <v>4</v>
      </c>
      <c r="F75" s="10">
        <v>443</v>
      </c>
      <c r="G75" s="58">
        <f>'Прилож №5'!H320</f>
        <v>1350</v>
      </c>
      <c r="H75" s="325">
        <f>'Прилож №5'!I320</f>
        <v>0</v>
      </c>
    </row>
    <row r="76" spans="1:8" ht="15.75">
      <c r="A76" s="227" t="s">
        <v>88</v>
      </c>
      <c r="B76" s="344" t="s">
        <v>87</v>
      </c>
      <c r="C76" s="346" t="s">
        <v>89</v>
      </c>
      <c r="D76" s="344" t="s">
        <v>95</v>
      </c>
      <c r="E76" s="208" t="s">
        <v>97</v>
      </c>
      <c r="F76" s="209"/>
      <c r="G76" s="340">
        <f>G79+G78</f>
        <v>10637.1</v>
      </c>
      <c r="H76" s="355">
        <f>H79+H78</f>
        <v>0</v>
      </c>
    </row>
    <row r="77" spans="1:8" ht="15.75">
      <c r="A77" s="109" t="s">
        <v>134</v>
      </c>
      <c r="B77" s="42" t="s">
        <v>87</v>
      </c>
      <c r="C77" s="94" t="s">
        <v>89</v>
      </c>
      <c r="D77" s="42" t="s">
        <v>135</v>
      </c>
      <c r="E77" s="8" t="s">
        <v>97</v>
      </c>
      <c r="F77" s="23"/>
      <c r="G77" s="61">
        <f>G80</f>
        <v>6911.1</v>
      </c>
      <c r="H77" s="324">
        <f>H80</f>
        <v>0</v>
      </c>
    </row>
    <row r="78" spans="1:8" ht="15.75">
      <c r="A78" s="139" t="s">
        <v>213</v>
      </c>
      <c r="B78" s="46" t="s">
        <v>87</v>
      </c>
      <c r="C78" s="95" t="s">
        <v>89</v>
      </c>
      <c r="D78" s="46" t="s">
        <v>135</v>
      </c>
      <c r="E78" s="6" t="s">
        <v>136</v>
      </c>
      <c r="F78" s="23"/>
      <c r="G78" s="61">
        <f>'Прилож №5'!H62+'Прилож №5'!H323</f>
        <v>3726</v>
      </c>
      <c r="H78" s="324">
        <f>'Прилож №5'!I323</f>
        <v>0</v>
      </c>
    </row>
    <row r="79" spans="1:8" ht="26.25">
      <c r="A79" s="228" t="s">
        <v>284</v>
      </c>
      <c r="B79" s="42" t="s">
        <v>87</v>
      </c>
      <c r="C79" s="94" t="s">
        <v>89</v>
      </c>
      <c r="D79" s="42" t="s">
        <v>191</v>
      </c>
      <c r="E79" s="8" t="s">
        <v>97</v>
      </c>
      <c r="F79" s="21"/>
      <c r="G79" s="60">
        <f>G80</f>
        <v>6911.1</v>
      </c>
      <c r="H79" s="356">
        <f>H80</f>
        <v>0</v>
      </c>
    </row>
    <row r="80" spans="1:8" ht="16.5" thickBot="1">
      <c r="A80" s="139" t="s">
        <v>90</v>
      </c>
      <c r="B80" s="35" t="s">
        <v>87</v>
      </c>
      <c r="C80" s="95" t="s">
        <v>89</v>
      </c>
      <c r="D80" s="46" t="s">
        <v>191</v>
      </c>
      <c r="E80" s="6" t="s">
        <v>4</v>
      </c>
      <c r="F80" s="21"/>
      <c r="G80" s="60">
        <f>'Прилож №5'!H325</f>
        <v>6911.1</v>
      </c>
      <c r="H80" s="356">
        <f>'Прилож №5'!I325</f>
        <v>0</v>
      </c>
    </row>
    <row r="81" spans="1:8" ht="16.5" thickBot="1">
      <c r="A81" s="224" t="s">
        <v>6</v>
      </c>
      <c r="B81" s="45" t="s">
        <v>47</v>
      </c>
      <c r="C81" s="27" t="s">
        <v>96</v>
      </c>
      <c r="D81" s="50" t="s">
        <v>95</v>
      </c>
      <c r="E81" s="25" t="s">
        <v>97</v>
      </c>
      <c r="F81" s="13"/>
      <c r="G81" s="56">
        <f>G82+G87+G96+G102</f>
        <v>426337.3999999999</v>
      </c>
      <c r="H81" s="305">
        <f>H82+H87+H96+H102</f>
        <v>151943</v>
      </c>
    </row>
    <row r="82" spans="1:8" ht="15.75">
      <c r="A82" s="255" t="s">
        <v>7</v>
      </c>
      <c r="B82" s="293" t="s">
        <v>47</v>
      </c>
      <c r="C82" s="294" t="s">
        <v>48</v>
      </c>
      <c r="D82" s="293" t="s">
        <v>95</v>
      </c>
      <c r="E82" s="221" t="s">
        <v>97</v>
      </c>
      <c r="F82" s="204"/>
      <c r="G82" s="330">
        <f>G85+G83</f>
        <v>138825.3</v>
      </c>
      <c r="H82" s="357">
        <f>H85</f>
        <v>0</v>
      </c>
    </row>
    <row r="83" spans="1:8" ht="15.75">
      <c r="A83" s="78" t="s">
        <v>134</v>
      </c>
      <c r="B83" s="35" t="s">
        <v>47</v>
      </c>
      <c r="C83" s="93" t="s">
        <v>48</v>
      </c>
      <c r="D83" s="52" t="s">
        <v>135</v>
      </c>
      <c r="E83" s="7" t="s">
        <v>97</v>
      </c>
      <c r="F83" s="23"/>
      <c r="G83" s="61">
        <f>G84</f>
        <v>9000</v>
      </c>
      <c r="H83" s="324"/>
    </row>
    <row r="84" spans="1:8" ht="15.75">
      <c r="A84" s="78" t="s">
        <v>213</v>
      </c>
      <c r="B84" s="35" t="s">
        <v>47</v>
      </c>
      <c r="C84" s="93" t="s">
        <v>48</v>
      </c>
      <c r="D84" s="52" t="s">
        <v>135</v>
      </c>
      <c r="E84" s="7" t="s">
        <v>136</v>
      </c>
      <c r="F84" s="23"/>
      <c r="G84" s="61">
        <f>'Прилож №5'!H66+'Прилож №5'!H283</f>
        <v>9000</v>
      </c>
      <c r="H84" s="324"/>
    </row>
    <row r="85" spans="1:8" ht="15.75">
      <c r="A85" s="76" t="s">
        <v>8</v>
      </c>
      <c r="B85" s="46" t="s">
        <v>47</v>
      </c>
      <c r="C85" s="94" t="s">
        <v>48</v>
      </c>
      <c r="D85" s="42" t="s">
        <v>49</v>
      </c>
      <c r="E85" s="8" t="s">
        <v>97</v>
      </c>
      <c r="F85" s="20"/>
      <c r="G85" s="58">
        <f>G86</f>
        <v>129825.29999999999</v>
      </c>
      <c r="H85" s="325">
        <f>H86</f>
        <v>0</v>
      </c>
    </row>
    <row r="86" spans="1:8" ht="15.75">
      <c r="A86" s="77" t="s">
        <v>50</v>
      </c>
      <c r="B86" s="46" t="s">
        <v>47</v>
      </c>
      <c r="C86" s="95" t="s">
        <v>48</v>
      </c>
      <c r="D86" s="46" t="s">
        <v>49</v>
      </c>
      <c r="E86" s="6" t="s">
        <v>17</v>
      </c>
      <c r="F86" s="21"/>
      <c r="G86" s="58">
        <f>'Прилож №5'!H101+'Прилож №5'!H270+'Прилож №5'!H335+'Прилож №5'!H68</f>
        <v>129825.29999999999</v>
      </c>
      <c r="H86" s="325">
        <f>'Прилож №5'!I101+'Прилож №5'!I270</f>
        <v>0</v>
      </c>
    </row>
    <row r="87" spans="1:8" ht="15.75">
      <c r="A87" s="295" t="s">
        <v>9</v>
      </c>
      <c r="B87" s="321" t="s">
        <v>47</v>
      </c>
      <c r="C87" s="348" t="s">
        <v>51</v>
      </c>
      <c r="D87" s="320" t="s">
        <v>95</v>
      </c>
      <c r="E87" s="207" t="s">
        <v>97</v>
      </c>
      <c r="F87" s="218"/>
      <c r="G87" s="331">
        <f>G88+G90+G94+G92</f>
        <v>261515.4</v>
      </c>
      <c r="H87" s="326">
        <f>H88+H90+H94+H92</f>
        <v>151943</v>
      </c>
    </row>
    <row r="88" spans="1:8" ht="15" customHeight="1">
      <c r="A88" s="296" t="s">
        <v>285</v>
      </c>
      <c r="B88" s="267" t="s">
        <v>47</v>
      </c>
      <c r="C88" s="349" t="s">
        <v>51</v>
      </c>
      <c r="D88" s="273" t="s">
        <v>52</v>
      </c>
      <c r="E88" s="274" t="s">
        <v>97</v>
      </c>
      <c r="F88" s="298"/>
      <c r="G88" s="366">
        <f>G89</f>
        <v>214001.3</v>
      </c>
      <c r="H88" s="361">
        <f>H89</f>
        <v>146539</v>
      </c>
    </row>
    <row r="89" spans="1:8" ht="15.75">
      <c r="A89" s="76" t="s">
        <v>50</v>
      </c>
      <c r="B89" s="42" t="s">
        <v>47</v>
      </c>
      <c r="C89" s="94" t="s">
        <v>51</v>
      </c>
      <c r="D89" s="42" t="s">
        <v>52</v>
      </c>
      <c r="E89" s="8" t="s">
        <v>17</v>
      </c>
      <c r="F89" s="20"/>
      <c r="G89" s="58">
        <f>'Прилож №5'!H104+'Прилож №5'!H273+'Прилож №5'!H338+'Прилож №5'!H190</f>
        <v>214001.3</v>
      </c>
      <c r="H89" s="58">
        <f>'Прилож №5'!I104+'Прилож №5'!I273+'Прилож №5'!I338</f>
        <v>146539</v>
      </c>
    </row>
    <row r="90" spans="1:8" ht="15.75">
      <c r="A90" s="76" t="s">
        <v>58</v>
      </c>
      <c r="B90" s="42" t="s">
        <v>47</v>
      </c>
      <c r="C90" s="94" t="s">
        <v>51</v>
      </c>
      <c r="D90" s="42" t="s">
        <v>59</v>
      </c>
      <c r="E90" s="8" t="s">
        <v>97</v>
      </c>
      <c r="F90" s="20"/>
      <c r="G90" s="58">
        <f>G91</f>
        <v>42110.1</v>
      </c>
      <c r="H90" s="325">
        <f>H91</f>
        <v>0</v>
      </c>
    </row>
    <row r="91" spans="1:8" ht="15.75">
      <c r="A91" s="76" t="s">
        <v>50</v>
      </c>
      <c r="B91" s="42" t="s">
        <v>47</v>
      </c>
      <c r="C91" s="94" t="s">
        <v>51</v>
      </c>
      <c r="D91" s="42" t="s">
        <v>59</v>
      </c>
      <c r="E91" s="8" t="s">
        <v>17</v>
      </c>
      <c r="F91" s="20"/>
      <c r="G91" s="58">
        <f>'Прилож №5'!H105+'Прилож №5'!H137+'Прилож №5'!H207+'Прилож №5'!H340</f>
        <v>42110.1</v>
      </c>
      <c r="H91" s="58">
        <f>'Прилож №5'!I105+'Прилож №5'!I137+'Прилож №5'!I207+'Прилож №5'!I340</f>
        <v>0</v>
      </c>
    </row>
    <row r="92" spans="1:8" ht="15.75">
      <c r="A92" s="77" t="s">
        <v>306</v>
      </c>
      <c r="B92" s="42" t="s">
        <v>47</v>
      </c>
      <c r="C92" s="94" t="s">
        <v>51</v>
      </c>
      <c r="D92" s="42" t="s">
        <v>243</v>
      </c>
      <c r="E92" s="8" t="s">
        <v>97</v>
      </c>
      <c r="F92" s="20"/>
      <c r="G92" s="58">
        <f>G93</f>
        <v>3862</v>
      </c>
      <c r="H92" s="325">
        <f>H93</f>
        <v>3862</v>
      </c>
    </row>
    <row r="93" spans="1:8" ht="15.75">
      <c r="A93" s="77" t="s">
        <v>249</v>
      </c>
      <c r="B93" s="42" t="s">
        <v>47</v>
      </c>
      <c r="C93" s="94" t="s">
        <v>51</v>
      </c>
      <c r="D93" s="42" t="s">
        <v>243</v>
      </c>
      <c r="E93" s="8" t="s">
        <v>265</v>
      </c>
      <c r="F93" s="20"/>
      <c r="G93" s="58">
        <f>'Прилож №5'!H109</f>
        <v>3862</v>
      </c>
      <c r="H93" s="325">
        <f>'Прилож №5'!I109</f>
        <v>3862</v>
      </c>
    </row>
    <row r="94" spans="1:8" ht="15.75">
      <c r="A94" s="76" t="s">
        <v>168</v>
      </c>
      <c r="B94" s="42" t="s">
        <v>47</v>
      </c>
      <c r="C94" s="94" t="s">
        <v>51</v>
      </c>
      <c r="D94" s="42" t="s">
        <v>169</v>
      </c>
      <c r="E94" s="8" t="s">
        <v>97</v>
      </c>
      <c r="F94" s="20"/>
      <c r="G94" s="58">
        <f>G95</f>
        <v>1542</v>
      </c>
      <c r="H94" s="325">
        <f>H95</f>
        <v>1542</v>
      </c>
    </row>
    <row r="95" spans="1:8" ht="15.75">
      <c r="A95" s="76" t="s">
        <v>50</v>
      </c>
      <c r="B95" s="42" t="s">
        <v>47</v>
      </c>
      <c r="C95" s="94" t="s">
        <v>51</v>
      </c>
      <c r="D95" s="42" t="s">
        <v>169</v>
      </c>
      <c r="E95" s="8" t="s">
        <v>17</v>
      </c>
      <c r="F95" s="20"/>
      <c r="G95" s="58">
        <f>'Прилож №5'!H107</f>
        <v>1542</v>
      </c>
      <c r="H95" s="325">
        <f>'Прилож №5'!I107</f>
        <v>1542</v>
      </c>
    </row>
    <row r="96" spans="1:8" ht="15.75">
      <c r="A96" s="256" t="s">
        <v>53</v>
      </c>
      <c r="B96" s="320" t="s">
        <v>47</v>
      </c>
      <c r="C96" s="223" t="s">
        <v>54</v>
      </c>
      <c r="D96" s="320" t="s">
        <v>95</v>
      </c>
      <c r="E96" s="207" t="s">
        <v>97</v>
      </c>
      <c r="F96" s="206"/>
      <c r="G96" s="331">
        <f>G100+G97</f>
        <v>9212.1</v>
      </c>
      <c r="H96" s="326">
        <f>H100+H97</f>
        <v>0</v>
      </c>
    </row>
    <row r="97" spans="1:8" ht="15.75">
      <c r="A97" s="76" t="s">
        <v>226</v>
      </c>
      <c r="B97" s="42" t="s">
        <v>47</v>
      </c>
      <c r="C97" s="94" t="s">
        <v>54</v>
      </c>
      <c r="D97" s="42" t="s">
        <v>227</v>
      </c>
      <c r="E97" s="8" t="s">
        <v>97</v>
      </c>
      <c r="F97" s="20"/>
      <c r="G97" s="109">
        <f>G98+G99</f>
        <v>3612.1</v>
      </c>
      <c r="H97" s="173">
        <f>H98+H99</f>
        <v>0</v>
      </c>
    </row>
    <row r="98" spans="1:8" ht="15.75">
      <c r="A98" s="76" t="s">
        <v>50</v>
      </c>
      <c r="B98" s="42" t="s">
        <v>47</v>
      </c>
      <c r="C98" s="94" t="s">
        <v>54</v>
      </c>
      <c r="D98" s="42" t="s">
        <v>227</v>
      </c>
      <c r="E98" s="8" t="s">
        <v>17</v>
      </c>
      <c r="F98" s="20" t="s">
        <v>17</v>
      </c>
      <c r="G98" s="109">
        <f>'Прилож №5'!H210</f>
        <v>1848.6</v>
      </c>
      <c r="H98" s="173">
        <f>'Прилож №5'!I210</f>
        <v>0</v>
      </c>
    </row>
    <row r="99" spans="1:8" ht="15.75">
      <c r="A99" s="76" t="s">
        <v>228</v>
      </c>
      <c r="B99" s="42" t="s">
        <v>47</v>
      </c>
      <c r="C99" s="94" t="s">
        <v>54</v>
      </c>
      <c r="D99" s="42" t="s">
        <v>227</v>
      </c>
      <c r="E99" s="8" t="s">
        <v>229</v>
      </c>
      <c r="F99" s="20" t="s">
        <v>229</v>
      </c>
      <c r="G99" s="109">
        <f>'Прилож №5'!H211+'Прилож №5'!H343</f>
        <v>1763.5</v>
      </c>
      <c r="H99" s="173">
        <f>'Прилож №5'!I211</f>
        <v>0</v>
      </c>
    </row>
    <row r="100" spans="1:8" ht="26.25">
      <c r="A100" s="164" t="s">
        <v>286</v>
      </c>
      <c r="B100" s="42" t="s">
        <v>47</v>
      </c>
      <c r="C100" s="94" t="s">
        <v>54</v>
      </c>
      <c r="D100" s="42" t="s">
        <v>55</v>
      </c>
      <c r="E100" s="8" t="s">
        <v>97</v>
      </c>
      <c r="F100" s="20"/>
      <c r="G100" s="58">
        <f>G101</f>
        <v>5600</v>
      </c>
      <c r="H100" s="325">
        <f>H101</f>
        <v>0</v>
      </c>
    </row>
    <row r="101" spans="1:8" ht="15.75">
      <c r="A101" s="76" t="s">
        <v>56</v>
      </c>
      <c r="B101" s="42" t="s">
        <v>47</v>
      </c>
      <c r="C101" s="94" t="s">
        <v>54</v>
      </c>
      <c r="D101" s="42" t="s">
        <v>55</v>
      </c>
      <c r="E101" s="8" t="s">
        <v>57</v>
      </c>
      <c r="F101" s="20"/>
      <c r="G101" s="58">
        <f>'Прилож №5'!H112</f>
        <v>5600</v>
      </c>
      <c r="H101" s="58">
        <f>'Прилож №5'!I112</f>
        <v>0</v>
      </c>
    </row>
    <row r="102" spans="1:8" ht="15.75">
      <c r="A102" s="256" t="s">
        <v>60</v>
      </c>
      <c r="B102" s="320" t="s">
        <v>47</v>
      </c>
      <c r="C102" s="223" t="s">
        <v>61</v>
      </c>
      <c r="D102" s="320" t="s">
        <v>95</v>
      </c>
      <c r="E102" s="207" t="s">
        <v>97</v>
      </c>
      <c r="F102" s="206"/>
      <c r="G102" s="331">
        <f>G103+G105</f>
        <v>16784.6</v>
      </c>
      <c r="H102" s="331">
        <f>H103+H105</f>
        <v>0</v>
      </c>
    </row>
    <row r="103" spans="1:8" ht="15.75">
      <c r="A103" s="77" t="s">
        <v>196</v>
      </c>
      <c r="B103" s="42" t="s">
        <v>47</v>
      </c>
      <c r="C103" s="94" t="s">
        <v>61</v>
      </c>
      <c r="D103" s="42" t="s">
        <v>25</v>
      </c>
      <c r="E103" s="8" t="s">
        <v>97</v>
      </c>
      <c r="F103" s="20"/>
      <c r="G103" s="58">
        <f>G104</f>
        <v>9177.1</v>
      </c>
      <c r="H103" s="325">
        <f>H104</f>
        <v>0</v>
      </c>
    </row>
    <row r="104" spans="1:8" ht="15.75">
      <c r="A104" s="77" t="s">
        <v>98</v>
      </c>
      <c r="B104" s="42" t="s">
        <v>47</v>
      </c>
      <c r="C104" s="94" t="s">
        <v>61</v>
      </c>
      <c r="D104" s="42" t="s">
        <v>25</v>
      </c>
      <c r="E104" s="8" t="s">
        <v>99</v>
      </c>
      <c r="F104" s="20"/>
      <c r="G104" s="58">
        <f>'Прилож №5'!H115</f>
        <v>9177.1</v>
      </c>
      <c r="H104" s="58">
        <f>'Прилож №5'!I115</f>
        <v>0</v>
      </c>
    </row>
    <row r="105" spans="1:8" ht="51.75">
      <c r="A105" s="156" t="s">
        <v>287</v>
      </c>
      <c r="B105" s="42" t="s">
        <v>47</v>
      </c>
      <c r="C105" s="94" t="s">
        <v>61</v>
      </c>
      <c r="D105" s="42" t="s">
        <v>70</v>
      </c>
      <c r="E105" s="8" t="s">
        <v>97</v>
      </c>
      <c r="F105" s="20"/>
      <c r="G105" s="58">
        <f>G106</f>
        <v>7607.5</v>
      </c>
      <c r="H105" s="325">
        <f>H106</f>
        <v>0</v>
      </c>
    </row>
    <row r="106" spans="1:8" ht="16.5" thickBot="1">
      <c r="A106" s="77" t="s">
        <v>50</v>
      </c>
      <c r="B106" s="124" t="s">
        <v>47</v>
      </c>
      <c r="C106" s="121" t="s">
        <v>61</v>
      </c>
      <c r="D106" s="124" t="s">
        <v>70</v>
      </c>
      <c r="E106" s="168" t="s">
        <v>17</v>
      </c>
      <c r="F106" s="244"/>
      <c r="G106" s="333">
        <f>'Прилож №5'!H117</f>
        <v>7607.5</v>
      </c>
      <c r="H106" s="329">
        <f>'Прилож №5'!I117</f>
        <v>0</v>
      </c>
    </row>
    <row r="107" spans="1:8" ht="32.25" thickBot="1">
      <c r="A107" s="236" t="s">
        <v>294</v>
      </c>
      <c r="B107" s="45" t="s">
        <v>65</v>
      </c>
      <c r="C107" s="27" t="s">
        <v>96</v>
      </c>
      <c r="D107" s="50" t="s">
        <v>95</v>
      </c>
      <c r="E107" s="222" t="s">
        <v>97</v>
      </c>
      <c r="F107" s="172"/>
      <c r="G107" s="56">
        <f>G108+G124+G127+G119</f>
        <v>55976.4</v>
      </c>
      <c r="H107" s="56">
        <f>H108+H124+H127</f>
        <v>0</v>
      </c>
    </row>
    <row r="108" spans="1:8" ht="15.75">
      <c r="A108" s="227" t="s">
        <v>62</v>
      </c>
      <c r="B108" s="344" t="s">
        <v>65</v>
      </c>
      <c r="C108" s="346" t="s">
        <v>63</v>
      </c>
      <c r="D108" s="344" t="s">
        <v>95</v>
      </c>
      <c r="E108" s="208" t="s">
        <v>97</v>
      </c>
      <c r="F108" s="209" t="s">
        <v>10</v>
      </c>
      <c r="G108" s="340">
        <f>G109+G111+G113+G115+G117</f>
        <v>46984.799999999996</v>
      </c>
      <c r="H108" s="355">
        <f>H109+H111+H113+H115+H117</f>
        <v>0</v>
      </c>
    </row>
    <row r="109" spans="1:8" ht="26.25">
      <c r="A109" s="228" t="s">
        <v>297</v>
      </c>
      <c r="B109" s="42" t="s">
        <v>65</v>
      </c>
      <c r="C109" s="94" t="s">
        <v>63</v>
      </c>
      <c r="D109" s="42" t="s">
        <v>64</v>
      </c>
      <c r="E109" s="8" t="s">
        <v>97</v>
      </c>
      <c r="F109" s="20" t="s">
        <v>11</v>
      </c>
      <c r="G109" s="58">
        <f>G110</f>
        <v>20375.999999999996</v>
      </c>
      <c r="H109" s="325">
        <f>H110</f>
        <v>0</v>
      </c>
    </row>
    <row r="110" spans="1:8" ht="15.75">
      <c r="A110" s="139" t="s">
        <v>50</v>
      </c>
      <c r="B110" s="42" t="s">
        <v>65</v>
      </c>
      <c r="C110" s="94" t="s">
        <v>63</v>
      </c>
      <c r="D110" s="42" t="s">
        <v>64</v>
      </c>
      <c r="E110" s="8" t="s">
        <v>17</v>
      </c>
      <c r="F110" s="20"/>
      <c r="G110" s="58">
        <f>'Прилож №5'!H141+'Прилож №5'!H72+'Прилож №5'!H347</f>
        <v>20375.999999999996</v>
      </c>
      <c r="H110" s="58">
        <f>'Прилож №5'!I141+'Прилож №5'!I72+'Прилож №5'!I347</f>
        <v>0</v>
      </c>
    </row>
    <row r="111" spans="1:8" ht="15.75">
      <c r="A111" s="109" t="s">
        <v>13</v>
      </c>
      <c r="B111" s="42" t="s">
        <v>65</v>
      </c>
      <c r="C111" s="94" t="s">
        <v>63</v>
      </c>
      <c r="D111" s="42" t="s">
        <v>66</v>
      </c>
      <c r="E111" s="8" t="s">
        <v>97</v>
      </c>
      <c r="F111" s="20"/>
      <c r="G111" s="58">
        <f>G112</f>
        <v>2235.3999999999996</v>
      </c>
      <c r="H111" s="325">
        <f>H112</f>
        <v>0</v>
      </c>
    </row>
    <row r="112" spans="1:8" ht="15.75">
      <c r="A112" s="139" t="s">
        <v>50</v>
      </c>
      <c r="B112" s="42" t="s">
        <v>65</v>
      </c>
      <c r="C112" s="94" t="s">
        <v>63</v>
      </c>
      <c r="D112" s="42" t="s">
        <v>66</v>
      </c>
      <c r="E112" s="8" t="s">
        <v>17</v>
      </c>
      <c r="F112" s="20"/>
      <c r="G112" s="58">
        <f>'Прилож №5'!H143+'Прилож №5'!H349</f>
        <v>2235.3999999999996</v>
      </c>
      <c r="H112" s="325">
        <f>'Прилож №5'!I143</f>
        <v>0</v>
      </c>
    </row>
    <row r="113" spans="1:8" ht="15.75">
      <c r="A113" s="109" t="s">
        <v>14</v>
      </c>
      <c r="B113" s="42" t="s">
        <v>65</v>
      </c>
      <c r="C113" s="94" t="s">
        <v>63</v>
      </c>
      <c r="D113" s="42" t="s">
        <v>67</v>
      </c>
      <c r="E113" s="8" t="s">
        <v>97</v>
      </c>
      <c r="F113" s="20"/>
      <c r="G113" s="58">
        <f>G114</f>
        <v>6642.200000000001</v>
      </c>
      <c r="H113" s="325">
        <f>H114</f>
        <v>0</v>
      </c>
    </row>
    <row r="114" spans="1:8" ht="15.75">
      <c r="A114" s="139" t="s">
        <v>50</v>
      </c>
      <c r="B114" s="42" t="s">
        <v>65</v>
      </c>
      <c r="C114" s="94" t="s">
        <v>63</v>
      </c>
      <c r="D114" s="42" t="s">
        <v>67</v>
      </c>
      <c r="E114" s="8" t="s">
        <v>17</v>
      </c>
      <c r="F114" s="20"/>
      <c r="G114" s="58">
        <f>'Прилож №5'!H145+'Прилож №5'!H351</f>
        <v>6642.200000000001</v>
      </c>
      <c r="H114" s="58">
        <f>'Прилож №5'!I145+'Прилож №5'!I351</f>
        <v>0</v>
      </c>
    </row>
    <row r="115" spans="1:8" ht="26.25">
      <c r="A115" s="228" t="s">
        <v>288</v>
      </c>
      <c r="B115" s="42" t="s">
        <v>65</v>
      </c>
      <c r="C115" s="94" t="s">
        <v>63</v>
      </c>
      <c r="D115" s="42" t="s">
        <v>68</v>
      </c>
      <c r="E115" s="8" t="s">
        <v>97</v>
      </c>
      <c r="F115" s="20"/>
      <c r="G115" s="58">
        <f>G116</f>
        <v>11044.699999999999</v>
      </c>
      <c r="H115" s="325">
        <f>H116</f>
        <v>0</v>
      </c>
    </row>
    <row r="116" spans="1:8" ht="15.75">
      <c r="A116" s="139" t="s">
        <v>50</v>
      </c>
      <c r="B116" s="42" t="s">
        <v>65</v>
      </c>
      <c r="C116" s="94" t="s">
        <v>63</v>
      </c>
      <c r="D116" s="42" t="s">
        <v>68</v>
      </c>
      <c r="E116" s="8" t="s">
        <v>17</v>
      </c>
      <c r="F116" s="20"/>
      <c r="G116" s="58">
        <f>'Прилож №5'!H147+'Прилож №5'!H353</f>
        <v>11044.699999999999</v>
      </c>
      <c r="H116" s="325">
        <f>'Прилож №5'!I147</f>
        <v>0</v>
      </c>
    </row>
    <row r="117" spans="1:8" ht="26.25">
      <c r="A117" s="228" t="s">
        <v>266</v>
      </c>
      <c r="B117" s="46" t="s">
        <v>65</v>
      </c>
      <c r="C117" s="95" t="s">
        <v>63</v>
      </c>
      <c r="D117" s="46" t="s">
        <v>69</v>
      </c>
      <c r="E117" s="8" t="s">
        <v>97</v>
      </c>
      <c r="F117" s="21" t="s">
        <v>12</v>
      </c>
      <c r="G117" s="58">
        <f>G118</f>
        <v>6686.5</v>
      </c>
      <c r="H117" s="325">
        <f>H118</f>
        <v>0</v>
      </c>
    </row>
    <row r="118" spans="1:8" ht="26.25">
      <c r="A118" s="229" t="s">
        <v>267</v>
      </c>
      <c r="B118" s="42" t="s">
        <v>65</v>
      </c>
      <c r="C118" s="95" t="s">
        <v>63</v>
      </c>
      <c r="D118" s="46" t="s">
        <v>69</v>
      </c>
      <c r="E118" s="6" t="s">
        <v>195</v>
      </c>
      <c r="F118" s="21"/>
      <c r="G118" s="58">
        <f>'Прилож №5'!H149+'Прилож №5'!H121+'Прилож №5'!H74+'Прилож №5'!H159+'Прилож №5'!H194</f>
        <v>6686.5</v>
      </c>
      <c r="H118" s="325">
        <f>'Прилож №5'!I149</f>
        <v>0</v>
      </c>
    </row>
    <row r="119" spans="1:8" ht="15.75">
      <c r="A119" s="229" t="s">
        <v>329</v>
      </c>
      <c r="B119" s="42" t="s">
        <v>65</v>
      </c>
      <c r="C119" s="95" t="s">
        <v>330</v>
      </c>
      <c r="D119" s="46" t="s">
        <v>95</v>
      </c>
      <c r="E119" s="6" t="s">
        <v>97</v>
      </c>
      <c r="F119" s="21" t="s">
        <v>328</v>
      </c>
      <c r="G119" s="58">
        <f>G121</f>
        <v>87.8</v>
      </c>
      <c r="H119" s="325"/>
    </row>
    <row r="120" spans="1:8" ht="15.75">
      <c r="A120" s="229" t="s">
        <v>331</v>
      </c>
      <c r="B120" s="42"/>
      <c r="C120" s="95"/>
      <c r="D120" s="46"/>
      <c r="E120" s="6"/>
      <c r="F120" s="21"/>
      <c r="G120" s="58"/>
      <c r="H120" s="325"/>
    </row>
    <row r="121" spans="1:8" ht="15.75">
      <c r="A121" s="229" t="s">
        <v>332</v>
      </c>
      <c r="B121" s="42" t="s">
        <v>65</v>
      </c>
      <c r="C121" s="95" t="s">
        <v>330</v>
      </c>
      <c r="D121" s="46" t="s">
        <v>69</v>
      </c>
      <c r="E121" s="6" t="s">
        <v>97</v>
      </c>
      <c r="F121" s="21" t="s">
        <v>328</v>
      </c>
      <c r="G121" s="58">
        <f>G123</f>
        <v>87.8</v>
      </c>
      <c r="H121" s="325"/>
    </row>
    <row r="122" spans="1:8" ht="15.75">
      <c r="A122" s="229" t="s">
        <v>335</v>
      </c>
      <c r="B122" s="42"/>
      <c r="C122" s="95"/>
      <c r="D122" s="46"/>
      <c r="E122" s="6"/>
      <c r="F122" s="21"/>
      <c r="G122" s="58"/>
      <c r="H122" s="325"/>
    </row>
    <row r="123" spans="1:8" ht="15.75">
      <c r="A123" s="229" t="s">
        <v>336</v>
      </c>
      <c r="B123" s="42" t="s">
        <v>65</v>
      </c>
      <c r="C123" s="95" t="s">
        <v>330</v>
      </c>
      <c r="D123" s="46" t="s">
        <v>69</v>
      </c>
      <c r="E123" s="6" t="s">
        <v>195</v>
      </c>
      <c r="F123" s="21" t="s">
        <v>328</v>
      </c>
      <c r="G123" s="58">
        <f>'Прилож №5'!H294</f>
        <v>87.8</v>
      </c>
      <c r="H123" s="325"/>
    </row>
    <row r="124" spans="1:8" ht="15.75">
      <c r="A124" s="219" t="s">
        <v>18</v>
      </c>
      <c r="B124" s="320" t="s">
        <v>65</v>
      </c>
      <c r="C124" s="223" t="s">
        <v>71</v>
      </c>
      <c r="D124" s="320" t="s">
        <v>95</v>
      </c>
      <c r="E124" s="207" t="s">
        <v>97</v>
      </c>
      <c r="F124" s="206"/>
      <c r="G124" s="331">
        <f>G125</f>
        <v>3530</v>
      </c>
      <c r="H124" s="326">
        <f>H125</f>
        <v>0</v>
      </c>
    </row>
    <row r="125" spans="1:8" ht="15.75">
      <c r="A125" s="109" t="s">
        <v>193</v>
      </c>
      <c r="B125" s="42" t="s">
        <v>65</v>
      </c>
      <c r="C125" s="94" t="s">
        <v>71</v>
      </c>
      <c r="D125" s="42" t="s">
        <v>194</v>
      </c>
      <c r="E125" s="8" t="s">
        <v>97</v>
      </c>
      <c r="F125" s="20"/>
      <c r="G125" s="58">
        <f>G126</f>
        <v>3530</v>
      </c>
      <c r="H125" s="325">
        <f>H126</f>
        <v>0</v>
      </c>
    </row>
    <row r="126" spans="1:8" ht="26.25">
      <c r="A126" s="229" t="s">
        <v>267</v>
      </c>
      <c r="B126" s="42" t="s">
        <v>65</v>
      </c>
      <c r="C126" s="94" t="s">
        <v>71</v>
      </c>
      <c r="D126" s="42" t="s">
        <v>194</v>
      </c>
      <c r="E126" s="8" t="s">
        <v>195</v>
      </c>
      <c r="F126" s="20"/>
      <c r="G126" s="58">
        <f>'Прилож №5'!H77</f>
        <v>3530</v>
      </c>
      <c r="H126" s="325">
        <f>'Прилож №5'!I77</f>
        <v>0</v>
      </c>
    </row>
    <row r="127" spans="1:8" ht="26.25">
      <c r="A127" s="226" t="s">
        <v>289</v>
      </c>
      <c r="B127" s="321" t="s">
        <v>65</v>
      </c>
      <c r="C127" s="348" t="s">
        <v>72</v>
      </c>
      <c r="D127" s="321" t="s">
        <v>95</v>
      </c>
      <c r="E127" s="217" t="s">
        <v>97</v>
      </c>
      <c r="F127" s="218"/>
      <c r="G127" s="367">
        <f>G128+G130</f>
        <v>5373.8</v>
      </c>
      <c r="H127" s="367">
        <f>H128+H130</f>
        <v>0</v>
      </c>
    </row>
    <row r="128" spans="1:8" ht="15.75">
      <c r="A128" s="139" t="s">
        <v>196</v>
      </c>
      <c r="B128" s="46" t="s">
        <v>65</v>
      </c>
      <c r="C128" s="95" t="s">
        <v>72</v>
      </c>
      <c r="D128" s="46" t="s">
        <v>25</v>
      </c>
      <c r="E128" s="6" t="s">
        <v>97</v>
      </c>
      <c r="F128" s="21"/>
      <c r="G128" s="60">
        <f>G129</f>
        <v>3216.7</v>
      </c>
      <c r="H128" s="356">
        <f>H129</f>
        <v>0</v>
      </c>
    </row>
    <row r="129" spans="1:8" ht="15.75">
      <c r="A129" s="139" t="s">
        <v>98</v>
      </c>
      <c r="B129" s="46" t="s">
        <v>65</v>
      </c>
      <c r="C129" s="95" t="s">
        <v>72</v>
      </c>
      <c r="D129" s="46" t="s">
        <v>25</v>
      </c>
      <c r="E129" s="6" t="s">
        <v>99</v>
      </c>
      <c r="F129" s="21"/>
      <c r="G129" s="60">
        <f>'Прилож №5'!H152+'Прилож №5'!H356</f>
        <v>3216.7</v>
      </c>
      <c r="H129" s="356">
        <f>'Прилож №5'!I152</f>
        <v>0</v>
      </c>
    </row>
    <row r="130" spans="1:8" ht="51.75">
      <c r="A130" s="229" t="s">
        <v>287</v>
      </c>
      <c r="B130" s="42" t="s">
        <v>65</v>
      </c>
      <c r="C130" s="94" t="s">
        <v>72</v>
      </c>
      <c r="D130" s="42" t="s">
        <v>70</v>
      </c>
      <c r="E130" s="8" t="s">
        <v>97</v>
      </c>
      <c r="F130" s="20"/>
      <c r="G130" s="58">
        <f>G131</f>
        <v>2157.1000000000004</v>
      </c>
      <c r="H130" s="325">
        <f>H131</f>
        <v>0</v>
      </c>
    </row>
    <row r="131" spans="1:8" ht="16.5" thickBot="1">
      <c r="A131" s="139" t="s">
        <v>50</v>
      </c>
      <c r="B131" s="42" t="s">
        <v>65</v>
      </c>
      <c r="C131" s="94" t="s">
        <v>72</v>
      </c>
      <c r="D131" s="42" t="s">
        <v>70</v>
      </c>
      <c r="E131" s="8" t="s">
        <v>17</v>
      </c>
      <c r="F131" s="20"/>
      <c r="G131" s="58">
        <f>'Прилож №5'!H154</f>
        <v>2157.1000000000004</v>
      </c>
      <c r="H131" s="325">
        <f>'Прилож №5'!I154</f>
        <v>0</v>
      </c>
    </row>
    <row r="132" spans="1:8" ht="16.5" thickBot="1">
      <c r="A132" s="224" t="s">
        <v>73</v>
      </c>
      <c r="B132" s="50" t="s">
        <v>74</v>
      </c>
      <c r="C132" s="27" t="s">
        <v>96</v>
      </c>
      <c r="D132" s="50" t="s">
        <v>95</v>
      </c>
      <c r="E132" s="25" t="s">
        <v>97</v>
      </c>
      <c r="F132" s="29"/>
      <c r="G132" s="56">
        <f>G133+G144+G151</f>
        <v>497545.89999999997</v>
      </c>
      <c r="H132" s="305">
        <f>H133+H144+H151</f>
        <v>15786</v>
      </c>
    </row>
    <row r="133" spans="1:8" ht="16.5" thickBot="1">
      <c r="A133" s="307" t="s">
        <v>16</v>
      </c>
      <c r="B133" s="291" t="s">
        <v>74</v>
      </c>
      <c r="C133" s="292" t="s">
        <v>75</v>
      </c>
      <c r="D133" s="291" t="s">
        <v>95</v>
      </c>
      <c r="E133" s="341" t="s">
        <v>97</v>
      </c>
      <c r="F133" s="342"/>
      <c r="G133" s="254">
        <f>G136+G138+G140+G142+G134</f>
        <v>357717.1</v>
      </c>
      <c r="H133" s="362">
        <f>H136+H138+H140+H142+H134</f>
        <v>15786</v>
      </c>
    </row>
    <row r="134" spans="1:8" s="306" customFormat="1" ht="15.75">
      <c r="A134" s="263" t="s">
        <v>134</v>
      </c>
      <c r="B134" s="334" t="s">
        <v>74</v>
      </c>
      <c r="C134" s="335" t="s">
        <v>75</v>
      </c>
      <c r="D134" s="334" t="s">
        <v>135</v>
      </c>
      <c r="E134" s="336" t="s">
        <v>97</v>
      </c>
      <c r="F134" s="337"/>
      <c r="G134" s="338">
        <f>G135</f>
        <v>136000</v>
      </c>
      <c r="H134" s="363"/>
    </row>
    <row r="135" spans="1:8" ht="15.75">
      <c r="A135" s="76" t="s">
        <v>213</v>
      </c>
      <c r="B135" s="271" t="s">
        <v>74</v>
      </c>
      <c r="C135" s="253" t="s">
        <v>75</v>
      </c>
      <c r="D135" s="271" t="s">
        <v>135</v>
      </c>
      <c r="E135" s="339" t="s">
        <v>136</v>
      </c>
      <c r="F135" s="209"/>
      <c r="G135" s="251">
        <f>'Прилож №5'!H163+'Прилож №5'!H287+'Прилож №5'!H81</f>
        <v>136000</v>
      </c>
      <c r="H135" s="355"/>
    </row>
    <row r="136" spans="1:8" ht="51.75">
      <c r="A136" s="156" t="s">
        <v>287</v>
      </c>
      <c r="B136" s="52" t="s">
        <v>74</v>
      </c>
      <c r="C136" s="93" t="s">
        <v>75</v>
      </c>
      <c r="D136" s="52" t="s">
        <v>70</v>
      </c>
      <c r="E136" s="7" t="s">
        <v>97</v>
      </c>
      <c r="F136" s="23"/>
      <c r="G136" s="61">
        <f>G137</f>
        <v>10778</v>
      </c>
      <c r="H136" s="324">
        <f>H137</f>
        <v>10778</v>
      </c>
    </row>
    <row r="137" spans="1:8" ht="15.75">
      <c r="A137" s="77" t="s">
        <v>50</v>
      </c>
      <c r="B137" s="42" t="s">
        <v>74</v>
      </c>
      <c r="C137" s="94" t="s">
        <v>75</v>
      </c>
      <c r="D137" s="42" t="s">
        <v>70</v>
      </c>
      <c r="E137" s="8" t="s">
        <v>17</v>
      </c>
      <c r="F137" s="20"/>
      <c r="G137" s="58">
        <f>'Прилож №5'!H165</f>
        <v>10778</v>
      </c>
      <c r="H137" s="325">
        <f>'Прилож №5'!I165</f>
        <v>10778</v>
      </c>
    </row>
    <row r="138" spans="1:8" ht="15.75">
      <c r="A138" s="76" t="s">
        <v>76</v>
      </c>
      <c r="B138" s="42" t="s">
        <v>74</v>
      </c>
      <c r="C138" s="94" t="s">
        <v>75</v>
      </c>
      <c r="D138" s="42" t="s">
        <v>77</v>
      </c>
      <c r="E138" s="8" t="s">
        <v>97</v>
      </c>
      <c r="F138" s="20"/>
      <c r="G138" s="58">
        <f>G139</f>
        <v>205401.19999999998</v>
      </c>
      <c r="H138" s="325">
        <f>H139</f>
        <v>200</v>
      </c>
    </row>
    <row r="139" spans="1:8" ht="15.75">
      <c r="A139" s="76" t="s">
        <v>50</v>
      </c>
      <c r="B139" s="42" t="s">
        <v>74</v>
      </c>
      <c r="C139" s="94" t="s">
        <v>75</v>
      </c>
      <c r="D139" s="42" t="s">
        <v>77</v>
      </c>
      <c r="E139" s="8" t="s">
        <v>17</v>
      </c>
      <c r="F139" s="20"/>
      <c r="G139" s="58">
        <f>'Прилож №5'!H167+'Прилож №5'!H359+'Прилож №5'!H202</f>
        <v>205401.19999999998</v>
      </c>
      <c r="H139" s="58">
        <f>'Прилож №5'!I167+'Прилож №5'!I359</f>
        <v>200</v>
      </c>
    </row>
    <row r="140" spans="1:8" ht="15.75">
      <c r="A140" s="77" t="s">
        <v>130</v>
      </c>
      <c r="B140" s="42" t="s">
        <v>74</v>
      </c>
      <c r="C140" s="94" t="s">
        <v>75</v>
      </c>
      <c r="D140" s="42" t="s">
        <v>131</v>
      </c>
      <c r="E140" s="8" t="s">
        <v>97</v>
      </c>
      <c r="F140" s="20"/>
      <c r="G140" s="58">
        <f>G141</f>
        <v>165</v>
      </c>
      <c r="H140" s="325">
        <f>H141</f>
        <v>0</v>
      </c>
    </row>
    <row r="141" spans="1:8" ht="15.75">
      <c r="A141" s="77" t="s">
        <v>50</v>
      </c>
      <c r="B141" s="42" t="s">
        <v>74</v>
      </c>
      <c r="C141" s="94" t="s">
        <v>75</v>
      </c>
      <c r="D141" s="42" t="s">
        <v>131</v>
      </c>
      <c r="E141" s="8" t="s">
        <v>17</v>
      </c>
      <c r="F141" s="20"/>
      <c r="G141" s="58">
        <f>'Прилож №5'!H169</f>
        <v>165</v>
      </c>
      <c r="H141" s="325">
        <f>'Прилож №5'!I169</f>
        <v>0</v>
      </c>
    </row>
    <row r="142" spans="1:8" ht="15.75">
      <c r="A142" s="77" t="s">
        <v>306</v>
      </c>
      <c r="B142" s="42" t="s">
        <v>74</v>
      </c>
      <c r="C142" s="94" t="s">
        <v>75</v>
      </c>
      <c r="D142" s="42" t="s">
        <v>243</v>
      </c>
      <c r="E142" s="8" t="s">
        <v>97</v>
      </c>
      <c r="F142" s="322" t="s">
        <v>97</v>
      </c>
      <c r="G142" s="58">
        <f>G143</f>
        <v>5372.9</v>
      </c>
      <c r="H142" s="325">
        <f>H143</f>
        <v>4808</v>
      </c>
    </row>
    <row r="143" spans="1:8" ht="39">
      <c r="A143" s="164" t="s">
        <v>307</v>
      </c>
      <c r="B143" s="35" t="s">
        <v>74</v>
      </c>
      <c r="C143" s="14" t="s">
        <v>75</v>
      </c>
      <c r="D143" s="35" t="s">
        <v>243</v>
      </c>
      <c r="E143" s="8" t="s">
        <v>97</v>
      </c>
      <c r="F143" s="323">
        <v>624</v>
      </c>
      <c r="G143" s="58">
        <f>'Прилож №5'!H171</f>
        <v>5372.9</v>
      </c>
      <c r="H143" s="325">
        <f>'Прилож №5'!I171</f>
        <v>4808</v>
      </c>
    </row>
    <row r="144" spans="1:8" ht="15.75">
      <c r="A144" s="256" t="s">
        <v>79</v>
      </c>
      <c r="B144" s="320" t="s">
        <v>74</v>
      </c>
      <c r="C144" s="223" t="s">
        <v>80</v>
      </c>
      <c r="D144" s="321" t="s">
        <v>95</v>
      </c>
      <c r="E144" s="217" t="s">
        <v>97</v>
      </c>
      <c r="F144" s="206"/>
      <c r="G144" s="331">
        <f>G147+G149+G145</f>
        <v>128357.3</v>
      </c>
      <c r="H144" s="326">
        <f>H147+H149</f>
        <v>0</v>
      </c>
    </row>
    <row r="145" spans="1:8" s="306" customFormat="1" ht="15.75">
      <c r="A145" s="76" t="s">
        <v>134</v>
      </c>
      <c r="B145" s="267" t="s">
        <v>74</v>
      </c>
      <c r="C145" s="268" t="s">
        <v>80</v>
      </c>
      <c r="D145" s="273" t="s">
        <v>135</v>
      </c>
      <c r="E145" s="297" t="s">
        <v>97</v>
      </c>
      <c r="F145" s="309"/>
      <c r="G145" s="332">
        <f>G146</f>
        <v>121000</v>
      </c>
      <c r="H145" s="327"/>
    </row>
    <row r="146" spans="1:8" s="306" customFormat="1" ht="15.75">
      <c r="A146" s="78" t="s">
        <v>213</v>
      </c>
      <c r="B146" s="267" t="s">
        <v>74</v>
      </c>
      <c r="C146" s="268" t="s">
        <v>80</v>
      </c>
      <c r="D146" s="273" t="s">
        <v>135</v>
      </c>
      <c r="E146" s="297" t="s">
        <v>136</v>
      </c>
      <c r="F146" s="309"/>
      <c r="G146" s="332">
        <f>'Прилож №5'!H84</f>
        <v>121000</v>
      </c>
      <c r="H146" s="327"/>
    </row>
    <row r="147" spans="1:8" ht="15.75">
      <c r="A147" s="76" t="s">
        <v>197</v>
      </c>
      <c r="B147" s="42" t="s">
        <v>74</v>
      </c>
      <c r="C147" s="94" t="s">
        <v>80</v>
      </c>
      <c r="D147" s="46" t="s">
        <v>171</v>
      </c>
      <c r="E147" s="6" t="s">
        <v>97</v>
      </c>
      <c r="F147" s="20"/>
      <c r="G147" s="58">
        <f>G148</f>
        <v>4418.9</v>
      </c>
      <c r="H147" s="325">
        <f>H148</f>
        <v>0</v>
      </c>
    </row>
    <row r="148" spans="1:8" ht="15.75">
      <c r="A148" s="77" t="s">
        <v>50</v>
      </c>
      <c r="B148" s="42" t="s">
        <v>74</v>
      </c>
      <c r="C148" s="94" t="s">
        <v>80</v>
      </c>
      <c r="D148" s="46" t="s">
        <v>171</v>
      </c>
      <c r="E148" s="6" t="s">
        <v>17</v>
      </c>
      <c r="F148" s="20"/>
      <c r="G148" s="58">
        <f>'Прилож №5'!H215</f>
        <v>4418.9</v>
      </c>
      <c r="H148" s="325">
        <f>'Прилож №5'!I215</f>
        <v>0</v>
      </c>
    </row>
    <row r="149" spans="1:8" ht="13.5" customHeight="1">
      <c r="A149" s="164" t="s">
        <v>290</v>
      </c>
      <c r="B149" s="42" t="s">
        <v>74</v>
      </c>
      <c r="C149" s="94" t="s">
        <v>80</v>
      </c>
      <c r="D149" s="42" t="s">
        <v>81</v>
      </c>
      <c r="E149" s="6" t="s">
        <v>97</v>
      </c>
      <c r="F149" s="20"/>
      <c r="G149" s="58">
        <f>G150</f>
        <v>2938.4</v>
      </c>
      <c r="H149" s="325">
        <f>H150</f>
        <v>0</v>
      </c>
    </row>
    <row r="150" spans="1:8" ht="26.25">
      <c r="A150" s="164" t="s">
        <v>291</v>
      </c>
      <c r="B150" s="42" t="s">
        <v>74</v>
      </c>
      <c r="C150" s="94" t="s">
        <v>80</v>
      </c>
      <c r="D150" s="42" t="s">
        <v>81</v>
      </c>
      <c r="E150" s="8" t="s">
        <v>78</v>
      </c>
      <c r="F150" s="20"/>
      <c r="G150" s="58">
        <f>'Прилож №5'!H217</f>
        <v>2938.4</v>
      </c>
      <c r="H150" s="325">
        <f>'Прилож №5'!I217</f>
        <v>0</v>
      </c>
    </row>
    <row r="151" spans="1:8" ht="15.75">
      <c r="A151" s="256" t="s">
        <v>91</v>
      </c>
      <c r="B151" s="320" t="s">
        <v>74</v>
      </c>
      <c r="C151" s="223" t="s">
        <v>92</v>
      </c>
      <c r="D151" s="321" t="s">
        <v>95</v>
      </c>
      <c r="E151" s="217" t="s">
        <v>97</v>
      </c>
      <c r="F151" s="206"/>
      <c r="G151" s="331">
        <f>G152+G154</f>
        <v>11471.5</v>
      </c>
      <c r="H151" s="331">
        <f>H152+H154</f>
        <v>0</v>
      </c>
    </row>
    <row r="152" spans="1:8" ht="15.75">
      <c r="A152" s="77" t="s">
        <v>196</v>
      </c>
      <c r="B152" s="42" t="s">
        <v>74</v>
      </c>
      <c r="C152" s="94" t="s">
        <v>92</v>
      </c>
      <c r="D152" s="46" t="s">
        <v>25</v>
      </c>
      <c r="E152" s="6" t="s">
        <v>97</v>
      </c>
      <c r="F152" s="20"/>
      <c r="G152" s="58">
        <f>G153</f>
        <v>7685.5</v>
      </c>
      <c r="H152" s="325">
        <f>H153</f>
        <v>0</v>
      </c>
    </row>
    <row r="153" spans="1:8" ht="15.75">
      <c r="A153" s="76" t="s">
        <v>98</v>
      </c>
      <c r="B153" s="42" t="s">
        <v>74</v>
      </c>
      <c r="C153" s="94" t="s">
        <v>92</v>
      </c>
      <c r="D153" s="42" t="s">
        <v>25</v>
      </c>
      <c r="E153" s="8" t="s">
        <v>99</v>
      </c>
      <c r="F153" s="20"/>
      <c r="G153" s="58">
        <f>'Прилож №5'!H220</f>
        <v>7685.5</v>
      </c>
      <c r="H153" s="58">
        <f>'Прилож №5'!I220</f>
        <v>0</v>
      </c>
    </row>
    <row r="154" spans="1:8" ht="51.75">
      <c r="A154" s="156" t="s">
        <v>287</v>
      </c>
      <c r="B154" s="35" t="s">
        <v>74</v>
      </c>
      <c r="C154" s="14" t="s">
        <v>92</v>
      </c>
      <c r="D154" s="46" t="s">
        <v>70</v>
      </c>
      <c r="E154" s="8" t="s">
        <v>97</v>
      </c>
      <c r="F154" s="5"/>
      <c r="G154" s="92">
        <f>G155</f>
        <v>3786</v>
      </c>
      <c r="H154" s="328">
        <f>H155</f>
        <v>0</v>
      </c>
    </row>
    <row r="155" spans="1:8" ht="16.5" thickBot="1">
      <c r="A155" s="76" t="s">
        <v>50</v>
      </c>
      <c r="B155" s="124" t="s">
        <v>74</v>
      </c>
      <c r="C155" s="121" t="s">
        <v>92</v>
      </c>
      <c r="D155" s="124" t="s">
        <v>70</v>
      </c>
      <c r="E155" s="168" t="s">
        <v>17</v>
      </c>
      <c r="F155" s="316">
        <v>327</v>
      </c>
      <c r="G155" s="333">
        <f>'Прилож №5'!H174</f>
        <v>3786</v>
      </c>
      <c r="H155" s="329">
        <f>'Прилож №5'!I174</f>
        <v>0</v>
      </c>
    </row>
    <row r="156" spans="1:8" ht="16.5" thickBot="1">
      <c r="A156" s="142" t="s">
        <v>5</v>
      </c>
      <c r="B156" s="50" t="s">
        <v>82</v>
      </c>
      <c r="C156" s="27" t="s">
        <v>96</v>
      </c>
      <c r="D156" s="50" t="s">
        <v>95</v>
      </c>
      <c r="E156" s="25" t="s">
        <v>97</v>
      </c>
      <c r="F156" s="29"/>
      <c r="G156" s="56">
        <f>G157+G164+G160</f>
        <v>85867.2</v>
      </c>
      <c r="H156" s="305">
        <f>H157+H164+H160</f>
        <v>72992</v>
      </c>
    </row>
    <row r="157" spans="1:8" ht="15.75">
      <c r="A157" s="227" t="s">
        <v>93</v>
      </c>
      <c r="B157" s="344" t="s">
        <v>82</v>
      </c>
      <c r="C157" s="346" t="s">
        <v>94</v>
      </c>
      <c r="D157" s="281" t="s">
        <v>95</v>
      </c>
      <c r="E157" s="319" t="s">
        <v>97</v>
      </c>
      <c r="F157" s="209"/>
      <c r="G157" s="340">
        <f>G158</f>
        <v>664</v>
      </c>
      <c r="H157" s="355">
        <f>H158</f>
        <v>0</v>
      </c>
    </row>
    <row r="158" spans="1:8" ht="15.75">
      <c r="A158" s="109" t="s">
        <v>198</v>
      </c>
      <c r="B158" s="42" t="s">
        <v>82</v>
      </c>
      <c r="C158" s="94" t="s">
        <v>94</v>
      </c>
      <c r="D158" s="42" t="s">
        <v>164</v>
      </c>
      <c r="E158" s="6" t="s">
        <v>97</v>
      </c>
      <c r="F158" s="20"/>
      <c r="G158" s="58">
        <f>G159</f>
        <v>664</v>
      </c>
      <c r="H158" s="325">
        <f>H159</f>
        <v>0</v>
      </c>
    </row>
    <row r="159" spans="1:8" ht="26.25">
      <c r="A159" s="228" t="s">
        <v>292</v>
      </c>
      <c r="B159" s="42" t="s">
        <v>82</v>
      </c>
      <c r="C159" s="94" t="s">
        <v>94</v>
      </c>
      <c r="D159" s="42" t="s">
        <v>164</v>
      </c>
      <c r="E159" s="6" t="s">
        <v>199</v>
      </c>
      <c r="F159" s="20"/>
      <c r="G159" s="58">
        <f>'Прилож №5'!H88</f>
        <v>664</v>
      </c>
      <c r="H159" s="325">
        <f>'Прилож №5'!I88</f>
        <v>0</v>
      </c>
    </row>
    <row r="160" spans="1:8" ht="15.75">
      <c r="A160" s="219" t="s">
        <v>246</v>
      </c>
      <c r="B160" s="320" t="s">
        <v>82</v>
      </c>
      <c r="C160" s="223" t="s">
        <v>245</v>
      </c>
      <c r="D160" s="320" t="s">
        <v>95</v>
      </c>
      <c r="E160" s="207" t="s">
        <v>97</v>
      </c>
      <c r="F160" s="352"/>
      <c r="G160" s="331">
        <f>G161+G163</f>
        <v>77795</v>
      </c>
      <c r="H160" s="326">
        <f>H161+H163</f>
        <v>72647</v>
      </c>
    </row>
    <row r="161" spans="1:8" ht="15.75">
      <c r="A161" s="109" t="s">
        <v>220</v>
      </c>
      <c r="B161" s="42" t="s">
        <v>82</v>
      </c>
      <c r="C161" s="94" t="s">
        <v>245</v>
      </c>
      <c r="D161" s="42" t="s">
        <v>221</v>
      </c>
      <c r="E161" s="8" t="s">
        <v>97</v>
      </c>
      <c r="F161" s="10"/>
      <c r="G161" s="58">
        <f>G162</f>
        <v>5148</v>
      </c>
      <c r="H161" s="325">
        <f>H162</f>
        <v>0</v>
      </c>
    </row>
    <row r="162" spans="1:8" ht="15.75">
      <c r="A162" s="109" t="s">
        <v>247</v>
      </c>
      <c r="B162" s="42" t="s">
        <v>82</v>
      </c>
      <c r="C162" s="94" t="s">
        <v>245</v>
      </c>
      <c r="D162" s="42" t="s">
        <v>221</v>
      </c>
      <c r="E162" s="8" t="s">
        <v>222</v>
      </c>
      <c r="F162" s="10">
        <v>483</v>
      </c>
      <c r="G162" s="58">
        <f>'Прилож №5'!H91+'Прилож №5'!H198</f>
        <v>5148</v>
      </c>
      <c r="H162" s="325">
        <f>'Прилож №5'!I91</f>
        <v>0</v>
      </c>
    </row>
    <row r="163" spans="1:8" ht="13.5" customHeight="1">
      <c r="A163" s="155" t="s">
        <v>244</v>
      </c>
      <c r="B163" s="42" t="s">
        <v>82</v>
      </c>
      <c r="C163" s="94" t="s">
        <v>245</v>
      </c>
      <c r="D163" s="42" t="s">
        <v>221</v>
      </c>
      <c r="E163" s="8" t="s">
        <v>264</v>
      </c>
      <c r="F163" s="10">
        <v>572</v>
      </c>
      <c r="G163" s="58">
        <f>'Прилож №5'!H92</f>
        <v>72647</v>
      </c>
      <c r="H163" s="325">
        <f>'Прилож №5'!I92</f>
        <v>72647</v>
      </c>
    </row>
    <row r="164" spans="1:8" ht="15.75">
      <c r="A164" s="219" t="s">
        <v>83</v>
      </c>
      <c r="B164" s="320" t="s">
        <v>82</v>
      </c>
      <c r="C164" s="346" t="s">
        <v>84</v>
      </c>
      <c r="D164" s="344" t="s">
        <v>95</v>
      </c>
      <c r="E164" s="208" t="s">
        <v>97</v>
      </c>
      <c r="F164" s="209"/>
      <c r="G164" s="340">
        <f>G165</f>
        <v>7408.200000000001</v>
      </c>
      <c r="H164" s="355">
        <f>H165</f>
        <v>345</v>
      </c>
    </row>
    <row r="165" spans="1:8" ht="15.75">
      <c r="A165" s="232" t="s">
        <v>211</v>
      </c>
      <c r="B165" s="42" t="s">
        <v>82</v>
      </c>
      <c r="C165" s="94" t="s">
        <v>84</v>
      </c>
      <c r="D165" s="42" t="s">
        <v>85</v>
      </c>
      <c r="E165" s="8" t="s">
        <v>97</v>
      </c>
      <c r="F165" s="20"/>
      <c r="G165" s="58">
        <f>G166</f>
        <v>7408.200000000001</v>
      </c>
      <c r="H165" s="325">
        <f>H166</f>
        <v>345</v>
      </c>
    </row>
    <row r="166" spans="1:8" ht="16.5" thickBot="1">
      <c r="A166" s="141" t="s">
        <v>214</v>
      </c>
      <c r="B166" s="124" t="s">
        <v>82</v>
      </c>
      <c r="C166" s="121" t="s">
        <v>84</v>
      </c>
      <c r="D166" s="124" t="s">
        <v>85</v>
      </c>
      <c r="E166" s="168" t="s">
        <v>216</v>
      </c>
      <c r="F166" s="244"/>
      <c r="G166" s="333">
        <f>'Прилож №5'!H125</f>
        <v>7408.200000000001</v>
      </c>
      <c r="H166" s="329">
        <f>'Прилож №5'!I125</f>
        <v>345</v>
      </c>
    </row>
    <row r="167" spans="1:8" ht="16.5" thickBot="1">
      <c r="A167" s="142" t="s">
        <v>144</v>
      </c>
      <c r="B167" s="50"/>
      <c r="C167" s="96"/>
      <c r="D167" s="45"/>
      <c r="E167" s="75"/>
      <c r="F167" s="81"/>
      <c r="G167" s="56">
        <f>G11+G26+G30+G48+G57+G72+G81+G107+G132+G156</f>
        <v>1467345.2999999998</v>
      </c>
      <c r="H167" s="305">
        <f>H11+H26+H30+H48+H57+H72+H81+H107+H132+H156</f>
        <v>247898</v>
      </c>
    </row>
  </sheetData>
  <mergeCells count="2">
    <mergeCell ref="A7:H7"/>
    <mergeCell ref="A8:H8"/>
  </mergeCells>
  <printOptions horizontalCentered="1"/>
  <pageMargins left="0.2755905511811024" right="0.2362204724409449" top="0.1968503937007874" bottom="0.2362204724409449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0"/>
  <sheetViews>
    <sheetView workbookViewId="0" topLeftCell="A1">
      <selection activeCell="A95" sqref="A95"/>
    </sheetView>
  </sheetViews>
  <sheetFormatPr defaultColWidth="8.796875" defaultRowHeight="15"/>
  <cols>
    <col min="1" max="1" width="52.3984375" style="0" customWidth="1"/>
    <col min="2" max="2" width="5.19921875" style="1" customWidth="1"/>
    <col min="3" max="3" width="6.3984375" style="1" customWidth="1"/>
    <col min="4" max="4" width="6.19921875" style="1" customWidth="1"/>
    <col min="5" max="5" width="9" style="1" customWidth="1"/>
    <col min="6" max="6" width="0.1015625" style="1" hidden="1" customWidth="1"/>
    <col min="7" max="7" width="5.59765625" style="177" customWidth="1"/>
    <col min="8" max="8" width="8.69921875" style="2" customWidth="1"/>
    <col min="9" max="9" width="10.19921875" style="2" customWidth="1"/>
  </cols>
  <sheetData>
    <row r="1" ht="15.75">
      <c r="I1" s="435" t="s">
        <v>342</v>
      </c>
    </row>
    <row r="2" ht="15.75">
      <c r="I2" s="435" t="s">
        <v>338</v>
      </c>
    </row>
    <row r="3" ht="15.75">
      <c r="I3" s="435" t="s">
        <v>350</v>
      </c>
    </row>
    <row r="4" ht="15.75">
      <c r="I4" s="435" t="s">
        <v>343</v>
      </c>
    </row>
    <row r="5" ht="15.75">
      <c r="I5" s="435" t="s">
        <v>351</v>
      </c>
    </row>
    <row r="6" spans="1:6" ht="15.75">
      <c r="A6" s="3"/>
      <c r="B6" s="4"/>
      <c r="C6" s="4"/>
      <c r="D6" s="4"/>
      <c r="E6" s="4"/>
      <c r="F6" s="4"/>
    </row>
    <row r="7" spans="1:9" ht="15.75">
      <c r="A7" s="485" t="s">
        <v>344</v>
      </c>
      <c r="B7" s="485"/>
      <c r="C7" s="485"/>
      <c r="D7" s="485"/>
      <c r="E7" s="485"/>
      <c r="F7" s="485"/>
      <c r="G7" s="485"/>
      <c r="H7" s="485"/>
      <c r="I7" s="485"/>
    </row>
    <row r="8" spans="1:6" ht="16.5" thickBot="1">
      <c r="A8" s="2"/>
      <c r="B8" s="4"/>
      <c r="C8" s="4"/>
      <c r="D8" s="4"/>
      <c r="E8" s="4"/>
      <c r="F8" s="4"/>
    </row>
    <row r="9" spans="1:9" ht="15.75">
      <c r="A9" s="279" t="s">
        <v>0</v>
      </c>
      <c r="B9" s="245" t="s">
        <v>110</v>
      </c>
      <c r="C9" s="245" t="s">
        <v>111</v>
      </c>
      <c r="D9" s="245" t="s">
        <v>117</v>
      </c>
      <c r="E9" s="245" t="s">
        <v>115</v>
      </c>
      <c r="F9" s="246"/>
      <c r="G9" s="280" t="s">
        <v>113</v>
      </c>
      <c r="H9" s="240" t="s">
        <v>114</v>
      </c>
      <c r="I9" s="239" t="s">
        <v>217</v>
      </c>
    </row>
    <row r="10" spans="1:9" ht="29.25" customHeight="1" thickBot="1">
      <c r="A10" s="215"/>
      <c r="B10" s="281"/>
      <c r="C10" s="281"/>
      <c r="D10" s="281" t="s">
        <v>118</v>
      </c>
      <c r="E10" s="281" t="s">
        <v>112</v>
      </c>
      <c r="F10" s="247"/>
      <c r="G10" s="282"/>
      <c r="H10" s="242"/>
      <c r="I10" s="283" t="s">
        <v>218</v>
      </c>
    </row>
    <row r="11" spans="1:9" ht="19.5" thickBot="1">
      <c r="A11" s="275" t="s">
        <v>109</v>
      </c>
      <c r="B11" s="79" t="s">
        <v>200</v>
      </c>
      <c r="C11" s="50" t="s">
        <v>96</v>
      </c>
      <c r="D11" s="27" t="s">
        <v>96</v>
      </c>
      <c r="E11" s="50" t="s">
        <v>95</v>
      </c>
      <c r="F11" s="27"/>
      <c r="G11" s="178" t="s">
        <v>97</v>
      </c>
      <c r="H11" s="113">
        <f>H12+H22+H28+H38+H47+H59+H69+H78+H85+H63</f>
        <v>470412.3</v>
      </c>
      <c r="I11" s="113">
        <f>I12+I28+I38+I85+I22+I47+I69</f>
        <v>74907</v>
      </c>
    </row>
    <row r="12" spans="1:9" ht="15.75">
      <c r="A12" s="437" t="s">
        <v>23</v>
      </c>
      <c r="B12" s="415" t="s">
        <v>200</v>
      </c>
      <c r="C12" s="415" t="s">
        <v>24</v>
      </c>
      <c r="D12" s="415" t="s">
        <v>96</v>
      </c>
      <c r="E12" s="415" t="s">
        <v>95</v>
      </c>
      <c r="F12" s="415"/>
      <c r="G12" s="416" t="s">
        <v>97</v>
      </c>
      <c r="H12" s="417">
        <f>H13+H16+H19</f>
        <v>76066.89999999998</v>
      </c>
      <c r="I12" s="438">
        <f>I13+I16</f>
        <v>2260</v>
      </c>
    </row>
    <row r="13" spans="1:9" s="165" customFormat="1" ht="26.25">
      <c r="A13" s="261" t="s">
        <v>269</v>
      </c>
      <c r="B13" s="411" t="s">
        <v>200</v>
      </c>
      <c r="C13" s="412" t="s">
        <v>24</v>
      </c>
      <c r="D13" s="264" t="s">
        <v>241</v>
      </c>
      <c r="E13" s="412" t="s">
        <v>95</v>
      </c>
      <c r="F13" s="264"/>
      <c r="G13" s="272" t="s">
        <v>97</v>
      </c>
      <c r="H13" s="413">
        <f>H14</f>
        <v>1268.9</v>
      </c>
      <c r="I13" s="413">
        <f>I14</f>
        <v>0</v>
      </c>
    </row>
    <row r="14" spans="1:9" s="165" customFormat="1" ht="15.75">
      <c r="A14" s="262" t="s">
        <v>26</v>
      </c>
      <c r="B14" s="266" t="s">
        <v>200</v>
      </c>
      <c r="C14" s="267" t="s">
        <v>24</v>
      </c>
      <c r="D14" s="268" t="s">
        <v>241</v>
      </c>
      <c r="E14" s="267" t="s">
        <v>25</v>
      </c>
      <c r="F14" s="268"/>
      <c r="G14" s="269" t="s">
        <v>97</v>
      </c>
      <c r="H14" s="265">
        <f>H15</f>
        <v>1268.9</v>
      </c>
      <c r="I14" s="265">
        <f>I15</f>
        <v>0</v>
      </c>
    </row>
    <row r="15" spans="1:9" s="165" customFormat="1" ht="15.75">
      <c r="A15" s="263" t="s">
        <v>270</v>
      </c>
      <c r="B15" s="266" t="s">
        <v>200</v>
      </c>
      <c r="C15" s="267" t="s">
        <v>24</v>
      </c>
      <c r="D15" s="268" t="s">
        <v>241</v>
      </c>
      <c r="E15" s="267" t="s">
        <v>25</v>
      </c>
      <c r="F15" s="268"/>
      <c r="G15" s="269" t="s">
        <v>233</v>
      </c>
      <c r="H15" s="265">
        <v>1268.9</v>
      </c>
      <c r="I15" s="301"/>
    </row>
    <row r="16" spans="1:9" ht="26.25">
      <c r="A16" s="259" t="s">
        <v>272</v>
      </c>
      <c r="B16" s="266" t="s">
        <v>200</v>
      </c>
      <c r="C16" s="267" t="s">
        <v>24</v>
      </c>
      <c r="D16" s="268" t="s">
        <v>27</v>
      </c>
      <c r="E16" s="267" t="s">
        <v>95</v>
      </c>
      <c r="F16" s="268"/>
      <c r="G16" s="270" t="s">
        <v>97</v>
      </c>
      <c r="H16" s="265">
        <f>H17</f>
        <v>73797.99999999999</v>
      </c>
      <c r="I16" s="265">
        <f>I17</f>
        <v>2260</v>
      </c>
    </row>
    <row r="17" spans="1:9" ht="15.75">
      <c r="A17" s="262" t="s">
        <v>26</v>
      </c>
      <c r="B17" s="266" t="s">
        <v>200</v>
      </c>
      <c r="C17" s="267" t="s">
        <v>24</v>
      </c>
      <c r="D17" s="268" t="s">
        <v>27</v>
      </c>
      <c r="E17" s="271" t="s">
        <v>25</v>
      </c>
      <c r="F17" s="253"/>
      <c r="G17" s="272" t="s">
        <v>97</v>
      </c>
      <c r="H17" s="265">
        <f>H18</f>
        <v>73797.99999999999</v>
      </c>
      <c r="I17" s="265">
        <f>I18</f>
        <v>2260</v>
      </c>
    </row>
    <row r="18" spans="1:9" ht="15.75">
      <c r="A18" s="263" t="s">
        <v>98</v>
      </c>
      <c r="B18" s="266" t="s">
        <v>200</v>
      </c>
      <c r="C18" s="267" t="s">
        <v>24</v>
      </c>
      <c r="D18" s="268" t="s">
        <v>27</v>
      </c>
      <c r="E18" s="267" t="s">
        <v>25</v>
      </c>
      <c r="F18" s="268"/>
      <c r="G18" s="269" t="s">
        <v>99</v>
      </c>
      <c r="H18" s="265">
        <f>72600.4+1328+685.5+932+97.2+700-1845.1-700</f>
        <v>73797.99999999999</v>
      </c>
      <c r="I18" s="301">
        <f>1328+932</f>
        <v>2260</v>
      </c>
    </row>
    <row r="19" spans="1:9" ht="15.75">
      <c r="A19" s="439" t="s">
        <v>314</v>
      </c>
      <c r="B19" s="394" t="s">
        <v>200</v>
      </c>
      <c r="C19" s="394" t="s">
        <v>24</v>
      </c>
      <c r="D19" s="394" t="s">
        <v>315</v>
      </c>
      <c r="E19" s="394" t="s">
        <v>95</v>
      </c>
      <c r="F19" s="394" t="s">
        <v>97</v>
      </c>
      <c r="G19" s="395"/>
      <c r="H19" s="396">
        <f>H20</f>
        <v>1000</v>
      </c>
      <c r="I19" s="440"/>
    </row>
    <row r="20" spans="1:9" ht="15.75">
      <c r="A20" s="439" t="s">
        <v>316</v>
      </c>
      <c r="B20" s="394" t="s">
        <v>200</v>
      </c>
      <c r="C20" s="394" t="s">
        <v>24</v>
      </c>
      <c r="D20" s="394" t="s">
        <v>315</v>
      </c>
      <c r="E20" s="394" t="s">
        <v>317</v>
      </c>
      <c r="F20" s="394" t="s">
        <v>97</v>
      </c>
      <c r="G20" s="395"/>
      <c r="H20" s="396">
        <f>H21</f>
        <v>1000</v>
      </c>
      <c r="I20" s="440"/>
    </row>
    <row r="21" spans="1:9" ht="15.75">
      <c r="A21" s="439" t="s">
        <v>318</v>
      </c>
      <c r="B21" s="394" t="s">
        <v>200</v>
      </c>
      <c r="C21" s="394" t="s">
        <v>24</v>
      </c>
      <c r="D21" s="394" t="s">
        <v>315</v>
      </c>
      <c r="E21" s="394" t="s">
        <v>317</v>
      </c>
      <c r="F21" s="394" t="s">
        <v>319</v>
      </c>
      <c r="G21" s="395" t="s">
        <v>319</v>
      </c>
      <c r="H21" s="396">
        <v>1000</v>
      </c>
      <c r="I21" s="440"/>
    </row>
    <row r="22" spans="1:9" ht="15.75">
      <c r="A22" s="441" t="s">
        <v>174</v>
      </c>
      <c r="B22" s="409" t="s">
        <v>200</v>
      </c>
      <c r="C22" s="409" t="s">
        <v>175</v>
      </c>
      <c r="D22" s="418" t="s">
        <v>96</v>
      </c>
      <c r="E22" s="418" t="s">
        <v>95</v>
      </c>
      <c r="F22" s="418"/>
      <c r="G22" s="419" t="s">
        <v>97</v>
      </c>
      <c r="H22" s="410">
        <f>H23</f>
        <v>90</v>
      </c>
      <c r="I22" s="442">
        <f>I23</f>
        <v>0</v>
      </c>
    </row>
    <row r="23" spans="1:9" ht="15.75">
      <c r="A23" s="78" t="s">
        <v>176</v>
      </c>
      <c r="B23" s="125" t="s">
        <v>200</v>
      </c>
      <c r="C23" s="52" t="s">
        <v>175</v>
      </c>
      <c r="D23" s="93" t="s">
        <v>177</v>
      </c>
      <c r="E23" s="35" t="s">
        <v>95</v>
      </c>
      <c r="F23" s="14"/>
      <c r="G23" s="181" t="s">
        <v>97</v>
      </c>
      <c r="H23" s="111">
        <f>H25</f>
        <v>90</v>
      </c>
      <c r="I23" s="111">
        <f>I25</f>
        <v>0</v>
      </c>
    </row>
    <row r="24" spans="1:9" ht="15.75">
      <c r="A24" s="76" t="s">
        <v>178</v>
      </c>
      <c r="B24" s="126"/>
      <c r="C24" s="42"/>
      <c r="D24" s="94"/>
      <c r="E24" s="42"/>
      <c r="F24" s="94"/>
      <c r="G24" s="182"/>
      <c r="H24" s="112"/>
      <c r="I24" s="109"/>
    </row>
    <row r="25" spans="1:9" ht="15.75">
      <c r="A25" s="76" t="s">
        <v>179</v>
      </c>
      <c r="B25" s="126" t="s">
        <v>200</v>
      </c>
      <c r="C25" s="42" t="s">
        <v>175</v>
      </c>
      <c r="D25" s="94" t="s">
        <v>177</v>
      </c>
      <c r="E25" s="42" t="s">
        <v>180</v>
      </c>
      <c r="F25" s="94"/>
      <c r="G25" s="181" t="s">
        <v>97</v>
      </c>
      <c r="H25" s="112">
        <f>H27</f>
        <v>90</v>
      </c>
      <c r="I25" s="112">
        <f>I27</f>
        <v>0</v>
      </c>
    </row>
    <row r="26" spans="1:9" ht="15.75">
      <c r="A26" s="76" t="s">
        <v>181</v>
      </c>
      <c r="B26" s="126"/>
      <c r="C26" s="42"/>
      <c r="D26" s="94"/>
      <c r="E26" s="42"/>
      <c r="F26" s="94"/>
      <c r="G26" s="182"/>
      <c r="H26" s="112"/>
      <c r="I26" s="109"/>
    </row>
    <row r="27" spans="1:9" ht="15.75">
      <c r="A27" s="77" t="s">
        <v>182</v>
      </c>
      <c r="B27" s="127" t="s">
        <v>200</v>
      </c>
      <c r="C27" s="46" t="s">
        <v>175</v>
      </c>
      <c r="D27" s="95" t="s">
        <v>177</v>
      </c>
      <c r="E27" s="46" t="s">
        <v>180</v>
      </c>
      <c r="F27" s="95"/>
      <c r="G27" s="197" t="s">
        <v>183</v>
      </c>
      <c r="H27" s="196">
        <v>90</v>
      </c>
      <c r="I27" s="139"/>
    </row>
    <row r="28" spans="1:9" ht="15.75">
      <c r="A28" s="441" t="s">
        <v>293</v>
      </c>
      <c r="B28" s="409" t="s">
        <v>200</v>
      </c>
      <c r="C28" s="409" t="s">
        <v>33</v>
      </c>
      <c r="D28" s="418" t="s">
        <v>96</v>
      </c>
      <c r="E28" s="418" t="s">
        <v>95</v>
      </c>
      <c r="F28" s="418"/>
      <c r="G28" s="419" t="s">
        <v>97</v>
      </c>
      <c r="H28" s="410">
        <f>H29+H32+H35</f>
        <v>3326.6</v>
      </c>
      <c r="I28" s="442">
        <f>I29+I32+I35</f>
        <v>0</v>
      </c>
    </row>
    <row r="29" spans="1:9" ht="26.25">
      <c r="A29" s="248" t="s">
        <v>278</v>
      </c>
      <c r="B29" s="125" t="s">
        <v>200</v>
      </c>
      <c r="C29" s="52" t="s">
        <v>33</v>
      </c>
      <c r="D29" s="93" t="s">
        <v>37</v>
      </c>
      <c r="E29" s="52" t="s">
        <v>95</v>
      </c>
      <c r="F29" s="93"/>
      <c r="G29" s="201" t="s">
        <v>97</v>
      </c>
      <c r="H29" s="138">
        <f>H30</f>
        <v>2194</v>
      </c>
      <c r="I29" s="111">
        <f>I30</f>
        <v>0</v>
      </c>
    </row>
    <row r="30" spans="1:9" ht="15.75">
      <c r="A30" s="109" t="s">
        <v>38</v>
      </c>
      <c r="B30" s="126" t="s">
        <v>200</v>
      </c>
      <c r="C30" s="42" t="s">
        <v>33</v>
      </c>
      <c r="D30" s="94" t="s">
        <v>37</v>
      </c>
      <c r="E30" s="42" t="s">
        <v>39</v>
      </c>
      <c r="F30" s="94"/>
      <c r="G30" s="180" t="s">
        <v>97</v>
      </c>
      <c r="H30" s="135">
        <f>H31</f>
        <v>2194</v>
      </c>
      <c r="I30" s="112">
        <f>I31</f>
        <v>0</v>
      </c>
    </row>
    <row r="31" spans="1:9" ht="26.25">
      <c r="A31" s="228" t="s">
        <v>296</v>
      </c>
      <c r="B31" s="127" t="s">
        <v>200</v>
      </c>
      <c r="C31" s="46" t="s">
        <v>33</v>
      </c>
      <c r="D31" s="95" t="s">
        <v>37</v>
      </c>
      <c r="E31" s="42" t="s">
        <v>39</v>
      </c>
      <c r="F31" s="94"/>
      <c r="G31" s="191">
        <v>261</v>
      </c>
      <c r="H31" s="143">
        <f>1970+546-322</f>
        <v>2194</v>
      </c>
      <c r="I31" s="109"/>
    </row>
    <row r="32" spans="1:9" ht="15.75">
      <c r="A32" s="77" t="s">
        <v>184</v>
      </c>
      <c r="B32" s="127" t="s">
        <v>200</v>
      </c>
      <c r="C32" s="46" t="s">
        <v>33</v>
      </c>
      <c r="D32" s="95" t="s">
        <v>185</v>
      </c>
      <c r="E32" s="42" t="s">
        <v>95</v>
      </c>
      <c r="F32" s="94"/>
      <c r="G32" s="180" t="s">
        <v>97</v>
      </c>
      <c r="H32" s="135">
        <f>H33</f>
        <v>291</v>
      </c>
      <c r="I32" s="112">
        <f>I33</f>
        <v>0</v>
      </c>
    </row>
    <row r="33" spans="1:9" ht="26.25">
      <c r="A33" s="156" t="s">
        <v>242</v>
      </c>
      <c r="B33" s="127" t="s">
        <v>200</v>
      </c>
      <c r="C33" s="46" t="s">
        <v>33</v>
      </c>
      <c r="D33" s="95" t="s">
        <v>185</v>
      </c>
      <c r="E33" s="42" t="s">
        <v>187</v>
      </c>
      <c r="F33" s="94"/>
      <c r="G33" s="180" t="s">
        <v>97</v>
      </c>
      <c r="H33" s="135">
        <f>H34</f>
        <v>291</v>
      </c>
      <c r="I33" s="112">
        <f>I34</f>
        <v>0</v>
      </c>
    </row>
    <row r="34" spans="1:9" ht="15.75">
      <c r="A34" s="443" t="s">
        <v>50</v>
      </c>
      <c r="B34" s="399" t="s">
        <v>200</v>
      </c>
      <c r="C34" s="399" t="s">
        <v>33</v>
      </c>
      <c r="D34" s="399" t="s">
        <v>185</v>
      </c>
      <c r="E34" s="399" t="s">
        <v>187</v>
      </c>
      <c r="F34" s="399"/>
      <c r="G34" s="408">
        <v>327</v>
      </c>
      <c r="H34" s="401">
        <v>291</v>
      </c>
      <c r="I34" s="444"/>
    </row>
    <row r="35" spans="1:9" ht="26.25">
      <c r="A35" s="261" t="s">
        <v>279</v>
      </c>
      <c r="B35" s="125" t="s">
        <v>200</v>
      </c>
      <c r="C35" s="52" t="s">
        <v>33</v>
      </c>
      <c r="D35" s="93" t="s">
        <v>159</v>
      </c>
      <c r="E35" s="52" t="s">
        <v>95</v>
      </c>
      <c r="F35" s="93"/>
      <c r="G35" s="201" t="s">
        <v>97</v>
      </c>
      <c r="H35" s="111">
        <f>H36</f>
        <v>841.6</v>
      </c>
      <c r="I35" s="111">
        <f>I36</f>
        <v>0</v>
      </c>
    </row>
    <row r="36" spans="1:9" ht="26.25">
      <c r="A36" s="164" t="s">
        <v>280</v>
      </c>
      <c r="B36" s="127" t="s">
        <v>200</v>
      </c>
      <c r="C36" s="46" t="s">
        <v>33</v>
      </c>
      <c r="D36" s="95" t="s">
        <v>159</v>
      </c>
      <c r="E36" s="46" t="s">
        <v>187</v>
      </c>
      <c r="F36" s="6"/>
      <c r="G36" s="180" t="s">
        <v>97</v>
      </c>
      <c r="H36" s="110">
        <f>H37</f>
        <v>841.6</v>
      </c>
      <c r="I36" s="110">
        <f>I37</f>
        <v>0</v>
      </c>
    </row>
    <row r="37" spans="1:9" ht="15.75">
      <c r="A37" s="77" t="s">
        <v>166</v>
      </c>
      <c r="B37" s="127" t="s">
        <v>200</v>
      </c>
      <c r="C37" s="46" t="s">
        <v>33</v>
      </c>
      <c r="D37" s="95" t="s">
        <v>159</v>
      </c>
      <c r="E37" s="46" t="s">
        <v>187</v>
      </c>
      <c r="F37" s="6"/>
      <c r="G37" s="184">
        <v>216</v>
      </c>
      <c r="H37" s="110">
        <f>1116+568-842.4</f>
        <v>841.6</v>
      </c>
      <c r="I37" s="176"/>
    </row>
    <row r="38" spans="1:9" ht="15.75">
      <c r="A38" s="441" t="s">
        <v>121</v>
      </c>
      <c r="B38" s="409" t="s">
        <v>200</v>
      </c>
      <c r="C38" s="409" t="s">
        <v>122</v>
      </c>
      <c r="D38" s="409" t="s">
        <v>96</v>
      </c>
      <c r="E38" s="409" t="s">
        <v>95</v>
      </c>
      <c r="F38" s="409"/>
      <c r="G38" s="414" t="s">
        <v>97</v>
      </c>
      <c r="H38" s="410">
        <f>H39+H42</f>
        <v>7703</v>
      </c>
      <c r="I38" s="442">
        <f>I39+I42</f>
        <v>0</v>
      </c>
    </row>
    <row r="39" spans="1:9" ht="15.75">
      <c r="A39" s="78" t="s">
        <v>253</v>
      </c>
      <c r="B39" s="52" t="s">
        <v>200</v>
      </c>
      <c r="C39" s="93" t="s">
        <v>122</v>
      </c>
      <c r="D39" s="52" t="s">
        <v>254</v>
      </c>
      <c r="E39" s="52" t="s">
        <v>95</v>
      </c>
      <c r="F39" s="93"/>
      <c r="G39" s="201" t="s">
        <v>97</v>
      </c>
      <c r="H39" s="138">
        <f>H40</f>
        <v>5072</v>
      </c>
      <c r="I39" s="111">
        <f>I40</f>
        <v>0</v>
      </c>
    </row>
    <row r="40" spans="1:9" ht="15.75">
      <c r="A40" s="76" t="s">
        <v>256</v>
      </c>
      <c r="B40" s="42" t="s">
        <v>200</v>
      </c>
      <c r="C40" s="94" t="s">
        <v>122</v>
      </c>
      <c r="D40" s="42" t="s">
        <v>254</v>
      </c>
      <c r="E40" s="8" t="s">
        <v>255</v>
      </c>
      <c r="F40" s="20"/>
      <c r="G40" s="180" t="s">
        <v>97</v>
      </c>
      <c r="H40" s="135">
        <f>H41</f>
        <v>5072</v>
      </c>
      <c r="I40" s="112">
        <f>I41</f>
        <v>0</v>
      </c>
    </row>
    <row r="41" spans="1:9" ht="15.75">
      <c r="A41" s="76" t="s">
        <v>257</v>
      </c>
      <c r="B41" s="42" t="s">
        <v>200</v>
      </c>
      <c r="C41" s="94" t="s">
        <v>122</v>
      </c>
      <c r="D41" s="42" t="s">
        <v>254</v>
      </c>
      <c r="E41" s="8" t="s">
        <v>255</v>
      </c>
      <c r="F41" s="20"/>
      <c r="G41" s="191">
        <v>365</v>
      </c>
      <c r="H41" s="135">
        <v>5072</v>
      </c>
      <c r="I41" s="112"/>
    </row>
    <row r="42" spans="1:9" ht="15.75">
      <c r="A42" s="78" t="s">
        <v>123</v>
      </c>
      <c r="B42" s="125" t="s">
        <v>200</v>
      </c>
      <c r="C42" s="52" t="s">
        <v>122</v>
      </c>
      <c r="D42" s="93" t="s">
        <v>124</v>
      </c>
      <c r="E42" s="42" t="s">
        <v>95</v>
      </c>
      <c r="F42" s="94"/>
      <c r="G42" s="198" t="s">
        <v>97</v>
      </c>
      <c r="H42" s="111">
        <f>H43+H45</f>
        <v>2631</v>
      </c>
      <c r="I42" s="111">
        <f>I43+I45</f>
        <v>0</v>
      </c>
    </row>
    <row r="43" spans="1:9" ht="26.25">
      <c r="A43" s="103" t="s">
        <v>236</v>
      </c>
      <c r="B43" s="125" t="s">
        <v>200</v>
      </c>
      <c r="C43" s="52" t="s">
        <v>122</v>
      </c>
      <c r="D43" s="93" t="s">
        <v>124</v>
      </c>
      <c r="E43" s="52" t="s">
        <v>237</v>
      </c>
      <c r="F43" s="93"/>
      <c r="G43" s="180" t="s">
        <v>97</v>
      </c>
      <c r="H43" s="111">
        <f>H44</f>
        <v>2478</v>
      </c>
      <c r="I43" s="111">
        <f>I44</f>
        <v>0</v>
      </c>
    </row>
    <row r="44" spans="1:9" ht="15.75">
      <c r="A44" s="78" t="s">
        <v>238</v>
      </c>
      <c r="B44" s="125" t="s">
        <v>200</v>
      </c>
      <c r="C44" s="52" t="s">
        <v>122</v>
      </c>
      <c r="D44" s="93" t="s">
        <v>124</v>
      </c>
      <c r="E44" s="52" t="s">
        <v>237</v>
      </c>
      <c r="F44" s="93"/>
      <c r="G44" s="185">
        <v>405</v>
      </c>
      <c r="H44" s="111">
        <v>2478</v>
      </c>
      <c r="I44" s="109"/>
    </row>
    <row r="45" spans="1:9" ht="26.25">
      <c r="A45" s="228" t="s">
        <v>281</v>
      </c>
      <c r="B45" s="126" t="s">
        <v>200</v>
      </c>
      <c r="C45" s="42" t="s">
        <v>122</v>
      </c>
      <c r="D45" s="94" t="s">
        <v>124</v>
      </c>
      <c r="E45" s="42" t="s">
        <v>165</v>
      </c>
      <c r="F45" s="94"/>
      <c r="G45" s="180" t="s">
        <v>97</v>
      </c>
      <c r="H45" s="112">
        <f>H46</f>
        <v>153</v>
      </c>
      <c r="I45" s="112">
        <f>I46</f>
        <v>0</v>
      </c>
    </row>
    <row r="46" spans="1:9" ht="15.75">
      <c r="A46" s="77" t="s">
        <v>166</v>
      </c>
      <c r="B46" s="127" t="s">
        <v>200</v>
      </c>
      <c r="C46" s="46" t="s">
        <v>122</v>
      </c>
      <c r="D46" s="95" t="s">
        <v>124</v>
      </c>
      <c r="E46" s="46" t="s">
        <v>165</v>
      </c>
      <c r="F46" s="95"/>
      <c r="G46" s="184">
        <v>216</v>
      </c>
      <c r="H46" s="110">
        <v>153</v>
      </c>
      <c r="I46" s="139"/>
    </row>
    <row r="47" spans="1:9" s="62" customFormat="1" ht="15.75">
      <c r="A47" s="441" t="s">
        <v>41</v>
      </c>
      <c r="B47" s="409" t="s">
        <v>200</v>
      </c>
      <c r="C47" s="409" t="s">
        <v>42</v>
      </c>
      <c r="D47" s="409" t="s">
        <v>96</v>
      </c>
      <c r="E47" s="409" t="s">
        <v>95</v>
      </c>
      <c r="F47" s="409"/>
      <c r="G47" s="414" t="s">
        <v>97</v>
      </c>
      <c r="H47" s="410">
        <f>H48+H53</f>
        <v>157559.3</v>
      </c>
      <c r="I47" s="442">
        <f>I48+I53</f>
        <v>0</v>
      </c>
    </row>
    <row r="48" spans="1:9" s="165" customFormat="1" ht="15.75">
      <c r="A48" s="99" t="s">
        <v>129</v>
      </c>
      <c r="B48" s="35" t="s">
        <v>200</v>
      </c>
      <c r="C48" s="35" t="s">
        <v>42</v>
      </c>
      <c r="D48" s="14" t="s">
        <v>43</v>
      </c>
      <c r="E48" s="35" t="s">
        <v>95</v>
      </c>
      <c r="F48" s="14"/>
      <c r="G48" s="197" t="s">
        <v>97</v>
      </c>
      <c r="H48" s="116">
        <f>H49</f>
        <v>74246.3</v>
      </c>
      <c r="I48" s="116">
        <f>I49</f>
        <v>0</v>
      </c>
    </row>
    <row r="49" spans="1:9" s="62" customFormat="1" ht="15.75">
      <c r="A49" s="76" t="s">
        <v>44</v>
      </c>
      <c r="B49" s="42" t="s">
        <v>200</v>
      </c>
      <c r="C49" s="42" t="s">
        <v>42</v>
      </c>
      <c r="D49" s="94" t="s">
        <v>43</v>
      </c>
      <c r="E49" s="42" t="s">
        <v>45</v>
      </c>
      <c r="F49" s="94"/>
      <c r="G49" s="180" t="s">
        <v>97</v>
      </c>
      <c r="H49" s="112">
        <f>H51+H52+H50</f>
        <v>74246.3</v>
      </c>
      <c r="I49" s="112">
        <f>I51+I52</f>
        <v>0</v>
      </c>
    </row>
    <row r="50" spans="1:9" s="62" customFormat="1" ht="15.75">
      <c r="A50" s="77" t="s">
        <v>189</v>
      </c>
      <c r="B50" s="42" t="s">
        <v>200</v>
      </c>
      <c r="C50" s="42" t="s">
        <v>42</v>
      </c>
      <c r="D50" s="94" t="s">
        <v>43</v>
      </c>
      <c r="E50" s="42" t="s">
        <v>45</v>
      </c>
      <c r="F50" s="94"/>
      <c r="G50" s="322" t="s">
        <v>107</v>
      </c>
      <c r="H50" s="112">
        <f>120+33+15</f>
        <v>168</v>
      </c>
      <c r="I50" s="171"/>
    </row>
    <row r="51" spans="1:9" s="62" customFormat="1" ht="15.75">
      <c r="A51" s="77" t="s">
        <v>239</v>
      </c>
      <c r="B51" s="42" t="s">
        <v>200</v>
      </c>
      <c r="C51" s="42" t="s">
        <v>42</v>
      </c>
      <c r="D51" s="94" t="s">
        <v>43</v>
      </c>
      <c r="E51" s="42" t="s">
        <v>45</v>
      </c>
      <c r="F51" s="94"/>
      <c r="G51" s="186">
        <v>214</v>
      </c>
      <c r="H51" s="112">
        <f>488.3</f>
        <v>488.3</v>
      </c>
      <c r="I51" s="171"/>
    </row>
    <row r="52" spans="1:9" s="62" customFormat="1" ht="26.25">
      <c r="A52" s="228" t="s">
        <v>282</v>
      </c>
      <c r="B52" s="42" t="s">
        <v>200</v>
      </c>
      <c r="C52" s="42" t="s">
        <v>42</v>
      </c>
      <c r="D52" s="94" t="s">
        <v>43</v>
      </c>
      <c r="E52" s="42" t="s">
        <v>45</v>
      </c>
      <c r="F52" s="94"/>
      <c r="G52" s="186">
        <v>410</v>
      </c>
      <c r="H52" s="112">
        <f>10000+10000+33590+20000+1310-1310</f>
        <v>73590</v>
      </c>
      <c r="I52" s="171"/>
    </row>
    <row r="53" spans="1:9" ht="15.75">
      <c r="A53" s="78" t="s">
        <v>3</v>
      </c>
      <c r="B53" s="42" t="s">
        <v>200</v>
      </c>
      <c r="C53" s="42" t="s">
        <v>42</v>
      </c>
      <c r="D53" s="94" t="s">
        <v>46</v>
      </c>
      <c r="E53" s="42" t="s">
        <v>95</v>
      </c>
      <c r="F53" s="94"/>
      <c r="G53" s="180" t="s">
        <v>97</v>
      </c>
      <c r="H53" s="112">
        <f>H56+H54</f>
        <v>83313</v>
      </c>
      <c r="I53" s="112">
        <f>I56</f>
        <v>0</v>
      </c>
    </row>
    <row r="54" spans="1:9" ht="15.75">
      <c r="A54" s="78" t="s">
        <v>134</v>
      </c>
      <c r="B54" s="42" t="s">
        <v>200</v>
      </c>
      <c r="C54" s="42" t="s">
        <v>42</v>
      </c>
      <c r="D54" s="94" t="s">
        <v>46</v>
      </c>
      <c r="E54" s="42" t="s">
        <v>135</v>
      </c>
      <c r="F54" s="94" t="s">
        <v>97</v>
      </c>
      <c r="G54" s="180"/>
      <c r="H54" s="112">
        <f>H55</f>
        <v>25000</v>
      </c>
      <c r="I54" s="112"/>
    </row>
    <row r="55" spans="1:9" ht="15.75">
      <c r="A55" s="78" t="s">
        <v>213</v>
      </c>
      <c r="B55" s="42" t="s">
        <v>200</v>
      </c>
      <c r="C55" s="42" t="s">
        <v>42</v>
      </c>
      <c r="D55" s="94" t="s">
        <v>46</v>
      </c>
      <c r="E55" s="42" t="s">
        <v>135</v>
      </c>
      <c r="F55" s="94" t="s">
        <v>136</v>
      </c>
      <c r="G55" s="180" t="s">
        <v>136</v>
      </c>
      <c r="H55" s="112">
        <f>20000+5000</f>
        <v>25000</v>
      </c>
      <c r="I55" s="112"/>
    </row>
    <row r="56" spans="1:9" ht="15.75">
      <c r="A56" s="76" t="s">
        <v>202</v>
      </c>
      <c r="B56" s="42" t="s">
        <v>200</v>
      </c>
      <c r="C56" s="42" t="s">
        <v>42</v>
      </c>
      <c r="D56" s="94" t="s">
        <v>46</v>
      </c>
      <c r="E56" s="42" t="s">
        <v>158</v>
      </c>
      <c r="F56" s="94"/>
      <c r="G56" s="180" t="s">
        <v>97</v>
      </c>
      <c r="H56" s="112">
        <f>H58+H57</f>
        <v>58313</v>
      </c>
      <c r="I56" s="112">
        <f>I58+I57</f>
        <v>0</v>
      </c>
    </row>
    <row r="57" spans="1:9" ht="26.25">
      <c r="A57" s="229" t="s">
        <v>230</v>
      </c>
      <c r="B57" s="42" t="s">
        <v>200</v>
      </c>
      <c r="C57" s="42" t="s">
        <v>42</v>
      </c>
      <c r="D57" s="94" t="s">
        <v>46</v>
      </c>
      <c r="E57" s="42" t="s">
        <v>158</v>
      </c>
      <c r="F57" s="94"/>
      <c r="G57" s="186">
        <v>411</v>
      </c>
      <c r="H57" s="112">
        <f>7000+6000</f>
        <v>13000</v>
      </c>
      <c r="I57" s="173"/>
    </row>
    <row r="58" spans="1:9" ht="15.75">
      <c r="A58" s="139" t="s">
        <v>283</v>
      </c>
      <c r="B58" s="46" t="s">
        <v>200</v>
      </c>
      <c r="C58" s="46" t="s">
        <v>42</v>
      </c>
      <c r="D58" s="95" t="s">
        <v>46</v>
      </c>
      <c r="E58" s="46" t="s">
        <v>158</v>
      </c>
      <c r="F58" s="95"/>
      <c r="G58" s="420">
        <v>412</v>
      </c>
      <c r="H58" s="110">
        <f>8400+2500+1000+26014+5842+4000-1373-1003-80-200-15+260-25-10+3</f>
        <v>45313</v>
      </c>
      <c r="I58" s="176"/>
    </row>
    <row r="59" spans="1:9" ht="15.75">
      <c r="A59" s="445" t="s">
        <v>86</v>
      </c>
      <c r="B59" s="418" t="s">
        <v>200</v>
      </c>
      <c r="C59" s="418" t="s">
        <v>87</v>
      </c>
      <c r="D59" s="409" t="s">
        <v>96</v>
      </c>
      <c r="E59" s="409" t="s">
        <v>95</v>
      </c>
      <c r="F59" s="409"/>
      <c r="G59" s="414" t="s">
        <v>97</v>
      </c>
      <c r="H59" s="410">
        <f aca="true" t="shared" si="0" ref="H59:I61">H60</f>
        <v>2000</v>
      </c>
      <c r="I59" s="442">
        <f t="shared" si="0"/>
        <v>0</v>
      </c>
    </row>
    <row r="60" spans="1:9" ht="15.75">
      <c r="A60" s="78" t="s">
        <v>88</v>
      </c>
      <c r="B60" s="52" t="s">
        <v>200</v>
      </c>
      <c r="C60" s="93" t="s">
        <v>87</v>
      </c>
      <c r="D60" s="52" t="s">
        <v>89</v>
      </c>
      <c r="E60" s="313" t="s">
        <v>95</v>
      </c>
      <c r="F60" s="93"/>
      <c r="G60" s="201" t="s">
        <v>97</v>
      </c>
      <c r="H60" s="138">
        <f t="shared" si="0"/>
        <v>2000</v>
      </c>
      <c r="I60" s="111">
        <f t="shared" si="0"/>
        <v>0</v>
      </c>
    </row>
    <row r="61" spans="1:9" ht="15.75">
      <c r="A61" s="76" t="s">
        <v>134</v>
      </c>
      <c r="B61" s="42" t="s">
        <v>200</v>
      </c>
      <c r="C61" s="94" t="s">
        <v>87</v>
      </c>
      <c r="D61" s="42" t="s">
        <v>89</v>
      </c>
      <c r="E61" s="166" t="s">
        <v>135</v>
      </c>
      <c r="F61" s="94"/>
      <c r="G61" s="180" t="s">
        <v>97</v>
      </c>
      <c r="H61" s="138">
        <f t="shared" si="0"/>
        <v>2000</v>
      </c>
      <c r="I61" s="111">
        <f t="shared" si="0"/>
        <v>0</v>
      </c>
    </row>
    <row r="62" spans="1:9" ht="15.75">
      <c r="A62" s="77" t="s">
        <v>213</v>
      </c>
      <c r="B62" s="46" t="s">
        <v>200</v>
      </c>
      <c r="C62" s="95" t="s">
        <v>87</v>
      </c>
      <c r="D62" s="46" t="s">
        <v>89</v>
      </c>
      <c r="E62" s="167" t="s">
        <v>135</v>
      </c>
      <c r="F62" s="95"/>
      <c r="G62" s="397">
        <v>214</v>
      </c>
      <c r="H62" s="143">
        <v>2000</v>
      </c>
      <c r="I62" s="139"/>
    </row>
    <row r="63" spans="1:9" ht="15.75">
      <c r="A63" s="441" t="s">
        <v>6</v>
      </c>
      <c r="B63" s="409" t="s">
        <v>200</v>
      </c>
      <c r="C63" s="409" t="s">
        <v>47</v>
      </c>
      <c r="D63" s="409" t="s">
        <v>96</v>
      </c>
      <c r="E63" s="409" t="s">
        <v>95</v>
      </c>
      <c r="F63" s="409" t="s">
        <v>97</v>
      </c>
      <c r="G63" s="414" t="s">
        <v>97</v>
      </c>
      <c r="H63" s="410">
        <f>H64</f>
        <v>16000</v>
      </c>
      <c r="I63" s="446"/>
    </row>
    <row r="64" spans="1:9" ht="16.5" thickBot="1">
      <c r="A64" s="78" t="s">
        <v>7</v>
      </c>
      <c r="B64" s="52" t="s">
        <v>200</v>
      </c>
      <c r="C64" s="93" t="s">
        <v>47</v>
      </c>
      <c r="D64" s="52" t="s">
        <v>48</v>
      </c>
      <c r="E64" s="7" t="s">
        <v>95</v>
      </c>
      <c r="F64" s="23" t="s">
        <v>97</v>
      </c>
      <c r="G64" s="201" t="s">
        <v>97</v>
      </c>
      <c r="H64" s="138">
        <f>H65+H67</f>
        <v>16000</v>
      </c>
      <c r="I64" s="108"/>
    </row>
    <row r="65" spans="1:9" ht="15.75">
      <c r="A65" s="76" t="s">
        <v>134</v>
      </c>
      <c r="B65" s="42" t="s">
        <v>200</v>
      </c>
      <c r="C65" s="94" t="s">
        <v>47</v>
      </c>
      <c r="D65" s="42" t="s">
        <v>48</v>
      </c>
      <c r="E65" s="8" t="s">
        <v>135</v>
      </c>
      <c r="F65" s="20" t="s">
        <v>97</v>
      </c>
      <c r="G65" s="310" t="s">
        <v>97</v>
      </c>
      <c r="H65" s="135">
        <f>H66</f>
        <v>8000</v>
      </c>
      <c r="I65" s="109"/>
    </row>
    <row r="66" spans="1:9" ht="16.5" thickBot="1">
      <c r="A66" s="76" t="s">
        <v>213</v>
      </c>
      <c r="B66" s="42" t="s">
        <v>200</v>
      </c>
      <c r="C66" s="94" t="s">
        <v>47</v>
      </c>
      <c r="D66" s="42" t="s">
        <v>48</v>
      </c>
      <c r="E66" s="8" t="s">
        <v>135</v>
      </c>
      <c r="F66" s="20" t="s">
        <v>136</v>
      </c>
      <c r="G66" s="191">
        <v>214</v>
      </c>
      <c r="H66" s="135">
        <v>8000</v>
      </c>
      <c r="I66" s="109"/>
    </row>
    <row r="67" spans="1:9" ht="15.75">
      <c r="A67" s="76" t="s">
        <v>8</v>
      </c>
      <c r="B67" s="42" t="s">
        <v>200</v>
      </c>
      <c r="C67" s="94" t="s">
        <v>47</v>
      </c>
      <c r="D67" s="42" t="s">
        <v>48</v>
      </c>
      <c r="E67" s="8" t="s">
        <v>49</v>
      </c>
      <c r="F67" s="20" t="s">
        <v>97</v>
      </c>
      <c r="G67" s="310" t="s">
        <v>97</v>
      </c>
      <c r="H67" s="135">
        <f>H68</f>
        <v>8000</v>
      </c>
      <c r="I67" s="109"/>
    </row>
    <row r="68" spans="1:9" ht="15.75">
      <c r="A68" s="77" t="s">
        <v>50</v>
      </c>
      <c r="B68" s="46" t="s">
        <v>200</v>
      </c>
      <c r="C68" s="95" t="s">
        <v>47</v>
      </c>
      <c r="D68" s="46" t="s">
        <v>48</v>
      </c>
      <c r="E68" s="6" t="s">
        <v>49</v>
      </c>
      <c r="F68" s="21" t="s">
        <v>17</v>
      </c>
      <c r="G68" s="397">
        <v>327</v>
      </c>
      <c r="H68" s="143">
        <v>8000</v>
      </c>
      <c r="I68" s="139"/>
    </row>
    <row r="69" spans="1:9" ht="15.75">
      <c r="A69" s="441" t="s">
        <v>294</v>
      </c>
      <c r="B69" s="409" t="s">
        <v>200</v>
      </c>
      <c r="C69" s="409" t="s">
        <v>65</v>
      </c>
      <c r="D69" s="409" t="s">
        <v>96</v>
      </c>
      <c r="E69" s="409" t="s">
        <v>95</v>
      </c>
      <c r="F69" s="409"/>
      <c r="G69" s="414" t="s">
        <v>97</v>
      </c>
      <c r="H69" s="410">
        <f>H70+H75</f>
        <v>5315.5</v>
      </c>
      <c r="I69" s="442">
        <f>I70+I75</f>
        <v>0</v>
      </c>
    </row>
    <row r="70" spans="1:9" ht="15.75">
      <c r="A70" s="78" t="s">
        <v>62</v>
      </c>
      <c r="B70" s="125" t="s">
        <v>200</v>
      </c>
      <c r="C70" s="52" t="s">
        <v>65</v>
      </c>
      <c r="D70" s="93" t="s">
        <v>63</v>
      </c>
      <c r="E70" s="52" t="s">
        <v>95</v>
      </c>
      <c r="F70" s="93"/>
      <c r="G70" s="201" t="s">
        <v>97</v>
      </c>
      <c r="H70" s="111">
        <f>H72+H73</f>
        <v>1785.5</v>
      </c>
      <c r="I70" s="111">
        <f>I72</f>
        <v>0</v>
      </c>
    </row>
    <row r="71" spans="1:9" ht="26.25">
      <c r="A71" s="228" t="s">
        <v>297</v>
      </c>
      <c r="B71" s="126" t="s">
        <v>200</v>
      </c>
      <c r="C71" s="42" t="s">
        <v>65</v>
      </c>
      <c r="D71" s="94" t="s">
        <v>63</v>
      </c>
      <c r="E71" s="42" t="s">
        <v>64</v>
      </c>
      <c r="F71" s="94"/>
      <c r="G71" s="180" t="s">
        <v>97</v>
      </c>
      <c r="H71" s="112">
        <f>H72</f>
        <v>1000</v>
      </c>
      <c r="I71" s="112">
        <f>I72</f>
        <v>0</v>
      </c>
    </row>
    <row r="72" spans="1:9" ht="15.75">
      <c r="A72" s="77" t="s">
        <v>50</v>
      </c>
      <c r="B72" s="126" t="s">
        <v>200</v>
      </c>
      <c r="C72" s="42" t="s">
        <v>65</v>
      </c>
      <c r="D72" s="94" t="s">
        <v>63</v>
      </c>
      <c r="E72" s="42" t="s">
        <v>64</v>
      </c>
      <c r="F72" s="94"/>
      <c r="G72" s="183">
        <v>327</v>
      </c>
      <c r="H72" s="112">
        <f>1000</f>
        <v>1000</v>
      </c>
      <c r="I72" s="173"/>
    </row>
    <row r="73" spans="1:9" ht="26.25">
      <c r="A73" s="228" t="s">
        <v>266</v>
      </c>
      <c r="B73" s="126" t="s">
        <v>200</v>
      </c>
      <c r="C73" s="42" t="s">
        <v>65</v>
      </c>
      <c r="D73" s="94" t="s">
        <v>63</v>
      </c>
      <c r="E73" s="42" t="s">
        <v>69</v>
      </c>
      <c r="F73" s="94"/>
      <c r="G73" s="201" t="s">
        <v>97</v>
      </c>
      <c r="H73" s="112">
        <f>H74</f>
        <v>785.5</v>
      </c>
      <c r="I73" s="173"/>
    </row>
    <row r="74" spans="1:9" ht="26.25">
      <c r="A74" s="229" t="s">
        <v>267</v>
      </c>
      <c r="B74" s="126" t="s">
        <v>200</v>
      </c>
      <c r="C74" s="42" t="s">
        <v>65</v>
      </c>
      <c r="D74" s="94" t="s">
        <v>63</v>
      </c>
      <c r="E74" s="42" t="s">
        <v>69</v>
      </c>
      <c r="F74" s="94"/>
      <c r="G74" s="421">
        <v>453</v>
      </c>
      <c r="H74" s="112">
        <v>785.5</v>
      </c>
      <c r="I74" s="173"/>
    </row>
    <row r="75" spans="1:9" ht="15.75">
      <c r="A75" s="76" t="s">
        <v>18</v>
      </c>
      <c r="B75" s="126" t="s">
        <v>200</v>
      </c>
      <c r="C75" s="42" t="s">
        <v>65</v>
      </c>
      <c r="D75" s="94" t="s">
        <v>71</v>
      </c>
      <c r="E75" s="42" t="s">
        <v>95</v>
      </c>
      <c r="F75" s="94"/>
      <c r="G75" s="180" t="s">
        <v>97</v>
      </c>
      <c r="H75" s="112">
        <f>H76</f>
        <v>3530</v>
      </c>
      <c r="I75" s="112">
        <f>I76</f>
        <v>0</v>
      </c>
    </row>
    <row r="76" spans="1:9" ht="26.25">
      <c r="A76" s="228" t="s">
        <v>266</v>
      </c>
      <c r="B76" s="126" t="s">
        <v>200</v>
      </c>
      <c r="C76" s="42" t="s">
        <v>65</v>
      </c>
      <c r="D76" s="94" t="s">
        <v>71</v>
      </c>
      <c r="E76" s="42" t="s">
        <v>69</v>
      </c>
      <c r="F76" s="94"/>
      <c r="G76" s="180" t="s">
        <v>97</v>
      </c>
      <c r="H76" s="112">
        <f>H77</f>
        <v>3530</v>
      </c>
      <c r="I76" s="112">
        <f>I77</f>
        <v>0</v>
      </c>
    </row>
    <row r="77" spans="1:9" ht="26.25">
      <c r="A77" s="229" t="s">
        <v>267</v>
      </c>
      <c r="B77" s="127" t="s">
        <v>200</v>
      </c>
      <c r="C77" s="46" t="s">
        <v>65</v>
      </c>
      <c r="D77" s="95" t="s">
        <v>71</v>
      </c>
      <c r="E77" s="46" t="s">
        <v>69</v>
      </c>
      <c r="F77" s="95"/>
      <c r="G77" s="184">
        <v>453</v>
      </c>
      <c r="H77" s="110">
        <f>3530</f>
        <v>3530</v>
      </c>
      <c r="I77" s="139"/>
    </row>
    <row r="78" spans="1:9" ht="15.75">
      <c r="A78" s="441" t="s">
        <v>73</v>
      </c>
      <c r="B78" s="409" t="s">
        <v>200</v>
      </c>
      <c r="C78" s="409" t="s">
        <v>74</v>
      </c>
      <c r="D78" s="409" t="s">
        <v>96</v>
      </c>
      <c r="E78" s="409" t="s">
        <v>95</v>
      </c>
      <c r="F78" s="409"/>
      <c r="G78" s="414" t="s">
        <v>97</v>
      </c>
      <c r="H78" s="410">
        <f>H82+H79</f>
        <v>124000</v>
      </c>
      <c r="I78" s="442">
        <f>I82</f>
        <v>0</v>
      </c>
    </row>
    <row r="79" spans="1:9" ht="15.75">
      <c r="A79" s="447" t="s">
        <v>16</v>
      </c>
      <c r="B79" s="300" t="s">
        <v>200</v>
      </c>
      <c r="C79" s="300" t="s">
        <v>74</v>
      </c>
      <c r="D79" s="300" t="s">
        <v>75</v>
      </c>
      <c r="E79" s="300" t="s">
        <v>95</v>
      </c>
      <c r="F79" s="300" t="s">
        <v>97</v>
      </c>
      <c r="G79" s="201" t="s">
        <v>97</v>
      </c>
      <c r="H79" s="398">
        <f>H80</f>
        <v>3000</v>
      </c>
      <c r="I79" s="448"/>
    </row>
    <row r="80" spans="1:9" ht="15.75">
      <c r="A80" s="443" t="s">
        <v>134</v>
      </c>
      <c r="B80" s="399" t="s">
        <v>200</v>
      </c>
      <c r="C80" s="399" t="s">
        <v>74</v>
      </c>
      <c r="D80" s="399" t="s">
        <v>75</v>
      </c>
      <c r="E80" s="399" t="s">
        <v>135</v>
      </c>
      <c r="F80" s="399" t="s">
        <v>97</v>
      </c>
      <c r="G80" s="201" t="s">
        <v>97</v>
      </c>
      <c r="H80" s="401">
        <f>H81</f>
        <v>3000</v>
      </c>
      <c r="I80" s="449"/>
    </row>
    <row r="81" spans="1:9" ht="15.75">
      <c r="A81" s="443" t="s">
        <v>213</v>
      </c>
      <c r="B81" s="399" t="s">
        <v>200</v>
      </c>
      <c r="C81" s="399" t="s">
        <v>74</v>
      </c>
      <c r="D81" s="399" t="s">
        <v>75</v>
      </c>
      <c r="E81" s="399" t="s">
        <v>135</v>
      </c>
      <c r="F81" s="399" t="s">
        <v>136</v>
      </c>
      <c r="G81" s="400" t="s">
        <v>136</v>
      </c>
      <c r="H81" s="401">
        <v>3000</v>
      </c>
      <c r="I81" s="449"/>
    </row>
    <row r="82" spans="1:9" ht="15.75">
      <c r="A82" s="78" t="s">
        <v>133</v>
      </c>
      <c r="B82" s="36" t="s">
        <v>200</v>
      </c>
      <c r="C82" s="35" t="s">
        <v>74</v>
      </c>
      <c r="D82" s="14" t="s">
        <v>80</v>
      </c>
      <c r="E82" s="52" t="s">
        <v>95</v>
      </c>
      <c r="F82" s="93"/>
      <c r="G82" s="201" t="s">
        <v>97</v>
      </c>
      <c r="H82" s="116">
        <f>H83</f>
        <v>121000</v>
      </c>
      <c r="I82" s="116">
        <f>I83</f>
        <v>0</v>
      </c>
    </row>
    <row r="83" spans="1:9" ht="15.75">
      <c r="A83" s="76" t="s">
        <v>134</v>
      </c>
      <c r="B83" s="126" t="s">
        <v>200</v>
      </c>
      <c r="C83" s="42" t="s">
        <v>74</v>
      </c>
      <c r="D83" s="94" t="s">
        <v>80</v>
      </c>
      <c r="E83" s="42" t="s">
        <v>135</v>
      </c>
      <c r="F83" s="94"/>
      <c r="G83" s="180" t="s">
        <v>97</v>
      </c>
      <c r="H83" s="112">
        <f>H84</f>
        <v>121000</v>
      </c>
      <c r="I83" s="112">
        <f>I84</f>
        <v>0</v>
      </c>
    </row>
    <row r="84" spans="1:9" ht="15.75">
      <c r="A84" s="99" t="s">
        <v>213</v>
      </c>
      <c r="B84" s="36" t="s">
        <v>200</v>
      </c>
      <c r="C84" s="35" t="s">
        <v>74</v>
      </c>
      <c r="D84" s="14" t="s">
        <v>80</v>
      </c>
      <c r="E84" s="35" t="s">
        <v>135</v>
      </c>
      <c r="F84" s="14"/>
      <c r="G84" s="187">
        <v>214</v>
      </c>
      <c r="H84" s="116">
        <f>9000+115000-3000+5000-5000</f>
        <v>121000</v>
      </c>
      <c r="I84" s="116"/>
    </row>
    <row r="85" spans="1:9" ht="15.75">
      <c r="A85" s="441" t="s">
        <v>5</v>
      </c>
      <c r="B85" s="409" t="s">
        <v>200</v>
      </c>
      <c r="C85" s="409" t="s">
        <v>82</v>
      </c>
      <c r="D85" s="409" t="s">
        <v>96</v>
      </c>
      <c r="E85" s="409" t="s">
        <v>95</v>
      </c>
      <c r="F85" s="409"/>
      <c r="G85" s="414" t="s">
        <v>97</v>
      </c>
      <c r="H85" s="410">
        <f>H86+H89</f>
        <v>78351</v>
      </c>
      <c r="I85" s="442">
        <f>I86+I89</f>
        <v>72647</v>
      </c>
    </row>
    <row r="86" spans="1:9" ht="15.75">
      <c r="A86" s="78" t="s">
        <v>93</v>
      </c>
      <c r="B86" s="125" t="s">
        <v>200</v>
      </c>
      <c r="C86" s="52" t="s">
        <v>82</v>
      </c>
      <c r="D86" s="93" t="s">
        <v>94</v>
      </c>
      <c r="E86" s="52" t="s">
        <v>95</v>
      </c>
      <c r="F86" s="93"/>
      <c r="G86" s="201" t="s">
        <v>97</v>
      </c>
      <c r="H86" s="111">
        <f>H87</f>
        <v>664</v>
      </c>
      <c r="I86" s="111">
        <f>I87</f>
        <v>0</v>
      </c>
    </row>
    <row r="87" spans="1:9" ht="15.75">
      <c r="A87" s="76" t="s">
        <v>163</v>
      </c>
      <c r="B87" s="126" t="s">
        <v>200</v>
      </c>
      <c r="C87" s="42" t="s">
        <v>82</v>
      </c>
      <c r="D87" s="94" t="s">
        <v>94</v>
      </c>
      <c r="E87" s="42" t="s">
        <v>164</v>
      </c>
      <c r="F87" s="94"/>
      <c r="G87" s="180" t="s">
        <v>97</v>
      </c>
      <c r="H87" s="112">
        <f>H88</f>
        <v>664</v>
      </c>
      <c r="I87" s="112">
        <f>I88</f>
        <v>0</v>
      </c>
    </row>
    <row r="88" spans="1:9" ht="26.25">
      <c r="A88" s="228" t="s">
        <v>292</v>
      </c>
      <c r="B88" s="127" t="s">
        <v>200</v>
      </c>
      <c r="C88" s="46" t="s">
        <v>82</v>
      </c>
      <c r="D88" s="95" t="s">
        <v>94</v>
      </c>
      <c r="E88" s="46" t="s">
        <v>164</v>
      </c>
      <c r="F88" s="95"/>
      <c r="G88" s="184">
        <v>714</v>
      </c>
      <c r="H88" s="110">
        <v>664</v>
      </c>
      <c r="I88" s="139"/>
    </row>
    <row r="89" spans="1:9" ht="15.75">
      <c r="A89" s="76" t="s">
        <v>246</v>
      </c>
      <c r="B89" s="126" t="s">
        <v>200</v>
      </c>
      <c r="C89" s="42" t="s">
        <v>82</v>
      </c>
      <c r="D89" s="94" t="s">
        <v>245</v>
      </c>
      <c r="E89" s="42" t="s">
        <v>95</v>
      </c>
      <c r="F89" s="94"/>
      <c r="G89" s="180" t="s">
        <v>97</v>
      </c>
      <c r="H89" s="112">
        <f>H90</f>
        <v>77687</v>
      </c>
      <c r="I89" s="112">
        <f>I90</f>
        <v>72647</v>
      </c>
    </row>
    <row r="90" spans="1:9" ht="15.75">
      <c r="A90" s="76" t="s">
        <v>220</v>
      </c>
      <c r="B90" s="126" t="s">
        <v>200</v>
      </c>
      <c r="C90" s="42" t="s">
        <v>82</v>
      </c>
      <c r="D90" s="94" t="s">
        <v>245</v>
      </c>
      <c r="E90" s="42" t="s">
        <v>221</v>
      </c>
      <c r="F90" s="94"/>
      <c r="G90" s="180" t="s">
        <v>97</v>
      </c>
      <c r="H90" s="112">
        <f>H91+H92</f>
        <v>77687</v>
      </c>
      <c r="I90" s="112">
        <f>I91+I92</f>
        <v>72647</v>
      </c>
    </row>
    <row r="91" spans="1:9" ht="15.75">
      <c r="A91" s="76" t="s">
        <v>247</v>
      </c>
      <c r="B91" s="126" t="s">
        <v>200</v>
      </c>
      <c r="C91" s="42" t="s">
        <v>82</v>
      </c>
      <c r="D91" s="94" t="s">
        <v>245</v>
      </c>
      <c r="E91" s="42" t="s">
        <v>221</v>
      </c>
      <c r="F91" s="94" t="s">
        <v>222</v>
      </c>
      <c r="G91" s="183">
        <v>483</v>
      </c>
      <c r="H91" s="112">
        <f>2130+250+2000+280+60+290+3+20+10-3</f>
        <v>5040</v>
      </c>
      <c r="I91" s="112"/>
    </row>
    <row r="92" spans="1:9" ht="16.5" thickBot="1">
      <c r="A92" s="99" t="s">
        <v>248</v>
      </c>
      <c r="B92" s="126" t="s">
        <v>200</v>
      </c>
      <c r="C92" s="42" t="s">
        <v>82</v>
      </c>
      <c r="D92" s="94" t="s">
        <v>245</v>
      </c>
      <c r="E92" s="42" t="s">
        <v>221</v>
      </c>
      <c r="F92" s="14"/>
      <c r="G92" s="187">
        <v>572</v>
      </c>
      <c r="H92" s="116">
        <v>72647</v>
      </c>
      <c r="I92" s="116">
        <v>72647</v>
      </c>
    </row>
    <row r="93" spans="1:9" ht="19.5" thickBot="1">
      <c r="A93" s="284" t="s">
        <v>300</v>
      </c>
      <c r="B93" s="285" t="s">
        <v>116</v>
      </c>
      <c r="C93" s="286" t="s">
        <v>96</v>
      </c>
      <c r="D93" s="287" t="s">
        <v>96</v>
      </c>
      <c r="E93" s="286" t="s">
        <v>95</v>
      </c>
      <c r="F93" s="287"/>
      <c r="G93" s="288" t="s">
        <v>97</v>
      </c>
      <c r="H93" s="289">
        <f>H98+H122+H94+H118</f>
        <v>372914.99999999994</v>
      </c>
      <c r="I93" s="289">
        <f>I98+I122</f>
        <v>152288</v>
      </c>
    </row>
    <row r="94" spans="1:9" ht="15.75">
      <c r="A94" s="450" t="s">
        <v>293</v>
      </c>
      <c r="B94" s="415" t="s">
        <v>116</v>
      </c>
      <c r="C94" s="415" t="s">
        <v>33</v>
      </c>
      <c r="D94" s="415" t="s">
        <v>96</v>
      </c>
      <c r="E94" s="415" t="s">
        <v>95</v>
      </c>
      <c r="F94" s="415" t="s">
        <v>97</v>
      </c>
      <c r="G94" s="416" t="s">
        <v>97</v>
      </c>
      <c r="H94" s="417">
        <f>H95</f>
        <v>187</v>
      </c>
      <c r="I94" s="438"/>
    </row>
    <row r="95" spans="1:9" s="376" customFormat="1" ht="11.25">
      <c r="A95" s="473" t="s">
        <v>355</v>
      </c>
      <c r="B95" s="474" t="s">
        <v>116</v>
      </c>
      <c r="C95" s="474" t="s">
        <v>33</v>
      </c>
      <c r="D95" s="474" t="s">
        <v>37</v>
      </c>
      <c r="E95" s="474" t="s">
        <v>95</v>
      </c>
      <c r="F95" s="474" t="s">
        <v>97</v>
      </c>
      <c r="G95" s="475" t="s">
        <v>97</v>
      </c>
      <c r="H95" s="476">
        <f>H96</f>
        <v>187</v>
      </c>
      <c r="I95" s="477"/>
    </row>
    <row r="96" spans="1:9" ht="15.75">
      <c r="A96" s="451" t="s">
        <v>38</v>
      </c>
      <c r="B96" s="399" t="s">
        <v>116</v>
      </c>
      <c r="C96" s="399" t="s">
        <v>33</v>
      </c>
      <c r="D96" s="399" t="s">
        <v>37</v>
      </c>
      <c r="E96" s="399" t="s">
        <v>39</v>
      </c>
      <c r="F96" s="399" t="s">
        <v>97</v>
      </c>
      <c r="G96" s="400" t="s">
        <v>97</v>
      </c>
      <c r="H96" s="401">
        <f>H97</f>
        <v>187</v>
      </c>
      <c r="I96" s="449"/>
    </row>
    <row r="97" spans="1:9" s="376" customFormat="1" ht="11.25">
      <c r="A97" s="478" t="s">
        <v>356</v>
      </c>
      <c r="B97" s="479" t="s">
        <v>116</v>
      </c>
      <c r="C97" s="479" t="s">
        <v>33</v>
      </c>
      <c r="D97" s="479" t="s">
        <v>37</v>
      </c>
      <c r="E97" s="479" t="s">
        <v>39</v>
      </c>
      <c r="F97" s="479" t="s">
        <v>40</v>
      </c>
      <c r="G97" s="480" t="s">
        <v>40</v>
      </c>
      <c r="H97" s="481">
        <v>187</v>
      </c>
      <c r="I97" s="482"/>
    </row>
    <row r="98" spans="1:9" ht="15.75">
      <c r="A98" s="441" t="s">
        <v>6</v>
      </c>
      <c r="B98" s="409" t="s">
        <v>116</v>
      </c>
      <c r="C98" s="409" t="s">
        <v>47</v>
      </c>
      <c r="D98" s="409" t="s">
        <v>96</v>
      </c>
      <c r="E98" s="409" t="s">
        <v>95</v>
      </c>
      <c r="F98" s="409"/>
      <c r="G98" s="414" t="s">
        <v>97</v>
      </c>
      <c r="H98" s="410">
        <f>H99+H102+H113+H110</f>
        <v>364490.29999999993</v>
      </c>
      <c r="I98" s="442">
        <f>I99+I102+I113+I110</f>
        <v>151943</v>
      </c>
    </row>
    <row r="99" spans="1:9" ht="15.75">
      <c r="A99" s="78" t="s">
        <v>7</v>
      </c>
      <c r="B99" s="125" t="s">
        <v>116</v>
      </c>
      <c r="C99" s="52" t="s">
        <v>47</v>
      </c>
      <c r="D99" s="93" t="s">
        <v>48</v>
      </c>
      <c r="E99" s="52" t="s">
        <v>95</v>
      </c>
      <c r="F99" s="93"/>
      <c r="G99" s="201" t="s">
        <v>97</v>
      </c>
      <c r="H99" s="108">
        <f>H100</f>
        <v>110025.29999999999</v>
      </c>
      <c r="I99" s="111">
        <f>I100</f>
        <v>0</v>
      </c>
    </row>
    <row r="100" spans="1:9" ht="15.75">
      <c r="A100" s="76" t="s">
        <v>8</v>
      </c>
      <c r="B100" s="126" t="s">
        <v>116</v>
      </c>
      <c r="C100" s="42" t="s">
        <v>47</v>
      </c>
      <c r="D100" s="94" t="s">
        <v>48</v>
      </c>
      <c r="E100" s="42" t="s">
        <v>49</v>
      </c>
      <c r="F100" s="94"/>
      <c r="G100" s="180" t="s">
        <v>97</v>
      </c>
      <c r="H100" s="109">
        <f>H101</f>
        <v>110025.29999999999</v>
      </c>
      <c r="I100" s="112">
        <f>I101</f>
        <v>0</v>
      </c>
    </row>
    <row r="101" spans="1:9" ht="15.75">
      <c r="A101" s="76" t="s">
        <v>50</v>
      </c>
      <c r="B101" s="126" t="s">
        <v>116</v>
      </c>
      <c r="C101" s="42" t="s">
        <v>47</v>
      </c>
      <c r="D101" s="94" t="s">
        <v>48</v>
      </c>
      <c r="E101" s="42" t="s">
        <v>49</v>
      </c>
      <c r="F101" s="94"/>
      <c r="G101" s="183">
        <v>327</v>
      </c>
      <c r="H101" s="109">
        <f>108911.4-86.8+1055.7+120+25</f>
        <v>110025.29999999999</v>
      </c>
      <c r="I101" s="171"/>
    </row>
    <row r="102" spans="1:9" ht="15.75">
      <c r="A102" s="77" t="s">
        <v>9</v>
      </c>
      <c r="B102" s="127" t="s">
        <v>116</v>
      </c>
      <c r="C102" s="46" t="s">
        <v>47</v>
      </c>
      <c r="D102" s="95" t="s">
        <v>51</v>
      </c>
      <c r="E102" s="42" t="s">
        <v>95</v>
      </c>
      <c r="F102" s="94"/>
      <c r="G102" s="180" t="s">
        <v>97</v>
      </c>
      <c r="H102" s="112">
        <f>H103+H105+H107+H109</f>
        <v>232080.4</v>
      </c>
      <c r="I102" s="112">
        <f>I103+I105+I107+I109</f>
        <v>151943</v>
      </c>
    </row>
    <row r="103" spans="1:9" ht="15.75">
      <c r="A103" s="257" t="s">
        <v>285</v>
      </c>
      <c r="B103" s="127" t="s">
        <v>116</v>
      </c>
      <c r="C103" s="46" t="s">
        <v>47</v>
      </c>
      <c r="D103" s="95" t="s">
        <v>51</v>
      </c>
      <c r="E103" s="46" t="s">
        <v>52</v>
      </c>
      <c r="F103" s="95"/>
      <c r="G103" s="180" t="s">
        <v>97</v>
      </c>
      <c r="H103" s="112">
        <f>H104</f>
        <v>202480.3</v>
      </c>
      <c r="I103" s="112">
        <f>I104</f>
        <v>146539</v>
      </c>
    </row>
    <row r="104" spans="1:9" ht="15.75">
      <c r="A104" s="76" t="s">
        <v>50</v>
      </c>
      <c r="B104" s="126" t="s">
        <v>116</v>
      </c>
      <c r="C104" s="42" t="s">
        <v>47</v>
      </c>
      <c r="D104" s="94" t="s">
        <v>51</v>
      </c>
      <c r="E104" s="42" t="s">
        <v>52</v>
      </c>
      <c r="F104" s="8"/>
      <c r="G104" s="183">
        <v>327</v>
      </c>
      <c r="H104" s="112">
        <f>205667.3+250-3862+549.5+295.5-300+30-150</f>
        <v>202480.3</v>
      </c>
      <c r="I104" s="171">
        <f>144958+5443-3862</f>
        <v>146539</v>
      </c>
    </row>
    <row r="105" spans="1:9" ht="15.75">
      <c r="A105" s="99" t="s">
        <v>58</v>
      </c>
      <c r="B105" s="36" t="s">
        <v>116</v>
      </c>
      <c r="C105" s="35" t="s">
        <v>47</v>
      </c>
      <c r="D105" s="14" t="s">
        <v>51</v>
      </c>
      <c r="E105" s="35" t="s">
        <v>59</v>
      </c>
      <c r="F105" s="14"/>
      <c r="G105" s="180" t="s">
        <v>97</v>
      </c>
      <c r="H105" s="109">
        <f>H106</f>
        <v>24196.100000000002</v>
      </c>
      <c r="I105" s="109">
        <f>I106</f>
        <v>0</v>
      </c>
    </row>
    <row r="106" spans="1:9" ht="15.75">
      <c r="A106" s="77" t="s">
        <v>50</v>
      </c>
      <c r="B106" s="127" t="s">
        <v>116</v>
      </c>
      <c r="C106" s="46" t="s">
        <v>47</v>
      </c>
      <c r="D106" s="95" t="s">
        <v>51</v>
      </c>
      <c r="E106" s="46" t="s">
        <v>59</v>
      </c>
      <c r="F106" s="14"/>
      <c r="G106" s="183">
        <v>327</v>
      </c>
      <c r="H106" s="109">
        <f>23962.2-190.8+67.7+60+277+20</f>
        <v>24196.100000000002</v>
      </c>
      <c r="I106" s="171"/>
    </row>
    <row r="107" spans="1:9" ht="15.75">
      <c r="A107" s="77" t="s">
        <v>168</v>
      </c>
      <c r="B107" s="127" t="s">
        <v>116</v>
      </c>
      <c r="C107" s="46" t="s">
        <v>47</v>
      </c>
      <c r="D107" s="95" t="s">
        <v>51</v>
      </c>
      <c r="E107" s="46" t="s">
        <v>169</v>
      </c>
      <c r="F107" s="14"/>
      <c r="G107" s="183">
        <v>327</v>
      </c>
      <c r="H107" s="112">
        <f>569+973</f>
        <v>1542</v>
      </c>
      <c r="I107" s="171">
        <f>569+973</f>
        <v>1542</v>
      </c>
    </row>
    <row r="108" spans="1:9" ht="15.75">
      <c r="A108" s="77" t="s">
        <v>306</v>
      </c>
      <c r="B108" s="127" t="s">
        <v>116</v>
      </c>
      <c r="C108" s="46" t="s">
        <v>47</v>
      </c>
      <c r="D108" s="95" t="s">
        <v>51</v>
      </c>
      <c r="E108" s="46" t="s">
        <v>243</v>
      </c>
      <c r="F108" s="14"/>
      <c r="G108" s="180" t="s">
        <v>97</v>
      </c>
      <c r="H108" s="112">
        <f>H109</f>
        <v>3862</v>
      </c>
      <c r="I108" s="112">
        <f>I109</f>
        <v>3862</v>
      </c>
    </row>
    <row r="109" spans="1:9" ht="15.75">
      <c r="A109" s="77" t="s">
        <v>249</v>
      </c>
      <c r="B109" s="127" t="s">
        <v>116</v>
      </c>
      <c r="C109" s="46" t="s">
        <v>47</v>
      </c>
      <c r="D109" s="95" t="s">
        <v>51</v>
      </c>
      <c r="E109" s="46" t="s">
        <v>243</v>
      </c>
      <c r="F109" s="14"/>
      <c r="G109" s="183">
        <v>623</v>
      </c>
      <c r="H109" s="112">
        <v>3862</v>
      </c>
      <c r="I109" s="171">
        <v>3862</v>
      </c>
    </row>
    <row r="110" spans="1:9" ht="15.75">
      <c r="A110" s="77" t="s">
        <v>53</v>
      </c>
      <c r="B110" s="127" t="s">
        <v>116</v>
      </c>
      <c r="C110" s="46" t="s">
        <v>47</v>
      </c>
      <c r="D110" s="95" t="s">
        <v>54</v>
      </c>
      <c r="E110" s="42" t="s">
        <v>95</v>
      </c>
      <c r="F110" s="94"/>
      <c r="G110" s="180" t="s">
        <v>97</v>
      </c>
      <c r="H110" s="112">
        <f>H111</f>
        <v>5600</v>
      </c>
      <c r="I110" s="112">
        <f>I111</f>
        <v>0</v>
      </c>
    </row>
    <row r="111" spans="1:9" ht="26.25">
      <c r="A111" s="228" t="s">
        <v>286</v>
      </c>
      <c r="B111" s="127" t="s">
        <v>116</v>
      </c>
      <c r="C111" s="46" t="s">
        <v>47</v>
      </c>
      <c r="D111" s="95" t="s">
        <v>54</v>
      </c>
      <c r="E111" s="46" t="s">
        <v>55</v>
      </c>
      <c r="F111" s="14"/>
      <c r="G111" s="180" t="s">
        <v>97</v>
      </c>
      <c r="H111" s="112">
        <f>H112</f>
        <v>5600</v>
      </c>
      <c r="I111" s="112">
        <f>I112</f>
        <v>0</v>
      </c>
    </row>
    <row r="112" spans="1:9" ht="15.75">
      <c r="A112" s="77" t="s">
        <v>56</v>
      </c>
      <c r="B112" s="127" t="s">
        <v>116</v>
      </c>
      <c r="C112" s="46" t="s">
        <v>47</v>
      </c>
      <c r="D112" s="95" t="s">
        <v>54</v>
      </c>
      <c r="E112" s="46" t="s">
        <v>55</v>
      </c>
      <c r="F112" s="14"/>
      <c r="G112" s="183">
        <v>452</v>
      </c>
      <c r="H112" s="112">
        <f>3600+2000</f>
        <v>5600</v>
      </c>
      <c r="I112" s="171"/>
    </row>
    <row r="113" spans="1:9" ht="15.75">
      <c r="A113" s="76" t="s">
        <v>60</v>
      </c>
      <c r="B113" s="126" t="s">
        <v>116</v>
      </c>
      <c r="C113" s="42" t="s">
        <v>47</v>
      </c>
      <c r="D113" s="94" t="s">
        <v>61</v>
      </c>
      <c r="E113" s="42" t="s">
        <v>95</v>
      </c>
      <c r="F113" s="94"/>
      <c r="G113" s="180" t="s">
        <v>97</v>
      </c>
      <c r="H113" s="112">
        <f>H116+H114</f>
        <v>16784.6</v>
      </c>
      <c r="I113" s="112">
        <f>I116+I114</f>
        <v>0</v>
      </c>
    </row>
    <row r="114" spans="1:9" ht="15.75">
      <c r="A114" s="76" t="s">
        <v>26</v>
      </c>
      <c r="B114" s="126" t="s">
        <v>116</v>
      </c>
      <c r="C114" s="42" t="s">
        <v>47</v>
      </c>
      <c r="D114" s="94" t="s">
        <v>61</v>
      </c>
      <c r="E114" s="42" t="s">
        <v>25</v>
      </c>
      <c r="F114" s="94"/>
      <c r="G114" s="180" t="s">
        <v>97</v>
      </c>
      <c r="H114" s="112">
        <f>H115</f>
        <v>9177.1</v>
      </c>
      <c r="I114" s="112">
        <f>I115</f>
        <v>0</v>
      </c>
    </row>
    <row r="115" spans="1:9" ht="15.75">
      <c r="A115" s="78" t="s">
        <v>98</v>
      </c>
      <c r="B115" s="126" t="s">
        <v>116</v>
      </c>
      <c r="C115" s="42" t="s">
        <v>47</v>
      </c>
      <c r="D115" s="94" t="s">
        <v>61</v>
      </c>
      <c r="E115" s="42" t="s">
        <v>25</v>
      </c>
      <c r="F115" s="94"/>
      <c r="G115" s="174" t="s">
        <v>99</v>
      </c>
      <c r="H115" s="112">
        <f>9339.1+1069.5-829.5-402</f>
        <v>9177.1</v>
      </c>
      <c r="I115" s="173"/>
    </row>
    <row r="116" spans="1:9" ht="42.75" customHeight="1">
      <c r="A116" s="229" t="s">
        <v>287</v>
      </c>
      <c r="B116" s="126" t="s">
        <v>116</v>
      </c>
      <c r="C116" s="42" t="s">
        <v>47</v>
      </c>
      <c r="D116" s="94" t="s">
        <v>61</v>
      </c>
      <c r="E116" s="42" t="s">
        <v>70</v>
      </c>
      <c r="F116" s="94"/>
      <c r="G116" s="180" t="s">
        <v>97</v>
      </c>
      <c r="H116" s="112">
        <f>H117</f>
        <v>7607.5</v>
      </c>
      <c r="I116" s="112">
        <f>I117</f>
        <v>0</v>
      </c>
    </row>
    <row r="117" spans="1:9" ht="15.75">
      <c r="A117" s="453" t="s">
        <v>50</v>
      </c>
      <c r="B117" s="404" t="s">
        <v>116</v>
      </c>
      <c r="C117" s="404" t="s">
        <v>47</v>
      </c>
      <c r="D117" s="404" t="s">
        <v>61</v>
      </c>
      <c r="E117" s="404" t="s">
        <v>70</v>
      </c>
      <c r="F117" s="404"/>
      <c r="G117" s="403">
        <v>327</v>
      </c>
      <c r="H117" s="406">
        <f>7300.5-95+402</f>
        <v>7607.5</v>
      </c>
      <c r="I117" s="454"/>
    </row>
    <row r="118" spans="1:9" ht="15.75">
      <c r="A118" s="441" t="s">
        <v>294</v>
      </c>
      <c r="B118" s="409" t="s">
        <v>116</v>
      </c>
      <c r="C118" s="409" t="s">
        <v>65</v>
      </c>
      <c r="D118" s="409" t="s">
        <v>96</v>
      </c>
      <c r="E118" s="409" t="s">
        <v>95</v>
      </c>
      <c r="F118" s="409" t="s">
        <v>97</v>
      </c>
      <c r="G118" s="414" t="s">
        <v>97</v>
      </c>
      <c r="H118" s="410">
        <f>H119</f>
        <v>829.5</v>
      </c>
      <c r="I118" s="446"/>
    </row>
    <row r="119" spans="1:9" ht="15.75">
      <c r="A119" s="447" t="s">
        <v>62</v>
      </c>
      <c r="B119" s="300" t="s">
        <v>116</v>
      </c>
      <c r="C119" s="300" t="s">
        <v>65</v>
      </c>
      <c r="D119" s="300" t="s">
        <v>63</v>
      </c>
      <c r="E119" s="300" t="s">
        <v>95</v>
      </c>
      <c r="F119" s="300" t="s">
        <v>97</v>
      </c>
      <c r="G119" s="201" t="s">
        <v>97</v>
      </c>
      <c r="H119" s="398">
        <f>H120</f>
        <v>829.5</v>
      </c>
      <c r="I119" s="455"/>
    </row>
    <row r="120" spans="1:9" ht="26.25">
      <c r="A120" s="465" t="s">
        <v>266</v>
      </c>
      <c r="B120" s="399" t="s">
        <v>116</v>
      </c>
      <c r="C120" s="399" t="s">
        <v>65</v>
      </c>
      <c r="D120" s="399" t="s">
        <v>63</v>
      </c>
      <c r="E120" s="399" t="s">
        <v>69</v>
      </c>
      <c r="F120" s="399" t="s">
        <v>97</v>
      </c>
      <c r="G120" s="180" t="s">
        <v>97</v>
      </c>
      <c r="H120" s="401">
        <f>H121</f>
        <v>829.5</v>
      </c>
      <c r="I120" s="444"/>
    </row>
    <row r="121" spans="1:9" ht="26.25">
      <c r="A121" s="465" t="s">
        <v>267</v>
      </c>
      <c r="B121" s="399" t="s">
        <v>116</v>
      </c>
      <c r="C121" s="399" t="s">
        <v>65</v>
      </c>
      <c r="D121" s="399" t="s">
        <v>63</v>
      </c>
      <c r="E121" s="399" t="s">
        <v>69</v>
      </c>
      <c r="F121" s="399" t="s">
        <v>195</v>
      </c>
      <c r="G121" s="408">
        <v>453</v>
      </c>
      <c r="H121" s="401">
        <v>829.5</v>
      </c>
      <c r="I121" s="444"/>
    </row>
    <row r="122" spans="1:9" ht="15.75">
      <c r="A122" s="441" t="s">
        <v>5</v>
      </c>
      <c r="B122" s="409" t="s">
        <v>116</v>
      </c>
      <c r="C122" s="409" t="s">
        <v>82</v>
      </c>
      <c r="D122" s="409" t="s">
        <v>96</v>
      </c>
      <c r="E122" s="409" t="s">
        <v>95</v>
      </c>
      <c r="F122" s="409"/>
      <c r="G122" s="414" t="s">
        <v>97</v>
      </c>
      <c r="H122" s="410">
        <f aca="true" t="shared" si="1" ref="H122:I124">H123</f>
        <v>7408.200000000001</v>
      </c>
      <c r="I122" s="442">
        <f t="shared" si="1"/>
        <v>345</v>
      </c>
    </row>
    <row r="123" spans="1:9" ht="15.75">
      <c r="A123" s="78" t="s">
        <v>83</v>
      </c>
      <c r="B123" s="125" t="s">
        <v>116</v>
      </c>
      <c r="C123" s="52" t="s">
        <v>82</v>
      </c>
      <c r="D123" s="93" t="s">
        <v>84</v>
      </c>
      <c r="E123" s="52" t="s">
        <v>95</v>
      </c>
      <c r="F123" s="93"/>
      <c r="G123" s="201" t="s">
        <v>97</v>
      </c>
      <c r="H123" s="111">
        <f t="shared" si="1"/>
        <v>7408.200000000001</v>
      </c>
      <c r="I123" s="111">
        <f t="shared" si="1"/>
        <v>345</v>
      </c>
    </row>
    <row r="124" spans="1:9" ht="15.75">
      <c r="A124" s="232" t="s">
        <v>211</v>
      </c>
      <c r="B124" s="126" t="s">
        <v>116</v>
      </c>
      <c r="C124" s="42" t="s">
        <v>82</v>
      </c>
      <c r="D124" s="94" t="s">
        <v>84</v>
      </c>
      <c r="E124" s="42" t="s">
        <v>85</v>
      </c>
      <c r="F124" s="94"/>
      <c r="G124" s="180" t="s">
        <v>97</v>
      </c>
      <c r="H124" s="112">
        <f t="shared" si="1"/>
        <v>7408.200000000001</v>
      </c>
      <c r="I124" s="112">
        <f t="shared" si="1"/>
        <v>345</v>
      </c>
    </row>
    <row r="125" spans="1:9" ht="16.5" thickBot="1">
      <c r="A125" s="77" t="s">
        <v>167</v>
      </c>
      <c r="B125" s="127" t="s">
        <v>116</v>
      </c>
      <c r="C125" s="46" t="s">
        <v>82</v>
      </c>
      <c r="D125" s="95" t="s">
        <v>84</v>
      </c>
      <c r="E125" s="46" t="s">
        <v>85</v>
      </c>
      <c r="F125" s="95"/>
      <c r="G125" s="184">
        <v>755</v>
      </c>
      <c r="H125" s="110">
        <f>3564+287.2+165+200+180+4917-1905</f>
        <v>7408.200000000001</v>
      </c>
      <c r="I125" s="196">
        <f>200+165+180+4917-5117</f>
        <v>345</v>
      </c>
    </row>
    <row r="126" spans="1:9" ht="19.5" thickBot="1">
      <c r="A126" s="275" t="s">
        <v>127</v>
      </c>
      <c r="B126" s="79" t="s">
        <v>126</v>
      </c>
      <c r="C126" s="50" t="s">
        <v>96</v>
      </c>
      <c r="D126" s="27" t="s">
        <v>96</v>
      </c>
      <c r="E126" s="50" t="s">
        <v>95</v>
      </c>
      <c r="F126" s="27"/>
      <c r="G126" s="178" t="s">
        <v>97</v>
      </c>
      <c r="H126" s="113">
        <f>H134+H138+H127</f>
        <v>61957.3</v>
      </c>
      <c r="I126" s="113">
        <f>I134+I138</f>
        <v>0</v>
      </c>
    </row>
    <row r="127" spans="1:9" ht="15.75">
      <c r="A127" s="456" t="s">
        <v>293</v>
      </c>
      <c r="B127" s="415" t="s">
        <v>126</v>
      </c>
      <c r="C127" s="415" t="s">
        <v>96</v>
      </c>
      <c r="D127" s="415" t="s">
        <v>96</v>
      </c>
      <c r="E127" s="415" t="s">
        <v>95</v>
      </c>
      <c r="F127" s="415"/>
      <c r="G127" s="416" t="s">
        <v>97</v>
      </c>
      <c r="H127" s="417">
        <f>H131+H128</f>
        <v>977.4</v>
      </c>
      <c r="I127" s="438"/>
    </row>
    <row r="128" spans="1:9" ht="26.25">
      <c r="A128" s="457" t="s">
        <v>278</v>
      </c>
      <c r="B128" s="399" t="s">
        <v>126</v>
      </c>
      <c r="C128" s="399" t="s">
        <v>33</v>
      </c>
      <c r="D128" s="399" t="s">
        <v>37</v>
      </c>
      <c r="E128" s="399" t="s">
        <v>95</v>
      </c>
      <c r="F128" s="409" t="s">
        <v>97</v>
      </c>
      <c r="G128" s="400" t="s">
        <v>97</v>
      </c>
      <c r="H128" s="401">
        <f>H129</f>
        <v>135</v>
      </c>
      <c r="I128" s="442"/>
    </row>
    <row r="129" spans="1:9" ht="15.75">
      <c r="A129" s="458" t="s">
        <v>38</v>
      </c>
      <c r="B129" s="399" t="s">
        <v>126</v>
      </c>
      <c r="C129" s="399" t="s">
        <v>33</v>
      </c>
      <c r="D129" s="399" t="s">
        <v>37</v>
      </c>
      <c r="E129" s="399" t="s">
        <v>39</v>
      </c>
      <c r="F129" s="409" t="s">
        <v>97</v>
      </c>
      <c r="G129" s="400" t="s">
        <v>97</v>
      </c>
      <c r="H129" s="401">
        <f>H130</f>
        <v>135</v>
      </c>
      <c r="I129" s="442"/>
    </row>
    <row r="130" spans="1:9" ht="26.25">
      <c r="A130" s="457" t="s">
        <v>296</v>
      </c>
      <c r="B130" s="399" t="s">
        <v>126</v>
      </c>
      <c r="C130" s="399" t="s">
        <v>33</v>
      </c>
      <c r="D130" s="399" t="s">
        <v>37</v>
      </c>
      <c r="E130" s="399" t="s">
        <v>39</v>
      </c>
      <c r="F130" s="409" t="s">
        <v>40</v>
      </c>
      <c r="G130" s="400" t="s">
        <v>40</v>
      </c>
      <c r="H130" s="401">
        <v>135</v>
      </c>
      <c r="I130" s="442"/>
    </row>
    <row r="131" spans="1:9" ht="26.25">
      <c r="A131" s="459" t="s">
        <v>279</v>
      </c>
      <c r="B131" s="300" t="s">
        <v>126</v>
      </c>
      <c r="C131" s="300" t="s">
        <v>33</v>
      </c>
      <c r="D131" s="300" t="s">
        <v>159</v>
      </c>
      <c r="E131" s="300" t="s">
        <v>95</v>
      </c>
      <c r="F131" s="300"/>
      <c r="G131" s="402" t="s">
        <v>97</v>
      </c>
      <c r="H131" s="398">
        <f>H132</f>
        <v>842.4</v>
      </c>
      <c r="I131" s="448"/>
    </row>
    <row r="132" spans="1:9" ht="26.25">
      <c r="A132" s="457" t="s">
        <v>280</v>
      </c>
      <c r="B132" s="399" t="s">
        <v>126</v>
      </c>
      <c r="C132" s="399" t="s">
        <v>33</v>
      </c>
      <c r="D132" s="399" t="s">
        <v>159</v>
      </c>
      <c r="E132" s="399" t="s">
        <v>187</v>
      </c>
      <c r="F132" s="399"/>
      <c r="G132" s="400" t="s">
        <v>97</v>
      </c>
      <c r="H132" s="401">
        <f>H133</f>
        <v>842.4</v>
      </c>
      <c r="I132" s="449"/>
    </row>
    <row r="133" spans="1:9" ht="15.75">
      <c r="A133" s="460" t="s">
        <v>166</v>
      </c>
      <c r="B133" s="404" t="s">
        <v>126</v>
      </c>
      <c r="C133" s="404" t="s">
        <v>33</v>
      </c>
      <c r="D133" s="404" t="s">
        <v>159</v>
      </c>
      <c r="E133" s="404" t="s">
        <v>187</v>
      </c>
      <c r="F133" s="404"/>
      <c r="G133" s="405" t="s">
        <v>188</v>
      </c>
      <c r="H133" s="406">
        <v>842.4</v>
      </c>
      <c r="I133" s="452"/>
    </row>
    <row r="134" spans="1:9" ht="15.75">
      <c r="A134" s="441" t="s">
        <v>6</v>
      </c>
      <c r="B134" s="409" t="s">
        <v>126</v>
      </c>
      <c r="C134" s="409" t="s">
        <v>47</v>
      </c>
      <c r="D134" s="409" t="s">
        <v>96</v>
      </c>
      <c r="E134" s="409" t="s">
        <v>95</v>
      </c>
      <c r="F134" s="409"/>
      <c r="G134" s="414" t="s">
        <v>97</v>
      </c>
      <c r="H134" s="410">
        <f aca="true" t="shared" si="2" ref="H134:I136">H135</f>
        <v>15007.400000000001</v>
      </c>
      <c r="I134" s="442">
        <f t="shared" si="2"/>
        <v>0</v>
      </c>
    </row>
    <row r="135" spans="1:9" ht="15.75">
      <c r="A135" s="78" t="s">
        <v>9</v>
      </c>
      <c r="B135" s="125" t="s">
        <v>126</v>
      </c>
      <c r="C135" s="52" t="s">
        <v>47</v>
      </c>
      <c r="D135" s="93" t="s">
        <v>51</v>
      </c>
      <c r="E135" s="52" t="s">
        <v>95</v>
      </c>
      <c r="F135" s="93"/>
      <c r="G135" s="201" t="s">
        <v>97</v>
      </c>
      <c r="H135" s="111">
        <f t="shared" si="2"/>
        <v>15007.400000000001</v>
      </c>
      <c r="I135" s="111">
        <f t="shared" si="2"/>
        <v>0</v>
      </c>
    </row>
    <row r="136" spans="1:9" ht="15.75">
      <c r="A136" s="99" t="s">
        <v>58</v>
      </c>
      <c r="B136" s="36" t="s">
        <v>126</v>
      </c>
      <c r="C136" s="35" t="s">
        <v>47</v>
      </c>
      <c r="D136" s="14" t="s">
        <v>51</v>
      </c>
      <c r="E136" s="35" t="s">
        <v>59</v>
      </c>
      <c r="F136" s="14"/>
      <c r="G136" s="180" t="s">
        <v>97</v>
      </c>
      <c r="H136" s="112">
        <f t="shared" si="2"/>
        <v>15007.400000000001</v>
      </c>
      <c r="I136" s="112">
        <f t="shared" si="2"/>
        <v>0</v>
      </c>
    </row>
    <row r="137" spans="1:9" ht="15.75">
      <c r="A137" s="77" t="s">
        <v>50</v>
      </c>
      <c r="B137" s="127" t="s">
        <v>126</v>
      </c>
      <c r="C137" s="46" t="s">
        <v>47</v>
      </c>
      <c r="D137" s="95" t="s">
        <v>51</v>
      </c>
      <c r="E137" s="46" t="s">
        <v>59</v>
      </c>
      <c r="F137" s="14"/>
      <c r="G137" s="184">
        <v>327</v>
      </c>
      <c r="H137" s="110">
        <f>14283.2+100+624.2</f>
        <v>15007.400000000001</v>
      </c>
      <c r="I137" s="176"/>
    </row>
    <row r="138" spans="1:9" ht="15.75">
      <c r="A138" s="441" t="s">
        <v>294</v>
      </c>
      <c r="B138" s="409" t="s">
        <v>126</v>
      </c>
      <c r="C138" s="409" t="s">
        <v>65</v>
      </c>
      <c r="D138" s="409" t="s">
        <v>96</v>
      </c>
      <c r="E138" s="409" t="s">
        <v>95</v>
      </c>
      <c r="F138" s="409"/>
      <c r="G138" s="414" t="s">
        <v>97</v>
      </c>
      <c r="H138" s="410">
        <f>H139+H150</f>
        <v>45972.5</v>
      </c>
      <c r="I138" s="442">
        <f>I139+I150</f>
        <v>0</v>
      </c>
    </row>
    <row r="139" spans="1:9" ht="15.75">
      <c r="A139" s="78" t="s">
        <v>62</v>
      </c>
      <c r="B139" s="125" t="s">
        <v>126</v>
      </c>
      <c r="C139" s="52" t="s">
        <v>65</v>
      </c>
      <c r="D139" s="93" t="s">
        <v>63</v>
      </c>
      <c r="E139" s="52" t="s">
        <v>95</v>
      </c>
      <c r="F139" s="93"/>
      <c r="G139" s="201" t="s">
        <v>97</v>
      </c>
      <c r="H139" s="111">
        <f>H140+H142+H144+H146+H148</f>
        <v>40648.7</v>
      </c>
      <c r="I139" s="111">
        <f>I140+I142+I144+I146+I148</f>
        <v>0</v>
      </c>
    </row>
    <row r="140" spans="1:9" ht="26.25">
      <c r="A140" s="228" t="s">
        <v>297</v>
      </c>
      <c r="B140" s="126" t="s">
        <v>126</v>
      </c>
      <c r="C140" s="42" t="s">
        <v>65</v>
      </c>
      <c r="D140" s="94" t="s">
        <v>63</v>
      </c>
      <c r="E140" s="42" t="s">
        <v>64</v>
      </c>
      <c r="F140" s="94"/>
      <c r="G140" s="180" t="s">
        <v>97</v>
      </c>
      <c r="H140" s="112">
        <f>H141</f>
        <v>17625.999999999996</v>
      </c>
      <c r="I140" s="112">
        <f>I141</f>
        <v>0</v>
      </c>
    </row>
    <row r="141" spans="1:9" ht="15.75">
      <c r="A141" s="77" t="s">
        <v>50</v>
      </c>
      <c r="B141" s="126" t="s">
        <v>126</v>
      </c>
      <c r="C141" s="42" t="s">
        <v>65</v>
      </c>
      <c r="D141" s="94" t="s">
        <v>63</v>
      </c>
      <c r="E141" s="42" t="s">
        <v>64</v>
      </c>
      <c r="F141" s="94"/>
      <c r="G141" s="183">
        <v>327</v>
      </c>
      <c r="H141" s="112">
        <f>17241.8+175.1+15.6+15.4+178.1</f>
        <v>17625.999999999996</v>
      </c>
      <c r="I141" s="173"/>
    </row>
    <row r="142" spans="1:9" ht="15.75">
      <c r="A142" s="76" t="s">
        <v>13</v>
      </c>
      <c r="B142" s="126" t="s">
        <v>126</v>
      </c>
      <c r="C142" s="42" t="s">
        <v>65</v>
      </c>
      <c r="D142" s="94" t="s">
        <v>63</v>
      </c>
      <c r="E142" s="42" t="s">
        <v>66</v>
      </c>
      <c r="F142" s="94"/>
      <c r="G142" s="180" t="s">
        <v>97</v>
      </c>
      <c r="H142" s="112">
        <f>H143</f>
        <v>2135.3999999999996</v>
      </c>
      <c r="I142" s="112">
        <f>I143</f>
        <v>0</v>
      </c>
    </row>
    <row r="143" spans="1:9" ht="15.75">
      <c r="A143" s="77" t="s">
        <v>50</v>
      </c>
      <c r="B143" s="126" t="s">
        <v>126</v>
      </c>
      <c r="C143" s="42" t="s">
        <v>65</v>
      </c>
      <c r="D143" s="94" t="s">
        <v>63</v>
      </c>
      <c r="E143" s="42" t="s">
        <v>66</v>
      </c>
      <c r="F143" s="94"/>
      <c r="G143" s="183">
        <v>327</v>
      </c>
      <c r="H143" s="112">
        <f>2131.1+2.1+2.2</f>
        <v>2135.3999999999996</v>
      </c>
      <c r="I143" s="173"/>
    </row>
    <row r="144" spans="1:9" ht="15.75">
      <c r="A144" s="76" t="s">
        <v>14</v>
      </c>
      <c r="B144" s="126" t="s">
        <v>126</v>
      </c>
      <c r="C144" s="42" t="s">
        <v>65</v>
      </c>
      <c r="D144" s="94" t="s">
        <v>63</v>
      </c>
      <c r="E144" s="42" t="s">
        <v>67</v>
      </c>
      <c r="F144" s="94"/>
      <c r="G144" s="183"/>
      <c r="H144" s="112">
        <f>H145</f>
        <v>5842.200000000001</v>
      </c>
      <c r="I144" s="112">
        <f>I145</f>
        <v>0</v>
      </c>
    </row>
    <row r="145" spans="1:9" ht="15.75">
      <c r="A145" s="77" t="s">
        <v>50</v>
      </c>
      <c r="B145" s="126" t="s">
        <v>126</v>
      </c>
      <c r="C145" s="42" t="s">
        <v>65</v>
      </c>
      <c r="D145" s="94" t="s">
        <v>63</v>
      </c>
      <c r="E145" s="42" t="s">
        <v>67</v>
      </c>
      <c r="F145" s="94"/>
      <c r="G145" s="183">
        <v>327</v>
      </c>
      <c r="H145" s="112">
        <f>5842.1+0.1</f>
        <v>5842.200000000001</v>
      </c>
      <c r="I145" s="173"/>
    </row>
    <row r="146" spans="1:9" ht="26.25">
      <c r="A146" s="228" t="s">
        <v>288</v>
      </c>
      <c r="B146" s="126" t="s">
        <v>126</v>
      </c>
      <c r="C146" s="42" t="s">
        <v>65</v>
      </c>
      <c r="D146" s="94" t="s">
        <v>63</v>
      </c>
      <c r="E146" s="42" t="s">
        <v>68</v>
      </c>
      <c r="F146" s="94"/>
      <c r="G146" s="180" t="s">
        <v>97</v>
      </c>
      <c r="H146" s="112">
        <f>H147</f>
        <v>10744.699999999999</v>
      </c>
      <c r="I146" s="112">
        <f>I147</f>
        <v>0</v>
      </c>
    </row>
    <row r="147" spans="1:9" ht="15.75">
      <c r="A147" s="77" t="s">
        <v>50</v>
      </c>
      <c r="B147" s="126" t="s">
        <v>126</v>
      </c>
      <c r="C147" s="42" t="s">
        <v>65</v>
      </c>
      <c r="D147" s="94" t="s">
        <v>63</v>
      </c>
      <c r="E147" s="42" t="s">
        <v>68</v>
      </c>
      <c r="F147" s="94"/>
      <c r="G147" s="183">
        <v>327</v>
      </c>
      <c r="H147" s="112">
        <f>4544+6012.4+188.3</f>
        <v>10744.699999999999</v>
      </c>
      <c r="I147" s="173"/>
    </row>
    <row r="148" spans="1:9" ht="26.25">
      <c r="A148" s="228" t="s">
        <v>266</v>
      </c>
      <c r="B148" s="126" t="s">
        <v>126</v>
      </c>
      <c r="C148" s="42" t="s">
        <v>65</v>
      </c>
      <c r="D148" s="94" t="s">
        <v>63</v>
      </c>
      <c r="E148" s="42" t="s">
        <v>69</v>
      </c>
      <c r="F148" s="94"/>
      <c r="G148" s="180" t="s">
        <v>97</v>
      </c>
      <c r="H148" s="112">
        <f>H149</f>
        <v>4300.4</v>
      </c>
      <c r="I148" s="112">
        <f>I149</f>
        <v>0</v>
      </c>
    </row>
    <row r="149" spans="1:9" ht="26.25">
      <c r="A149" s="229" t="s">
        <v>267</v>
      </c>
      <c r="B149" s="126" t="s">
        <v>126</v>
      </c>
      <c r="C149" s="42" t="s">
        <v>65</v>
      </c>
      <c r="D149" s="94" t="s">
        <v>63</v>
      </c>
      <c r="E149" s="42" t="s">
        <v>69</v>
      </c>
      <c r="F149" s="94"/>
      <c r="G149" s="183">
        <v>453</v>
      </c>
      <c r="H149" s="112">
        <f>4300+0.4</f>
        <v>4300.4</v>
      </c>
      <c r="I149" s="173"/>
    </row>
    <row r="150" spans="1:9" ht="26.25">
      <c r="A150" s="249" t="s">
        <v>289</v>
      </c>
      <c r="B150" s="126" t="s">
        <v>126</v>
      </c>
      <c r="C150" s="42" t="s">
        <v>65</v>
      </c>
      <c r="D150" s="94" t="s">
        <v>72</v>
      </c>
      <c r="E150" s="42" t="s">
        <v>95</v>
      </c>
      <c r="F150" s="94"/>
      <c r="G150" s="180" t="s">
        <v>97</v>
      </c>
      <c r="H150" s="112">
        <f>H153+H151</f>
        <v>5323.8</v>
      </c>
      <c r="I150" s="112">
        <f>I153+I151</f>
        <v>0</v>
      </c>
    </row>
    <row r="151" spans="1:9" ht="15.75">
      <c r="A151" s="76" t="s">
        <v>26</v>
      </c>
      <c r="B151" s="126" t="s">
        <v>126</v>
      </c>
      <c r="C151" s="42" t="s">
        <v>65</v>
      </c>
      <c r="D151" s="94" t="s">
        <v>72</v>
      </c>
      <c r="E151" s="42" t="s">
        <v>25</v>
      </c>
      <c r="F151" s="94"/>
      <c r="G151" s="180" t="s">
        <v>97</v>
      </c>
      <c r="H151" s="112">
        <f>H152</f>
        <v>3166.7</v>
      </c>
      <c r="I151" s="112">
        <f>I152</f>
        <v>0</v>
      </c>
    </row>
    <row r="152" spans="1:9" ht="15.75">
      <c r="A152" s="78" t="s">
        <v>98</v>
      </c>
      <c r="B152" s="126" t="s">
        <v>126</v>
      </c>
      <c r="C152" s="42" t="s">
        <v>65</v>
      </c>
      <c r="D152" s="94" t="s">
        <v>72</v>
      </c>
      <c r="E152" s="42" t="s">
        <v>25</v>
      </c>
      <c r="F152" s="94"/>
      <c r="G152" s="174" t="s">
        <v>99</v>
      </c>
      <c r="H152" s="112">
        <f>2993.5+267.5-94.3</f>
        <v>3166.7</v>
      </c>
      <c r="I152" s="173"/>
    </row>
    <row r="153" spans="1:9" ht="42" customHeight="1">
      <c r="A153" s="229" t="s">
        <v>287</v>
      </c>
      <c r="B153" s="126" t="s">
        <v>126</v>
      </c>
      <c r="C153" s="42" t="s">
        <v>65</v>
      </c>
      <c r="D153" s="94" t="s">
        <v>72</v>
      </c>
      <c r="E153" s="42" t="s">
        <v>70</v>
      </c>
      <c r="F153" s="94"/>
      <c r="G153" s="180" t="s">
        <v>97</v>
      </c>
      <c r="H153" s="112">
        <f>H154</f>
        <v>2157.1000000000004</v>
      </c>
      <c r="I153" s="112">
        <f>I154</f>
        <v>0</v>
      </c>
    </row>
    <row r="154" spans="1:9" ht="16.5" thickBot="1">
      <c r="A154" s="77" t="s">
        <v>50</v>
      </c>
      <c r="B154" s="127" t="s">
        <v>126</v>
      </c>
      <c r="C154" s="46" t="s">
        <v>65</v>
      </c>
      <c r="D154" s="95" t="s">
        <v>72</v>
      </c>
      <c r="E154" s="46" t="s">
        <v>70</v>
      </c>
      <c r="F154" s="95"/>
      <c r="G154" s="184">
        <v>327</v>
      </c>
      <c r="H154" s="110">
        <f>2062.8+94.3</f>
        <v>2157.1000000000004</v>
      </c>
      <c r="I154" s="176"/>
    </row>
    <row r="155" spans="1:9" ht="38.25" thickBot="1">
      <c r="A155" s="276" t="s">
        <v>295</v>
      </c>
      <c r="B155" s="79" t="s">
        <v>128</v>
      </c>
      <c r="C155" s="50" t="s">
        <v>96</v>
      </c>
      <c r="D155" s="27" t="s">
        <v>96</v>
      </c>
      <c r="E155" s="50" t="s">
        <v>95</v>
      </c>
      <c r="F155" s="27"/>
      <c r="G155" s="178" t="s">
        <v>97</v>
      </c>
      <c r="H155" s="113">
        <f>H160+H156</f>
        <v>215392.8</v>
      </c>
      <c r="I155" s="113">
        <f>I160</f>
        <v>15786</v>
      </c>
    </row>
    <row r="156" spans="1:9" ht="15.75">
      <c r="A156" s="461" t="s">
        <v>294</v>
      </c>
      <c r="B156" s="415" t="s">
        <v>128</v>
      </c>
      <c r="C156" s="415" t="s">
        <v>65</v>
      </c>
      <c r="D156" s="415" t="s">
        <v>96</v>
      </c>
      <c r="E156" s="415" t="s">
        <v>95</v>
      </c>
      <c r="F156" s="415" t="s">
        <v>97</v>
      </c>
      <c r="G156" s="416" t="s">
        <v>97</v>
      </c>
      <c r="H156" s="417">
        <f>H157</f>
        <v>250</v>
      </c>
      <c r="I156" s="438"/>
    </row>
    <row r="157" spans="1:9" ht="15.75">
      <c r="A157" s="457" t="s">
        <v>62</v>
      </c>
      <c r="B157" s="399" t="s">
        <v>128</v>
      </c>
      <c r="C157" s="399" t="s">
        <v>65</v>
      </c>
      <c r="D157" s="399" t="s">
        <v>63</v>
      </c>
      <c r="E157" s="399" t="s">
        <v>95</v>
      </c>
      <c r="F157" s="399" t="s">
        <v>97</v>
      </c>
      <c r="G157" s="400" t="s">
        <v>97</v>
      </c>
      <c r="H157" s="401">
        <f>H158</f>
        <v>250</v>
      </c>
      <c r="I157" s="449"/>
    </row>
    <row r="158" spans="1:9" ht="26.25">
      <c r="A158" s="457" t="s">
        <v>266</v>
      </c>
      <c r="B158" s="399" t="s">
        <v>128</v>
      </c>
      <c r="C158" s="399" t="s">
        <v>65</v>
      </c>
      <c r="D158" s="399" t="s">
        <v>63</v>
      </c>
      <c r="E158" s="399" t="s">
        <v>69</v>
      </c>
      <c r="F158" s="399" t="s">
        <v>97</v>
      </c>
      <c r="G158" s="400" t="s">
        <v>97</v>
      </c>
      <c r="H158" s="401">
        <f>H159</f>
        <v>250</v>
      </c>
      <c r="I158" s="449"/>
    </row>
    <row r="159" spans="1:9" ht="26.25">
      <c r="A159" s="457" t="s">
        <v>267</v>
      </c>
      <c r="B159" s="399" t="s">
        <v>128</v>
      </c>
      <c r="C159" s="399" t="s">
        <v>65</v>
      </c>
      <c r="D159" s="399" t="s">
        <v>63</v>
      </c>
      <c r="E159" s="399" t="s">
        <v>69</v>
      </c>
      <c r="F159" s="399" t="s">
        <v>195</v>
      </c>
      <c r="G159" s="400" t="s">
        <v>195</v>
      </c>
      <c r="H159" s="401">
        <v>250</v>
      </c>
      <c r="I159" s="449"/>
    </row>
    <row r="160" spans="1:9" ht="15.75">
      <c r="A160" s="462" t="s">
        <v>73</v>
      </c>
      <c r="B160" s="415" t="s">
        <v>128</v>
      </c>
      <c r="C160" s="415" t="s">
        <v>74</v>
      </c>
      <c r="D160" s="415" t="s">
        <v>96</v>
      </c>
      <c r="E160" s="415" t="s">
        <v>95</v>
      </c>
      <c r="F160" s="415"/>
      <c r="G160" s="416" t="s">
        <v>97</v>
      </c>
      <c r="H160" s="417">
        <f>H161+H172</f>
        <v>215142.8</v>
      </c>
      <c r="I160" s="438">
        <f>I161+I172</f>
        <v>15786</v>
      </c>
    </row>
    <row r="161" spans="1:9" ht="15.75">
      <c r="A161" s="78" t="s">
        <v>16</v>
      </c>
      <c r="B161" s="52" t="s">
        <v>128</v>
      </c>
      <c r="C161" s="93" t="s">
        <v>74</v>
      </c>
      <c r="D161" s="52" t="s">
        <v>75</v>
      </c>
      <c r="E161" s="313" t="s">
        <v>95</v>
      </c>
      <c r="F161" s="93"/>
      <c r="G161" s="201" t="s">
        <v>97</v>
      </c>
      <c r="H161" s="138">
        <f>H165+H167+H169+H170+H162</f>
        <v>211356.8</v>
      </c>
      <c r="I161" s="111">
        <f>I165+I167+I169+I170</f>
        <v>15786</v>
      </c>
    </row>
    <row r="162" spans="1:9" ht="15.75">
      <c r="A162" s="76" t="s">
        <v>134</v>
      </c>
      <c r="B162" s="52" t="s">
        <v>128</v>
      </c>
      <c r="C162" s="93" t="s">
        <v>74</v>
      </c>
      <c r="D162" s="52" t="s">
        <v>75</v>
      </c>
      <c r="E162" s="313" t="s">
        <v>135</v>
      </c>
      <c r="F162" s="93"/>
      <c r="G162" s="201" t="s">
        <v>97</v>
      </c>
      <c r="H162" s="138">
        <f>H163</f>
        <v>3000</v>
      </c>
      <c r="I162" s="111"/>
    </row>
    <row r="163" spans="1:9" ht="15.75">
      <c r="A163" s="76" t="s">
        <v>213</v>
      </c>
      <c r="B163" s="52" t="s">
        <v>128</v>
      </c>
      <c r="C163" s="93" t="s">
        <v>74</v>
      </c>
      <c r="D163" s="52" t="s">
        <v>75</v>
      </c>
      <c r="E163" s="313" t="s">
        <v>135</v>
      </c>
      <c r="F163" s="93"/>
      <c r="G163" s="201" t="s">
        <v>136</v>
      </c>
      <c r="H163" s="138">
        <v>3000</v>
      </c>
      <c r="I163" s="111"/>
    </row>
    <row r="164" spans="1:9" ht="26.25">
      <c r="A164" s="103" t="s">
        <v>268</v>
      </c>
      <c r="B164" s="42" t="s">
        <v>128</v>
      </c>
      <c r="C164" s="94" t="s">
        <v>74</v>
      </c>
      <c r="D164" s="42" t="s">
        <v>75</v>
      </c>
      <c r="E164" s="166" t="s">
        <v>250</v>
      </c>
      <c r="F164" s="94"/>
      <c r="G164" s="180" t="s">
        <v>97</v>
      </c>
      <c r="H164" s="135">
        <f>H165+H169</f>
        <v>10943</v>
      </c>
      <c r="I164" s="112">
        <f>I165+I169</f>
        <v>10778</v>
      </c>
    </row>
    <row r="165" spans="1:9" ht="15.75">
      <c r="A165" s="77" t="s">
        <v>50</v>
      </c>
      <c r="B165" s="42" t="s">
        <v>128</v>
      </c>
      <c r="C165" s="94" t="s">
        <v>74</v>
      </c>
      <c r="D165" s="42" t="s">
        <v>75</v>
      </c>
      <c r="E165" s="166" t="s">
        <v>251</v>
      </c>
      <c r="F165" s="94"/>
      <c r="G165" s="191">
        <v>327</v>
      </c>
      <c r="H165" s="135">
        <v>10778</v>
      </c>
      <c r="I165" s="112">
        <v>10778</v>
      </c>
    </row>
    <row r="166" spans="1:9" ht="15.75">
      <c r="A166" s="76" t="s">
        <v>76</v>
      </c>
      <c r="B166" s="42" t="s">
        <v>128</v>
      </c>
      <c r="C166" s="94" t="s">
        <v>74</v>
      </c>
      <c r="D166" s="42" t="s">
        <v>75</v>
      </c>
      <c r="E166" s="166" t="s">
        <v>77</v>
      </c>
      <c r="F166" s="94"/>
      <c r="G166" s="180" t="s">
        <v>97</v>
      </c>
      <c r="H166" s="135">
        <f>H167</f>
        <v>192040.9</v>
      </c>
      <c r="I166" s="112">
        <f>I167</f>
        <v>200</v>
      </c>
    </row>
    <row r="167" spans="1:9" ht="15.75">
      <c r="A167" s="77" t="s">
        <v>50</v>
      </c>
      <c r="B167" s="42" t="s">
        <v>128</v>
      </c>
      <c r="C167" s="94" t="s">
        <v>74</v>
      </c>
      <c r="D167" s="42" t="s">
        <v>75</v>
      </c>
      <c r="E167" s="166" t="s">
        <v>77</v>
      </c>
      <c r="F167" s="94"/>
      <c r="G167" s="191">
        <v>327</v>
      </c>
      <c r="H167" s="135">
        <f>137395.2+50328-3000+6889.9+627.8-200</f>
        <v>192040.9</v>
      </c>
      <c r="I167" s="112">
        <v>200</v>
      </c>
    </row>
    <row r="168" spans="1:9" ht="15.75">
      <c r="A168" s="76" t="s">
        <v>130</v>
      </c>
      <c r="B168" s="42" t="s">
        <v>128</v>
      </c>
      <c r="C168" s="94" t="s">
        <v>74</v>
      </c>
      <c r="D168" s="42" t="s">
        <v>75</v>
      </c>
      <c r="E168" s="166" t="s">
        <v>131</v>
      </c>
      <c r="F168" s="94"/>
      <c r="G168" s="180" t="s">
        <v>97</v>
      </c>
      <c r="H168" s="135">
        <f>H169</f>
        <v>165</v>
      </c>
      <c r="I168" s="112">
        <f>I169</f>
        <v>0</v>
      </c>
    </row>
    <row r="169" spans="1:9" ht="15.75">
      <c r="A169" s="76" t="s">
        <v>50</v>
      </c>
      <c r="B169" s="42" t="s">
        <v>128</v>
      </c>
      <c r="C169" s="94" t="s">
        <v>74</v>
      </c>
      <c r="D169" s="42" t="s">
        <v>75</v>
      </c>
      <c r="E169" s="166" t="s">
        <v>131</v>
      </c>
      <c r="F169" s="94"/>
      <c r="G169" s="191">
        <v>327</v>
      </c>
      <c r="H169" s="135">
        <v>165</v>
      </c>
      <c r="I169" s="112"/>
    </row>
    <row r="170" spans="1:9" ht="15.75">
      <c r="A170" s="77" t="s">
        <v>306</v>
      </c>
      <c r="B170" s="42" t="s">
        <v>128</v>
      </c>
      <c r="C170" s="94" t="s">
        <v>74</v>
      </c>
      <c r="D170" s="42" t="s">
        <v>75</v>
      </c>
      <c r="E170" s="166" t="s">
        <v>243</v>
      </c>
      <c r="F170" s="94"/>
      <c r="G170" s="180" t="s">
        <v>97</v>
      </c>
      <c r="H170" s="135">
        <f>H171</f>
        <v>5372.9</v>
      </c>
      <c r="I170" s="112">
        <f>I171</f>
        <v>4808</v>
      </c>
    </row>
    <row r="171" spans="1:9" ht="39">
      <c r="A171" s="164" t="s">
        <v>307</v>
      </c>
      <c r="B171" s="42" t="s">
        <v>128</v>
      </c>
      <c r="C171" s="94" t="s">
        <v>74</v>
      </c>
      <c r="D171" s="42" t="s">
        <v>75</v>
      </c>
      <c r="E171" s="166" t="s">
        <v>243</v>
      </c>
      <c r="F171" s="94"/>
      <c r="G171" s="191">
        <v>624</v>
      </c>
      <c r="H171" s="138">
        <f>4808+564.9</f>
        <v>5372.9</v>
      </c>
      <c r="I171" s="111">
        <v>4808</v>
      </c>
    </row>
    <row r="172" spans="1:9" ht="15.75">
      <c r="A172" s="99" t="s">
        <v>91</v>
      </c>
      <c r="B172" s="35" t="s">
        <v>128</v>
      </c>
      <c r="C172" s="14" t="s">
        <v>74</v>
      </c>
      <c r="D172" s="35" t="s">
        <v>92</v>
      </c>
      <c r="E172" s="313" t="s">
        <v>95</v>
      </c>
      <c r="F172" s="93"/>
      <c r="G172" s="201" t="s">
        <v>97</v>
      </c>
      <c r="H172" s="315">
        <f>H173</f>
        <v>3786</v>
      </c>
      <c r="I172" s="116">
        <f>I173</f>
        <v>0</v>
      </c>
    </row>
    <row r="173" spans="1:9" ht="15.75">
      <c r="A173" s="77" t="s">
        <v>252</v>
      </c>
      <c r="B173" s="42" t="s">
        <v>128</v>
      </c>
      <c r="C173" s="94" t="s">
        <v>74</v>
      </c>
      <c r="D173" s="42" t="s">
        <v>92</v>
      </c>
      <c r="E173" s="167" t="s">
        <v>70</v>
      </c>
      <c r="F173" s="95"/>
      <c r="G173" s="180" t="s">
        <v>97</v>
      </c>
      <c r="H173" s="143">
        <f>H174</f>
        <v>3786</v>
      </c>
      <c r="I173" s="110">
        <f>I174</f>
        <v>0</v>
      </c>
    </row>
    <row r="174" spans="1:9" ht="16.5" thickBot="1">
      <c r="A174" s="137" t="s">
        <v>50</v>
      </c>
      <c r="B174" s="16" t="s">
        <v>128</v>
      </c>
      <c r="C174" s="169" t="s">
        <v>74</v>
      </c>
      <c r="D174" s="16" t="s">
        <v>92</v>
      </c>
      <c r="E174" s="314" t="s">
        <v>70</v>
      </c>
      <c r="F174" s="121"/>
      <c r="G174" s="192">
        <v>327</v>
      </c>
      <c r="H174" s="158">
        <v>3786</v>
      </c>
      <c r="I174" s="118"/>
    </row>
    <row r="175" spans="1:9" ht="57" thickBot="1">
      <c r="A175" s="276" t="s">
        <v>301</v>
      </c>
      <c r="B175" s="79" t="s">
        <v>99</v>
      </c>
      <c r="C175" s="50" t="s">
        <v>96</v>
      </c>
      <c r="D175" s="27" t="s">
        <v>96</v>
      </c>
      <c r="E175" s="50" t="s">
        <v>95</v>
      </c>
      <c r="F175" s="27"/>
      <c r="G175" s="260" t="s">
        <v>97</v>
      </c>
      <c r="H175" s="113">
        <f>H176+H180+H195+H199+H191+H187</f>
        <v>12003.699999999999</v>
      </c>
      <c r="I175" s="113">
        <f>I176</f>
        <v>0</v>
      </c>
    </row>
    <row r="176" spans="1:9" ht="15.75">
      <c r="A176" s="462" t="s">
        <v>23</v>
      </c>
      <c r="B176" s="415" t="s">
        <v>99</v>
      </c>
      <c r="C176" s="415" t="s">
        <v>24</v>
      </c>
      <c r="D176" s="415" t="s">
        <v>96</v>
      </c>
      <c r="E176" s="415" t="s">
        <v>95</v>
      </c>
      <c r="F176" s="415"/>
      <c r="G176" s="416" t="s">
        <v>97</v>
      </c>
      <c r="H176" s="417">
        <f>H179</f>
        <v>6294.599999999999</v>
      </c>
      <c r="I176" s="438">
        <f>I179</f>
        <v>0</v>
      </c>
    </row>
    <row r="177" spans="1:9" ht="26.25">
      <c r="A177" s="248" t="s">
        <v>272</v>
      </c>
      <c r="B177" s="125" t="s">
        <v>99</v>
      </c>
      <c r="C177" s="52" t="s">
        <v>24</v>
      </c>
      <c r="D177" s="93" t="s">
        <v>27</v>
      </c>
      <c r="E177" s="52" t="s">
        <v>95</v>
      </c>
      <c r="F177" s="93"/>
      <c r="G177" s="201" t="s">
        <v>97</v>
      </c>
      <c r="H177" s="111">
        <f>H178</f>
        <v>6294.599999999999</v>
      </c>
      <c r="I177" s="111">
        <f>I178</f>
        <v>0</v>
      </c>
    </row>
    <row r="178" spans="1:9" ht="15.75">
      <c r="A178" s="76" t="s">
        <v>26</v>
      </c>
      <c r="B178" s="126" t="s">
        <v>99</v>
      </c>
      <c r="C178" s="42" t="s">
        <v>24</v>
      </c>
      <c r="D178" s="94" t="s">
        <v>27</v>
      </c>
      <c r="E178" s="42" t="s">
        <v>25</v>
      </c>
      <c r="F178" s="94"/>
      <c r="G178" s="180" t="s">
        <v>97</v>
      </c>
      <c r="H178" s="112">
        <f>H179</f>
        <v>6294.599999999999</v>
      </c>
      <c r="I178" s="112">
        <f>I179</f>
        <v>0</v>
      </c>
    </row>
    <row r="179" spans="1:9" ht="15.75">
      <c r="A179" s="99" t="s">
        <v>98</v>
      </c>
      <c r="B179" s="127" t="s">
        <v>99</v>
      </c>
      <c r="C179" s="46" t="s">
        <v>24</v>
      </c>
      <c r="D179" s="95" t="s">
        <v>27</v>
      </c>
      <c r="E179" s="46" t="s">
        <v>25</v>
      </c>
      <c r="F179" s="95"/>
      <c r="G179" s="175" t="s">
        <v>99</v>
      </c>
      <c r="H179" s="110">
        <f>6331.9+388.7-426</f>
        <v>6294.599999999999</v>
      </c>
      <c r="I179" s="176"/>
    </row>
    <row r="180" spans="1:9" ht="15.75">
      <c r="A180" s="441" t="s">
        <v>41</v>
      </c>
      <c r="B180" s="409" t="s">
        <v>99</v>
      </c>
      <c r="C180" s="409" t="s">
        <v>42</v>
      </c>
      <c r="D180" s="409" t="s">
        <v>96</v>
      </c>
      <c r="E180" s="409" t="s">
        <v>95</v>
      </c>
      <c r="F180" s="409" t="s">
        <v>97</v>
      </c>
      <c r="G180" s="414"/>
      <c r="H180" s="410">
        <f>H184+H181</f>
        <v>4820</v>
      </c>
      <c r="I180" s="446"/>
    </row>
    <row r="181" spans="1:9" ht="15.75">
      <c r="A181" s="99" t="s">
        <v>129</v>
      </c>
      <c r="B181" s="35" t="s">
        <v>99</v>
      </c>
      <c r="C181" s="35" t="s">
        <v>42</v>
      </c>
      <c r="D181" s="14" t="s">
        <v>43</v>
      </c>
      <c r="E181" s="35" t="s">
        <v>95</v>
      </c>
      <c r="F181" s="14"/>
      <c r="G181" s="197" t="s">
        <v>97</v>
      </c>
      <c r="H181" s="398">
        <f>H182</f>
        <v>17</v>
      </c>
      <c r="I181" s="470"/>
    </row>
    <row r="182" spans="1:9" ht="15.75">
      <c r="A182" s="76" t="s">
        <v>44</v>
      </c>
      <c r="B182" s="42" t="s">
        <v>99</v>
      </c>
      <c r="C182" s="42" t="s">
        <v>42</v>
      </c>
      <c r="D182" s="94" t="s">
        <v>43</v>
      </c>
      <c r="E182" s="42" t="s">
        <v>45</v>
      </c>
      <c r="F182" s="94"/>
      <c r="G182" s="180" t="s">
        <v>97</v>
      </c>
      <c r="H182" s="398">
        <f>H183</f>
        <v>17</v>
      </c>
      <c r="I182" s="470"/>
    </row>
    <row r="183" spans="1:9" ht="15.75">
      <c r="A183" s="77" t="s">
        <v>189</v>
      </c>
      <c r="B183" s="42" t="s">
        <v>99</v>
      </c>
      <c r="C183" s="42" t="s">
        <v>42</v>
      </c>
      <c r="D183" s="94" t="s">
        <v>43</v>
      </c>
      <c r="E183" s="42" t="s">
        <v>45</v>
      </c>
      <c r="F183" s="94"/>
      <c r="G183" s="322" t="s">
        <v>107</v>
      </c>
      <c r="H183" s="398">
        <v>17</v>
      </c>
      <c r="I183" s="470"/>
    </row>
    <row r="184" spans="1:9" ht="15.75">
      <c r="A184" s="447" t="s">
        <v>3</v>
      </c>
      <c r="B184" s="300" t="s">
        <v>99</v>
      </c>
      <c r="C184" s="300" t="s">
        <v>42</v>
      </c>
      <c r="D184" s="300" t="s">
        <v>46</v>
      </c>
      <c r="E184" s="300" t="s">
        <v>95</v>
      </c>
      <c r="F184" s="300" t="s">
        <v>97</v>
      </c>
      <c r="G184" s="201" t="s">
        <v>97</v>
      </c>
      <c r="H184" s="398">
        <f>H185</f>
        <v>4803</v>
      </c>
      <c r="I184" s="455"/>
    </row>
    <row r="185" spans="1:9" ht="15.75">
      <c r="A185" s="443" t="s">
        <v>202</v>
      </c>
      <c r="B185" s="399" t="s">
        <v>99</v>
      </c>
      <c r="C185" s="399" t="s">
        <v>42</v>
      </c>
      <c r="D185" s="399" t="s">
        <v>46</v>
      </c>
      <c r="E185" s="399" t="s">
        <v>158</v>
      </c>
      <c r="F185" s="399" t="s">
        <v>97</v>
      </c>
      <c r="G185" s="180" t="s">
        <v>97</v>
      </c>
      <c r="H185" s="401">
        <f>H186</f>
        <v>4803</v>
      </c>
      <c r="I185" s="444"/>
    </row>
    <row r="186" spans="1:9" ht="15.75">
      <c r="A186" s="453" t="s">
        <v>283</v>
      </c>
      <c r="B186" s="404" t="s">
        <v>99</v>
      </c>
      <c r="C186" s="404" t="s">
        <v>42</v>
      </c>
      <c r="D186" s="404" t="s">
        <v>46</v>
      </c>
      <c r="E186" s="404" t="s">
        <v>158</v>
      </c>
      <c r="F186" s="404" t="s">
        <v>15</v>
      </c>
      <c r="G186" s="405" t="s">
        <v>15</v>
      </c>
      <c r="H186" s="406">
        <f>4753+50</f>
        <v>4803</v>
      </c>
      <c r="I186" s="454"/>
    </row>
    <row r="187" spans="1:9" ht="15.75">
      <c r="A187" s="441" t="s">
        <v>6</v>
      </c>
      <c r="B187" s="409" t="s">
        <v>99</v>
      </c>
      <c r="C187" s="409" t="s">
        <v>47</v>
      </c>
      <c r="D187" s="409" t="s">
        <v>96</v>
      </c>
      <c r="E187" s="409" t="s">
        <v>95</v>
      </c>
      <c r="F187" s="409"/>
      <c r="G187" s="414" t="s">
        <v>97</v>
      </c>
      <c r="H187" s="406">
        <f>H188</f>
        <v>60</v>
      </c>
      <c r="I187" s="454"/>
    </row>
    <row r="188" spans="1:9" ht="15.75">
      <c r="A188" s="77" t="s">
        <v>9</v>
      </c>
      <c r="B188" s="127" t="s">
        <v>99</v>
      </c>
      <c r="C188" s="46" t="s">
        <v>47</v>
      </c>
      <c r="D188" s="95" t="s">
        <v>51</v>
      </c>
      <c r="E188" s="42" t="s">
        <v>95</v>
      </c>
      <c r="F188" s="94"/>
      <c r="G188" s="180" t="s">
        <v>97</v>
      </c>
      <c r="H188" s="406">
        <f>H189</f>
        <v>60</v>
      </c>
      <c r="I188" s="454"/>
    </row>
    <row r="189" spans="1:9" ht="15.75">
      <c r="A189" s="257" t="s">
        <v>285</v>
      </c>
      <c r="B189" s="127" t="s">
        <v>99</v>
      </c>
      <c r="C189" s="46" t="s">
        <v>47</v>
      </c>
      <c r="D189" s="95" t="s">
        <v>51</v>
      </c>
      <c r="E189" s="46" t="s">
        <v>52</v>
      </c>
      <c r="F189" s="95"/>
      <c r="G189" s="180" t="s">
        <v>97</v>
      </c>
      <c r="H189" s="406">
        <f>H190</f>
        <v>60</v>
      </c>
      <c r="I189" s="454"/>
    </row>
    <row r="190" spans="1:9" ht="15.75">
      <c r="A190" s="76" t="s">
        <v>50</v>
      </c>
      <c r="B190" s="126" t="s">
        <v>99</v>
      </c>
      <c r="C190" s="42" t="s">
        <v>47</v>
      </c>
      <c r="D190" s="94" t="s">
        <v>51</v>
      </c>
      <c r="E190" s="42" t="s">
        <v>52</v>
      </c>
      <c r="F190" s="8"/>
      <c r="G190" s="183">
        <v>327</v>
      </c>
      <c r="H190" s="406">
        <v>60</v>
      </c>
      <c r="I190" s="454"/>
    </row>
    <row r="191" spans="1:9" ht="15.75">
      <c r="A191" s="463" t="s">
        <v>294</v>
      </c>
      <c r="B191" s="422" t="s">
        <v>99</v>
      </c>
      <c r="C191" s="422" t="s">
        <v>65</v>
      </c>
      <c r="D191" s="422" t="s">
        <v>96</v>
      </c>
      <c r="E191" s="422" t="s">
        <v>95</v>
      </c>
      <c r="F191" s="422" t="s">
        <v>97</v>
      </c>
      <c r="G191" s="423" t="s">
        <v>97</v>
      </c>
      <c r="H191" s="424">
        <f>H192</f>
        <v>521.1</v>
      </c>
      <c r="I191" s="464"/>
    </row>
    <row r="192" spans="1:9" ht="15.75">
      <c r="A192" s="453" t="s">
        <v>62</v>
      </c>
      <c r="B192" s="404" t="s">
        <v>99</v>
      </c>
      <c r="C192" s="404" t="s">
        <v>65</v>
      </c>
      <c r="D192" s="404" t="s">
        <v>63</v>
      </c>
      <c r="E192" s="404" t="s">
        <v>95</v>
      </c>
      <c r="F192" s="404" t="s">
        <v>97</v>
      </c>
      <c r="G192" s="405" t="s">
        <v>97</v>
      </c>
      <c r="H192" s="406">
        <f>H193</f>
        <v>521.1</v>
      </c>
      <c r="I192" s="454"/>
    </row>
    <row r="193" spans="1:9" ht="15.75">
      <c r="A193" s="453" t="s">
        <v>352</v>
      </c>
      <c r="B193" s="404" t="s">
        <v>99</v>
      </c>
      <c r="C193" s="404" t="s">
        <v>65</v>
      </c>
      <c r="D193" s="404" t="s">
        <v>63</v>
      </c>
      <c r="E193" s="404" t="s">
        <v>69</v>
      </c>
      <c r="F193" s="404" t="s">
        <v>97</v>
      </c>
      <c r="G193" s="405" t="s">
        <v>97</v>
      </c>
      <c r="H193" s="406">
        <f>H194</f>
        <v>521.1</v>
      </c>
      <c r="I193" s="454"/>
    </row>
    <row r="194" spans="1:9" s="376" customFormat="1" ht="11.25">
      <c r="A194" s="483" t="s">
        <v>353</v>
      </c>
      <c r="B194" s="479" t="s">
        <v>99</v>
      </c>
      <c r="C194" s="479" t="s">
        <v>65</v>
      </c>
      <c r="D194" s="479" t="s">
        <v>63</v>
      </c>
      <c r="E194" s="479" t="s">
        <v>69</v>
      </c>
      <c r="F194" s="479" t="s">
        <v>195</v>
      </c>
      <c r="G194" s="480" t="s">
        <v>195</v>
      </c>
      <c r="H194" s="481">
        <f>506.1+15</f>
        <v>521.1</v>
      </c>
      <c r="I194" s="484"/>
    </row>
    <row r="195" spans="1:9" ht="15.75">
      <c r="A195" s="441" t="s">
        <v>5</v>
      </c>
      <c r="B195" s="409" t="s">
        <v>99</v>
      </c>
      <c r="C195" s="409" t="s">
        <v>82</v>
      </c>
      <c r="D195" s="409" t="s">
        <v>82</v>
      </c>
      <c r="E195" s="409" t="s">
        <v>95</v>
      </c>
      <c r="F195" s="409" t="s">
        <v>97</v>
      </c>
      <c r="G195" s="414"/>
      <c r="H195" s="410">
        <f>H196</f>
        <v>108</v>
      </c>
      <c r="I195" s="446"/>
    </row>
    <row r="196" spans="1:9" ht="15.75">
      <c r="A196" s="447" t="s">
        <v>246</v>
      </c>
      <c r="B196" s="300" t="s">
        <v>99</v>
      </c>
      <c r="C196" s="300" t="s">
        <v>82</v>
      </c>
      <c r="D196" s="300" t="s">
        <v>245</v>
      </c>
      <c r="E196" s="300" t="s">
        <v>95</v>
      </c>
      <c r="F196" s="300" t="s">
        <v>97</v>
      </c>
      <c r="G196" s="201" t="s">
        <v>97</v>
      </c>
      <c r="H196" s="398">
        <f>H197</f>
        <v>108</v>
      </c>
      <c r="I196" s="455"/>
    </row>
    <row r="197" spans="1:9" ht="15.75">
      <c r="A197" s="443" t="s">
        <v>220</v>
      </c>
      <c r="B197" s="399" t="s">
        <v>99</v>
      </c>
      <c r="C197" s="399" t="s">
        <v>82</v>
      </c>
      <c r="D197" s="399" t="s">
        <v>245</v>
      </c>
      <c r="E197" s="399" t="s">
        <v>221</v>
      </c>
      <c r="F197" s="399" t="s">
        <v>97</v>
      </c>
      <c r="G197" s="180" t="s">
        <v>97</v>
      </c>
      <c r="H197" s="401">
        <f>H198</f>
        <v>108</v>
      </c>
      <c r="I197" s="444"/>
    </row>
    <row r="198" spans="1:9" ht="15.75">
      <c r="A198" s="453" t="s">
        <v>247</v>
      </c>
      <c r="B198" s="404" t="s">
        <v>99</v>
      </c>
      <c r="C198" s="404" t="s">
        <v>82</v>
      </c>
      <c r="D198" s="404" t="s">
        <v>245</v>
      </c>
      <c r="E198" s="404" t="s">
        <v>221</v>
      </c>
      <c r="F198" s="404" t="s">
        <v>222</v>
      </c>
      <c r="G198" s="405" t="s">
        <v>222</v>
      </c>
      <c r="H198" s="406">
        <f>100+8</f>
        <v>108</v>
      </c>
      <c r="I198" s="454"/>
    </row>
    <row r="199" spans="1:9" ht="15.75">
      <c r="A199" s="441" t="s">
        <v>73</v>
      </c>
      <c r="B199" s="409" t="s">
        <v>99</v>
      </c>
      <c r="C199" s="409" t="s">
        <v>74</v>
      </c>
      <c r="D199" s="409" t="s">
        <v>96</v>
      </c>
      <c r="E199" s="409" t="s">
        <v>95</v>
      </c>
      <c r="F199" s="409" t="s">
        <v>97</v>
      </c>
      <c r="G199" s="414"/>
      <c r="H199" s="410">
        <f>H200</f>
        <v>200</v>
      </c>
      <c r="I199" s="446"/>
    </row>
    <row r="200" spans="1:9" ht="15.75">
      <c r="A200" s="447" t="s">
        <v>16</v>
      </c>
      <c r="B200" s="300" t="s">
        <v>99</v>
      </c>
      <c r="C200" s="300" t="s">
        <v>74</v>
      </c>
      <c r="D200" s="300" t="s">
        <v>75</v>
      </c>
      <c r="E200" s="300" t="s">
        <v>95</v>
      </c>
      <c r="F200" s="300" t="s">
        <v>97</v>
      </c>
      <c r="G200" s="201" t="s">
        <v>97</v>
      </c>
      <c r="H200" s="398">
        <f>H201</f>
        <v>200</v>
      </c>
      <c r="I200" s="455"/>
    </row>
    <row r="201" spans="1:9" ht="15.75">
      <c r="A201" s="443" t="s">
        <v>76</v>
      </c>
      <c r="B201" s="399" t="s">
        <v>99</v>
      </c>
      <c r="C201" s="399" t="s">
        <v>74</v>
      </c>
      <c r="D201" s="399" t="s">
        <v>75</v>
      </c>
      <c r="E201" s="399" t="s">
        <v>77</v>
      </c>
      <c r="F201" s="399" t="s">
        <v>97</v>
      </c>
      <c r="G201" s="180" t="s">
        <v>97</v>
      </c>
      <c r="H201" s="401">
        <f>H202</f>
        <v>200</v>
      </c>
      <c r="I201" s="444"/>
    </row>
    <row r="202" spans="1:9" ht="16.5" thickBot="1">
      <c r="A202" s="443" t="s">
        <v>50</v>
      </c>
      <c r="B202" s="399" t="s">
        <v>99</v>
      </c>
      <c r="C202" s="399" t="s">
        <v>74</v>
      </c>
      <c r="D202" s="399" t="s">
        <v>75</v>
      </c>
      <c r="E202" s="399" t="s">
        <v>77</v>
      </c>
      <c r="F202" s="399" t="s">
        <v>17</v>
      </c>
      <c r="G202" s="400" t="s">
        <v>17</v>
      </c>
      <c r="H202" s="401">
        <v>200</v>
      </c>
      <c r="I202" s="444"/>
    </row>
    <row r="203" spans="1:9" ht="38.25" thickBot="1">
      <c r="A203" s="276" t="s">
        <v>298</v>
      </c>
      <c r="B203" s="79" t="s">
        <v>203</v>
      </c>
      <c r="C203" s="50" t="s">
        <v>96</v>
      </c>
      <c r="D203" s="27" t="s">
        <v>96</v>
      </c>
      <c r="E203" s="50" t="s">
        <v>95</v>
      </c>
      <c r="F203" s="27"/>
      <c r="G203" s="260" t="s">
        <v>97</v>
      </c>
      <c r="H203" s="113">
        <f>H204+H212</f>
        <v>19014.5</v>
      </c>
      <c r="I203" s="113">
        <f>I204+I212</f>
        <v>0</v>
      </c>
    </row>
    <row r="204" spans="1:9" ht="15.75">
      <c r="A204" s="462" t="s">
        <v>6</v>
      </c>
      <c r="B204" s="415" t="s">
        <v>203</v>
      </c>
      <c r="C204" s="415" t="s">
        <v>47</v>
      </c>
      <c r="D204" s="415" t="s">
        <v>96</v>
      </c>
      <c r="E204" s="415" t="s">
        <v>95</v>
      </c>
      <c r="F204" s="415"/>
      <c r="G204" s="416" t="s">
        <v>97</v>
      </c>
      <c r="H204" s="417">
        <f>H205+H208</f>
        <v>3971.7</v>
      </c>
      <c r="I204" s="438">
        <f>I205+I208</f>
        <v>0</v>
      </c>
    </row>
    <row r="205" spans="1:9" ht="15.75">
      <c r="A205" s="78" t="s">
        <v>9</v>
      </c>
      <c r="B205" s="125" t="s">
        <v>203</v>
      </c>
      <c r="C205" s="52" t="s">
        <v>47</v>
      </c>
      <c r="D205" s="93" t="s">
        <v>51</v>
      </c>
      <c r="E205" s="52" t="s">
        <v>95</v>
      </c>
      <c r="F205" s="93"/>
      <c r="G205" s="201" t="s">
        <v>97</v>
      </c>
      <c r="H205" s="111">
        <f>H206</f>
        <v>859.6</v>
      </c>
      <c r="I205" s="111">
        <f>I206</f>
        <v>0</v>
      </c>
    </row>
    <row r="206" spans="1:9" ht="15.75">
      <c r="A206" s="78" t="s">
        <v>58</v>
      </c>
      <c r="B206" s="126" t="s">
        <v>203</v>
      </c>
      <c r="C206" s="42" t="s">
        <v>47</v>
      </c>
      <c r="D206" s="94" t="s">
        <v>51</v>
      </c>
      <c r="E206" s="42" t="s">
        <v>59</v>
      </c>
      <c r="F206" s="94"/>
      <c r="G206" s="180" t="s">
        <v>97</v>
      </c>
      <c r="H206" s="112">
        <f>H207</f>
        <v>859.6</v>
      </c>
      <c r="I206" s="112">
        <f>I207</f>
        <v>0</v>
      </c>
    </row>
    <row r="207" spans="1:9" ht="15.75">
      <c r="A207" s="77" t="s">
        <v>50</v>
      </c>
      <c r="B207" s="126" t="s">
        <v>203</v>
      </c>
      <c r="C207" s="42" t="s">
        <v>47</v>
      </c>
      <c r="D207" s="94" t="s">
        <v>51</v>
      </c>
      <c r="E207" s="42" t="s">
        <v>59</v>
      </c>
      <c r="F207" s="94"/>
      <c r="G207" s="189">
        <v>327</v>
      </c>
      <c r="H207" s="112">
        <v>859.6</v>
      </c>
      <c r="I207" s="173"/>
    </row>
    <row r="208" spans="1:9" ht="15.75">
      <c r="A208" s="76" t="s">
        <v>53</v>
      </c>
      <c r="B208" s="126" t="s">
        <v>203</v>
      </c>
      <c r="C208" s="42" t="s">
        <v>47</v>
      </c>
      <c r="D208" s="94" t="s">
        <v>54</v>
      </c>
      <c r="E208" s="42" t="s">
        <v>95</v>
      </c>
      <c r="F208" s="94"/>
      <c r="G208" s="180" t="s">
        <v>97</v>
      </c>
      <c r="H208" s="112">
        <f>H209</f>
        <v>3112.1</v>
      </c>
      <c r="I208" s="112">
        <f>I209</f>
        <v>0</v>
      </c>
    </row>
    <row r="209" spans="1:9" ht="15.75">
      <c r="A209" s="76" t="s">
        <v>226</v>
      </c>
      <c r="B209" s="126" t="s">
        <v>203</v>
      </c>
      <c r="C209" s="42" t="s">
        <v>47</v>
      </c>
      <c r="D209" s="94" t="s">
        <v>54</v>
      </c>
      <c r="E209" s="42" t="s">
        <v>227</v>
      </c>
      <c r="F209" s="94"/>
      <c r="G209" s="180" t="s">
        <v>97</v>
      </c>
      <c r="H209" s="112">
        <f>H210+H211</f>
        <v>3112.1</v>
      </c>
      <c r="I209" s="112">
        <f>I210+I211</f>
        <v>0</v>
      </c>
    </row>
    <row r="210" spans="1:9" ht="15.75">
      <c r="A210" s="76" t="s">
        <v>50</v>
      </c>
      <c r="B210" s="126" t="s">
        <v>203</v>
      </c>
      <c r="C210" s="42" t="s">
        <v>47</v>
      </c>
      <c r="D210" s="94" t="s">
        <v>54</v>
      </c>
      <c r="E210" s="42" t="s">
        <v>227</v>
      </c>
      <c r="F210" s="94" t="s">
        <v>17</v>
      </c>
      <c r="G210" s="183">
        <v>327</v>
      </c>
      <c r="H210" s="112">
        <f>1848.6</f>
        <v>1848.6</v>
      </c>
      <c r="I210" s="173"/>
    </row>
    <row r="211" spans="1:9" ht="15.75">
      <c r="A211" s="77" t="s">
        <v>228</v>
      </c>
      <c r="B211" s="127" t="s">
        <v>203</v>
      </c>
      <c r="C211" s="46" t="s">
        <v>47</v>
      </c>
      <c r="D211" s="95" t="s">
        <v>54</v>
      </c>
      <c r="E211" s="46" t="s">
        <v>227</v>
      </c>
      <c r="F211" s="95" t="s">
        <v>229</v>
      </c>
      <c r="G211" s="184">
        <v>447</v>
      </c>
      <c r="H211" s="110">
        <f>1248.7+14.8</f>
        <v>1263.5</v>
      </c>
      <c r="I211" s="176"/>
    </row>
    <row r="212" spans="1:9" ht="15.75">
      <c r="A212" s="441" t="s">
        <v>73</v>
      </c>
      <c r="B212" s="409" t="s">
        <v>203</v>
      </c>
      <c r="C212" s="409" t="s">
        <v>74</v>
      </c>
      <c r="D212" s="409" t="s">
        <v>96</v>
      </c>
      <c r="E212" s="409" t="s">
        <v>95</v>
      </c>
      <c r="F212" s="409"/>
      <c r="G212" s="414" t="s">
        <v>97</v>
      </c>
      <c r="H212" s="410">
        <f>H213+H218</f>
        <v>15042.8</v>
      </c>
      <c r="I212" s="442">
        <f>I213+I218</f>
        <v>0</v>
      </c>
    </row>
    <row r="213" spans="1:9" ht="15.75">
      <c r="A213" s="78" t="s">
        <v>133</v>
      </c>
      <c r="B213" s="125" t="s">
        <v>203</v>
      </c>
      <c r="C213" s="52" t="s">
        <v>74</v>
      </c>
      <c r="D213" s="93" t="s">
        <v>80</v>
      </c>
      <c r="E213" s="52" t="s">
        <v>95</v>
      </c>
      <c r="F213" s="93"/>
      <c r="G213" s="201" t="s">
        <v>97</v>
      </c>
      <c r="H213" s="111">
        <f>H216+H214</f>
        <v>7357.299999999999</v>
      </c>
      <c r="I213" s="111">
        <f>I216+I214</f>
        <v>0</v>
      </c>
    </row>
    <row r="214" spans="1:9" ht="15.75">
      <c r="A214" s="76" t="s">
        <v>170</v>
      </c>
      <c r="B214" s="126" t="s">
        <v>203</v>
      </c>
      <c r="C214" s="42" t="s">
        <v>74</v>
      </c>
      <c r="D214" s="94" t="s">
        <v>80</v>
      </c>
      <c r="E214" s="42" t="s">
        <v>171</v>
      </c>
      <c r="F214" s="94"/>
      <c r="G214" s="180" t="s">
        <v>97</v>
      </c>
      <c r="H214" s="112">
        <f>H215</f>
        <v>4418.9</v>
      </c>
      <c r="I214" s="112">
        <f>I215</f>
        <v>0</v>
      </c>
    </row>
    <row r="215" spans="1:9" ht="15.75">
      <c r="A215" s="77" t="s">
        <v>50</v>
      </c>
      <c r="B215" s="126" t="s">
        <v>203</v>
      </c>
      <c r="C215" s="42" t="s">
        <v>74</v>
      </c>
      <c r="D215" s="94" t="s">
        <v>80</v>
      </c>
      <c r="E215" s="42" t="s">
        <v>171</v>
      </c>
      <c r="F215" s="94"/>
      <c r="G215" s="183">
        <v>327</v>
      </c>
      <c r="H215" s="112">
        <f>3541+300+577.9</f>
        <v>4418.9</v>
      </c>
      <c r="I215" s="173"/>
    </row>
    <row r="216" spans="1:9" ht="15.75">
      <c r="A216" s="228" t="s">
        <v>290</v>
      </c>
      <c r="B216" s="126" t="s">
        <v>203</v>
      </c>
      <c r="C216" s="42" t="s">
        <v>74</v>
      </c>
      <c r="D216" s="94" t="s">
        <v>80</v>
      </c>
      <c r="E216" s="42" t="s">
        <v>81</v>
      </c>
      <c r="F216" s="94"/>
      <c r="G216" s="180" t="s">
        <v>97</v>
      </c>
      <c r="H216" s="112">
        <f>H217</f>
        <v>2938.4</v>
      </c>
      <c r="I216" s="112">
        <f>I217</f>
        <v>0</v>
      </c>
    </row>
    <row r="217" spans="1:9" ht="26.25">
      <c r="A217" s="228" t="s">
        <v>291</v>
      </c>
      <c r="B217" s="126" t="s">
        <v>203</v>
      </c>
      <c r="C217" s="42" t="s">
        <v>74</v>
      </c>
      <c r="D217" s="94" t="s">
        <v>80</v>
      </c>
      <c r="E217" s="42" t="s">
        <v>81</v>
      </c>
      <c r="F217" s="8"/>
      <c r="G217" s="183">
        <v>455</v>
      </c>
      <c r="H217" s="112">
        <f>1095+1469+100+234.4+40</f>
        <v>2938.4</v>
      </c>
      <c r="I217" s="173"/>
    </row>
    <row r="218" spans="1:9" ht="15.75">
      <c r="A218" s="76" t="s">
        <v>91</v>
      </c>
      <c r="B218" s="126" t="s">
        <v>203</v>
      </c>
      <c r="C218" s="42" t="s">
        <v>74</v>
      </c>
      <c r="D218" s="94" t="s">
        <v>92</v>
      </c>
      <c r="E218" s="42" t="s">
        <v>95</v>
      </c>
      <c r="F218" s="94"/>
      <c r="G218" s="180" t="s">
        <v>97</v>
      </c>
      <c r="H218" s="112">
        <f>H219</f>
        <v>7685.5</v>
      </c>
      <c r="I218" s="112">
        <f>I219</f>
        <v>0</v>
      </c>
    </row>
    <row r="219" spans="1:9" ht="15.75">
      <c r="A219" s="76" t="s">
        <v>26</v>
      </c>
      <c r="B219" s="126" t="s">
        <v>203</v>
      </c>
      <c r="C219" s="42" t="s">
        <v>74</v>
      </c>
      <c r="D219" s="94" t="s">
        <v>92</v>
      </c>
      <c r="E219" s="42" t="s">
        <v>25</v>
      </c>
      <c r="F219" s="8"/>
      <c r="G219" s="180" t="s">
        <v>97</v>
      </c>
      <c r="H219" s="112">
        <f>H220</f>
        <v>7685.5</v>
      </c>
      <c r="I219" s="112">
        <f>I220</f>
        <v>0</v>
      </c>
    </row>
    <row r="220" spans="1:9" ht="16.5" thickBot="1">
      <c r="A220" s="77" t="s">
        <v>98</v>
      </c>
      <c r="B220" s="127" t="s">
        <v>203</v>
      </c>
      <c r="C220" s="46" t="s">
        <v>74</v>
      </c>
      <c r="D220" s="95" t="s">
        <v>92</v>
      </c>
      <c r="E220" s="46" t="s">
        <v>25</v>
      </c>
      <c r="F220" s="6"/>
      <c r="G220" s="175" t="s">
        <v>99</v>
      </c>
      <c r="H220" s="110">
        <f>7226.1+459.4</f>
        <v>7685.5</v>
      </c>
      <c r="I220" s="176"/>
    </row>
    <row r="221" spans="1:9" ht="38.25" thickBot="1">
      <c r="A221" s="276" t="s">
        <v>354</v>
      </c>
      <c r="B221" s="79" t="s">
        <v>204</v>
      </c>
      <c r="C221" s="50" t="s">
        <v>96</v>
      </c>
      <c r="D221" s="27" t="s">
        <v>96</v>
      </c>
      <c r="E221" s="50" t="s">
        <v>95</v>
      </c>
      <c r="F221" s="27"/>
      <c r="G221" s="260" t="s">
        <v>97</v>
      </c>
      <c r="H221" s="113">
        <f>H222+H226</f>
        <v>57997.59999999999</v>
      </c>
      <c r="I221" s="113">
        <f>I222+I226</f>
        <v>4917</v>
      </c>
    </row>
    <row r="222" spans="1:9" ht="15.75">
      <c r="A222" s="462" t="s">
        <v>23</v>
      </c>
      <c r="B222" s="415" t="s">
        <v>204</v>
      </c>
      <c r="C222" s="415" t="s">
        <v>24</v>
      </c>
      <c r="D222" s="415" t="s">
        <v>96</v>
      </c>
      <c r="E222" s="415" t="s">
        <v>95</v>
      </c>
      <c r="F222" s="415"/>
      <c r="G222" s="416" t="s">
        <v>97</v>
      </c>
      <c r="H222" s="417">
        <f aca="true" t="shared" si="3" ref="H222:I224">H223</f>
        <v>12911.699999999999</v>
      </c>
      <c r="I222" s="438">
        <f t="shared" si="3"/>
        <v>0</v>
      </c>
    </row>
    <row r="223" spans="1:9" ht="15.75">
      <c r="A223" s="78" t="s">
        <v>172</v>
      </c>
      <c r="B223" s="125" t="s">
        <v>204</v>
      </c>
      <c r="C223" s="52" t="s">
        <v>24</v>
      </c>
      <c r="D223" s="93" t="s">
        <v>173</v>
      </c>
      <c r="E223" s="52" t="s">
        <v>95</v>
      </c>
      <c r="F223" s="93"/>
      <c r="G223" s="201" t="s">
        <v>97</v>
      </c>
      <c r="H223" s="111">
        <f t="shared" si="3"/>
        <v>12911.699999999999</v>
      </c>
      <c r="I223" s="111">
        <f t="shared" si="3"/>
        <v>0</v>
      </c>
    </row>
    <row r="224" spans="1:9" ht="15.75">
      <c r="A224" s="76" t="s">
        <v>26</v>
      </c>
      <c r="B224" s="126" t="s">
        <v>204</v>
      </c>
      <c r="C224" s="42" t="s">
        <v>24</v>
      </c>
      <c r="D224" s="94" t="s">
        <v>173</v>
      </c>
      <c r="E224" s="42" t="s">
        <v>25</v>
      </c>
      <c r="F224" s="94"/>
      <c r="G224" s="180" t="s">
        <v>97</v>
      </c>
      <c r="H224" s="112">
        <f t="shared" si="3"/>
        <v>12911.699999999999</v>
      </c>
      <c r="I224" s="112">
        <f t="shared" si="3"/>
        <v>0</v>
      </c>
    </row>
    <row r="225" spans="1:9" ht="15.75">
      <c r="A225" s="77" t="s">
        <v>98</v>
      </c>
      <c r="B225" s="127" t="s">
        <v>204</v>
      </c>
      <c r="C225" s="46" t="s">
        <v>24</v>
      </c>
      <c r="D225" s="95" t="s">
        <v>173</v>
      </c>
      <c r="E225" s="46" t="s">
        <v>25</v>
      </c>
      <c r="F225" s="6"/>
      <c r="G225" s="175" t="s">
        <v>99</v>
      </c>
      <c r="H225" s="110">
        <f>13414.3-502.6</f>
        <v>12911.699999999999</v>
      </c>
      <c r="I225" s="176"/>
    </row>
    <row r="226" spans="1:9" ht="15.75">
      <c r="A226" s="441" t="s">
        <v>41</v>
      </c>
      <c r="B226" s="409" t="s">
        <v>204</v>
      </c>
      <c r="C226" s="409" t="s">
        <v>42</v>
      </c>
      <c r="D226" s="409" t="s">
        <v>96</v>
      </c>
      <c r="E226" s="409" t="s">
        <v>95</v>
      </c>
      <c r="F226" s="409"/>
      <c r="G226" s="414" t="s">
        <v>97</v>
      </c>
      <c r="H226" s="410">
        <f>H227+H233</f>
        <v>45085.899999999994</v>
      </c>
      <c r="I226" s="442">
        <f>I227</f>
        <v>4917</v>
      </c>
    </row>
    <row r="227" spans="1:9" ht="15.75">
      <c r="A227" s="78" t="s">
        <v>129</v>
      </c>
      <c r="B227" s="125" t="s">
        <v>204</v>
      </c>
      <c r="C227" s="52" t="s">
        <v>42</v>
      </c>
      <c r="D227" s="93" t="s">
        <v>43</v>
      </c>
      <c r="E227" s="52" t="s">
        <v>95</v>
      </c>
      <c r="F227" s="93"/>
      <c r="G227" s="201" t="s">
        <v>97</v>
      </c>
      <c r="H227" s="111">
        <f>H230+H228</f>
        <v>42083.299999999996</v>
      </c>
      <c r="I227" s="111">
        <f>I230</f>
        <v>4917</v>
      </c>
    </row>
    <row r="228" spans="1:9" ht="26.25">
      <c r="A228" s="103" t="s">
        <v>320</v>
      </c>
      <c r="B228" s="125" t="s">
        <v>204</v>
      </c>
      <c r="C228" s="52" t="s">
        <v>42</v>
      </c>
      <c r="D228" s="93" t="s">
        <v>43</v>
      </c>
      <c r="E228" s="42" t="s">
        <v>321</v>
      </c>
      <c r="F228" s="94" t="s">
        <v>97</v>
      </c>
      <c r="G228" s="180" t="s">
        <v>97</v>
      </c>
      <c r="H228" s="111">
        <f>H229</f>
        <v>0</v>
      </c>
      <c r="I228" s="111"/>
    </row>
    <row r="229" spans="1:9" ht="26.25">
      <c r="A229" s="103" t="s">
        <v>322</v>
      </c>
      <c r="B229" s="126" t="s">
        <v>204</v>
      </c>
      <c r="C229" s="42" t="s">
        <v>42</v>
      </c>
      <c r="D229" s="94" t="s">
        <v>43</v>
      </c>
      <c r="E229" s="42" t="s">
        <v>321</v>
      </c>
      <c r="F229" s="8" t="s">
        <v>190</v>
      </c>
      <c r="G229" s="180" t="s">
        <v>190</v>
      </c>
      <c r="H229" s="111">
        <f>671-671</f>
        <v>0</v>
      </c>
      <c r="I229" s="111"/>
    </row>
    <row r="230" spans="1:9" ht="15.75">
      <c r="A230" s="76" t="s">
        <v>44</v>
      </c>
      <c r="B230" s="126" t="s">
        <v>204</v>
      </c>
      <c r="C230" s="42" t="s">
        <v>42</v>
      </c>
      <c r="D230" s="94" t="s">
        <v>43</v>
      </c>
      <c r="E230" s="42" t="s">
        <v>45</v>
      </c>
      <c r="F230" s="8"/>
      <c r="G230" s="180" t="s">
        <v>97</v>
      </c>
      <c r="H230" s="112">
        <f>H231+H232</f>
        <v>42083.299999999996</v>
      </c>
      <c r="I230" s="112">
        <f>I231+I232</f>
        <v>4917</v>
      </c>
    </row>
    <row r="231" spans="1:9" ht="15.75">
      <c r="A231" s="76" t="s">
        <v>189</v>
      </c>
      <c r="B231" s="126" t="s">
        <v>204</v>
      </c>
      <c r="C231" s="42" t="s">
        <v>42</v>
      </c>
      <c r="D231" s="94" t="s">
        <v>43</v>
      </c>
      <c r="E231" s="42" t="s">
        <v>45</v>
      </c>
      <c r="F231" s="8" t="s">
        <v>190</v>
      </c>
      <c r="G231" s="174" t="s">
        <v>107</v>
      </c>
      <c r="H231" s="112">
        <f>1500+34005.1+134.1</f>
        <v>35639.2</v>
      </c>
      <c r="I231" s="173"/>
    </row>
    <row r="232" spans="1:9" ht="26.25">
      <c r="A232" s="228" t="s">
        <v>282</v>
      </c>
      <c r="B232" s="126" t="s">
        <v>204</v>
      </c>
      <c r="C232" s="42" t="s">
        <v>42</v>
      </c>
      <c r="D232" s="94" t="s">
        <v>43</v>
      </c>
      <c r="E232" s="42" t="s">
        <v>45</v>
      </c>
      <c r="F232" s="8" t="s">
        <v>190</v>
      </c>
      <c r="G232" s="174" t="s">
        <v>190</v>
      </c>
      <c r="H232" s="112">
        <f>1500+4917+27.1</f>
        <v>6444.1</v>
      </c>
      <c r="I232" s="173">
        <v>4917</v>
      </c>
    </row>
    <row r="233" spans="1:9" ht="15.75">
      <c r="A233" s="465" t="s">
        <v>3</v>
      </c>
      <c r="B233" s="399" t="s">
        <v>204</v>
      </c>
      <c r="C233" s="399" t="s">
        <v>42</v>
      </c>
      <c r="D233" s="399" t="s">
        <v>46</v>
      </c>
      <c r="E233" s="399" t="s">
        <v>95</v>
      </c>
      <c r="F233" s="399" t="s">
        <v>97</v>
      </c>
      <c r="G233" s="400" t="s">
        <v>97</v>
      </c>
      <c r="H233" s="401">
        <f>H234</f>
        <v>3002.6</v>
      </c>
      <c r="I233" s="444"/>
    </row>
    <row r="234" spans="1:9" ht="15.75">
      <c r="A234" s="465" t="s">
        <v>202</v>
      </c>
      <c r="B234" s="399" t="s">
        <v>204</v>
      </c>
      <c r="C234" s="399" t="s">
        <v>42</v>
      </c>
      <c r="D234" s="399" t="s">
        <v>46</v>
      </c>
      <c r="E234" s="399" t="s">
        <v>158</v>
      </c>
      <c r="F234" s="399" t="s">
        <v>97</v>
      </c>
      <c r="G234" s="400" t="s">
        <v>97</v>
      </c>
      <c r="H234" s="401">
        <f>H236+H235</f>
        <v>3002.6</v>
      </c>
      <c r="I234" s="444"/>
    </row>
    <row r="235" spans="1:9" ht="27" customHeight="1">
      <c r="A235" s="466" t="s">
        <v>230</v>
      </c>
      <c r="B235" s="404" t="s">
        <v>204</v>
      </c>
      <c r="C235" s="404" t="s">
        <v>42</v>
      </c>
      <c r="D235" s="404" t="s">
        <v>46</v>
      </c>
      <c r="E235" s="404" t="s">
        <v>158</v>
      </c>
      <c r="F235" s="404"/>
      <c r="G235" s="405" t="s">
        <v>231</v>
      </c>
      <c r="H235" s="406">
        <v>502.6</v>
      </c>
      <c r="I235" s="454"/>
    </row>
    <row r="236" spans="1:9" ht="16.5" thickBot="1">
      <c r="A236" s="466" t="s">
        <v>283</v>
      </c>
      <c r="B236" s="404" t="s">
        <v>204</v>
      </c>
      <c r="C236" s="404" t="s">
        <v>42</v>
      </c>
      <c r="D236" s="404" t="s">
        <v>46</v>
      </c>
      <c r="E236" s="404" t="s">
        <v>158</v>
      </c>
      <c r="F236" s="404" t="s">
        <v>15</v>
      </c>
      <c r="G236" s="405" t="s">
        <v>15</v>
      </c>
      <c r="H236" s="406">
        <v>2500</v>
      </c>
      <c r="I236" s="454"/>
    </row>
    <row r="237" spans="1:9" ht="38.25" thickBot="1">
      <c r="A237" s="276" t="s">
        <v>299</v>
      </c>
      <c r="B237" s="79" t="s">
        <v>215</v>
      </c>
      <c r="C237" s="50" t="s">
        <v>96</v>
      </c>
      <c r="D237" s="27" t="s">
        <v>96</v>
      </c>
      <c r="E237" s="50" t="s">
        <v>95</v>
      </c>
      <c r="F237" s="27"/>
      <c r="G237" s="260" t="s">
        <v>97</v>
      </c>
      <c r="H237" s="113">
        <f>H239</f>
        <v>13519</v>
      </c>
      <c r="I237" s="113">
        <f>I239</f>
        <v>0</v>
      </c>
    </row>
    <row r="238" spans="1:9" ht="15.75">
      <c r="A238" s="105" t="s">
        <v>31</v>
      </c>
      <c r="B238" s="146"/>
      <c r="C238" s="147"/>
      <c r="D238" s="148"/>
      <c r="E238" s="18"/>
      <c r="F238" s="148"/>
      <c r="G238" s="188"/>
      <c r="H238" s="114"/>
      <c r="I238" s="302"/>
    </row>
    <row r="239" spans="1:9" ht="16.5" thickBot="1">
      <c r="A239" s="104" t="s">
        <v>32</v>
      </c>
      <c r="B239" s="34" t="s">
        <v>215</v>
      </c>
      <c r="C239" s="145" t="s">
        <v>33</v>
      </c>
      <c r="D239" s="150" t="s">
        <v>96</v>
      </c>
      <c r="E239" s="43" t="s">
        <v>95</v>
      </c>
      <c r="F239" s="98"/>
      <c r="G239" s="199" t="s">
        <v>97</v>
      </c>
      <c r="H239" s="152">
        <f>H240</f>
        <v>13519</v>
      </c>
      <c r="I239" s="152">
        <f>I240</f>
        <v>0</v>
      </c>
    </row>
    <row r="240" spans="1:9" ht="15.75">
      <c r="A240" s="78" t="s">
        <v>34</v>
      </c>
      <c r="B240" s="125" t="s">
        <v>215</v>
      </c>
      <c r="C240" s="52" t="s">
        <v>33</v>
      </c>
      <c r="D240" s="93" t="s">
        <v>35</v>
      </c>
      <c r="E240" s="52" t="s">
        <v>95</v>
      </c>
      <c r="F240" s="93"/>
      <c r="G240" s="201" t="s">
        <v>97</v>
      </c>
      <c r="H240" s="111">
        <f>H241</f>
        <v>13519</v>
      </c>
      <c r="I240" s="111">
        <f>I241</f>
        <v>0</v>
      </c>
    </row>
    <row r="241" spans="1:9" ht="15.75">
      <c r="A241" s="76" t="s">
        <v>100</v>
      </c>
      <c r="B241" s="126" t="s">
        <v>215</v>
      </c>
      <c r="C241" s="42" t="s">
        <v>33</v>
      </c>
      <c r="D241" s="94" t="s">
        <v>35</v>
      </c>
      <c r="E241" s="42" t="s">
        <v>101</v>
      </c>
      <c r="F241" s="94"/>
      <c r="G241" s="180" t="s">
        <v>97</v>
      </c>
      <c r="H241" s="112">
        <f>H242+H244+H245+H246+H247+H243</f>
        <v>13519</v>
      </c>
      <c r="I241" s="112">
        <f>I242+I244+I245+I246+I247+I243</f>
        <v>0</v>
      </c>
    </row>
    <row r="242" spans="1:9" ht="15.75">
      <c r="A242" s="76" t="s">
        <v>102</v>
      </c>
      <c r="B242" s="126" t="s">
        <v>215</v>
      </c>
      <c r="C242" s="42" t="s">
        <v>33</v>
      </c>
      <c r="D242" s="94" t="s">
        <v>35</v>
      </c>
      <c r="E242" s="42" t="s">
        <v>101</v>
      </c>
      <c r="F242" s="94"/>
      <c r="G242" s="183">
        <v>220</v>
      </c>
      <c r="H242" s="112">
        <v>160</v>
      </c>
      <c r="I242" s="173"/>
    </row>
    <row r="243" spans="1:9" ht="15.75">
      <c r="A243" s="76" t="s">
        <v>308</v>
      </c>
      <c r="B243" s="126" t="s">
        <v>215</v>
      </c>
      <c r="C243" s="42" t="s">
        <v>33</v>
      </c>
      <c r="D243" s="94" t="s">
        <v>35</v>
      </c>
      <c r="E243" s="42" t="s">
        <v>101</v>
      </c>
      <c r="F243" s="94"/>
      <c r="G243" s="183">
        <v>221</v>
      </c>
      <c r="H243" s="112">
        <v>379.6</v>
      </c>
      <c r="I243" s="173"/>
    </row>
    <row r="244" spans="1:9" ht="26.25">
      <c r="A244" s="164" t="s">
        <v>275</v>
      </c>
      <c r="B244" s="126" t="s">
        <v>215</v>
      </c>
      <c r="C244" s="42" t="s">
        <v>33</v>
      </c>
      <c r="D244" s="94" t="s">
        <v>35</v>
      </c>
      <c r="E244" s="42" t="s">
        <v>101</v>
      </c>
      <c r="F244" s="8"/>
      <c r="G244" s="183">
        <v>239</v>
      </c>
      <c r="H244" s="112">
        <v>8800</v>
      </c>
      <c r="I244" s="173"/>
    </row>
    <row r="245" spans="1:9" ht="15.75">
      <c r="A245" s="76" t="s">
        <v>105</v>
      </c>
      <c r="B245" s="126" t="s">
        <v>215</v>
      </c>
      <c r="C245" s="42" t="s">
        <v>33</v>
      </c>
      <c r="D245" s="94" t="s">
        <v>35</v>
      </c>
      <c r="E245" s="42" t="s">
        <v>101</v>
      </c>
      <c r="F245" s="8"/>
      <c r="G245" s="183">
        <v>240</v>
      </c>
      <c r="H245" s="112">
        <v>505</v>
      </c>
      <c r="I245" s="173"/>
    </row>
    <row r="246" spans="1:9" ht="26.25">
      <c r="A246" s="164" t="s">
        <v>276</v>
      </c>
      <c r="B246" s="126" t="s">
        <v>215</v>
      </c>
      <c r="C246" s="42" t="s">
        <v>33</v>
      </c>
      <c r="D246" s="94" t="s">
        <v>35</v>
      </c>
      <c r="E246" s="42" t="s">
        <v>101</v>
      </c>
      <c r="F246" s="8"/>
      <c r="G246" s="183">
        <v>253</v>
      </c>
      <c r="H246" s="112">
        <v>2934.6</v>
      </c>
      <c r="I246" s="173"/>
    </row>
    <row r="247" spans="1:9" ht="27" thickBot="1">
      <c r="A247" s="317" t="s">
        <v>277</v>
      </c>
      <c r="B247" s="131" t="s">
        <v>215</v>
      </c>
      <c r="C247" s="124" t="s">
        <v>33</v>
      </c>
      <c r="D247" s="121" t="s">
        <v>35</v>
      </c>
      <c r="E247" s="124" t="s">
        <v>101</v>
      </c>
      <c r="F247" s="168"/>
      <c r="G247" s="194">
        <v>472</v>
      </c>
      <c r="H247" s="118">
        <v>739.8</v>
      </c>
      <c r="I247" s="303"/>
    </row>
    <row r="248" spans="1:9" ht="19.5" thickBot="1">
      <c r="A248" s="275" t="s">
        <v>313</v>
      </c>
      <c r="B248" s="79" t="s">
        <v>205</v>
      </c>
      <c r="C248" s="50" t="s">
        <v>96</v>
      </c>
      <c r="D248" s="27" t="s">
        <v>96</v>
      </c>
      <c r="E248" s="50" t="s">
        <v>95</v>
      </c>
      <c r="F248" s="27"/>
      <c r="G248" s="178" t="s">
        <v>97</v>
      </c>
      <c r="H248" s="136">
        <f>H249</f>
        <v>4870</v>
      </c>
      <c r="I248" s="113">
        <f>I249+I257</f>
        <v>0</v>
      </c>
    </row>
    <row r="249" spans="1:9" ht="16.5" thickBot="1">
      <c r="A249" s="44" t="s">
        <v>41</v>
      </c>
      <c r="B249" s="45" t="s">
        <v>205</v>
      </c>
      <c r="C249" s="96" t="s">
        <v>42</v>
      </c>
      <c r="D249" s="45" t="s">
        <v>96</v>
      </c>
      <c r="E249" s="45" t="s">
        <v>95</v>
      </c>
      <c r="F249" s="96"/>
      <c r="G249" s="202" t="s">
        <v>97</v>
      </c>
      <c r="H249" s="157">
        <f>H250+H253</f>
        <v>4870</v>
      </c>
      <c r="I249" s="113">
        <f aca="true" t="shared" si="4" ref="H249:I251">I250</f>
        <v>0</v>
      </c>
    </row>
    <row r="250" spans="1:9" ht="15.75">
      <c r="A250" s="78" t="s">
        <v>129</v>
      </c>
      <c r="B250" s="125" t="s">
        <v>205</v>
      </c>
      <c r="C250" s="52" t="s">
        <v>42</v>
      </c>
      <c r="D250" s="93" t="s">
        <v>43</v>
      </c>
      <c r="E250" s="42" t="s">
        <v>95</v>
      </c>
      <c r="F250" s="94"/>
      <c r="G250" s="180" t="s">
        <v>97</v>
      </c>
      <c r="H250" s="111">
        <f t="shared" si="4"/>
        <v>4870</v>
      </c>
      <c r="I250" s="111">
        <f t="shared" si="4"/>
        <v>0</v>
      </c>
    </row>
    <row r="251" spans="1:9" ht="15.75">
      <c r="A251" s="76" t="s">
        <v>201</v>
      </c>
      <c r="B251" s="126" t="s">
        <v>205</v>
      </c>
      <c r="C251" s="42" t="s">
        <v>42</v>
      </c>
      <c r="D251" s="94" t="s">
        <v>43</v>
      </c>
      <c r="E251" s="42" t="s">
        <v>45</v>
      </c>
      <c r="F251" s="8"/>
      <c r="G251" s="180" t="s">
        <v>97</v>
      </c>
      <c r="H251" s="112">
        <f t="shared" si="4"/>
        <v>4870</v>
      </c>
      <c r="I251" s="112">
        <f t="shared" si="4"/>
        <v>0</v>
      </c>
    </row>
    <row r="252" spans="1:9" ht="26.25">
      <c r="A252" s="228" t="s">
        <v>282</v>
      </c>
      <c r="B252" s="126" t="s">
        <v>205</v>
      </c>
      <c r="C252" s="42" t="s">
        <v>42</v>
      </c>
      <c r="D252" s="94" t="s">
        <v>43</v>
      </c>
      <c r="E252" s="42" t="s">
        <v>45</v>
      </c>
      <c r="F252" s="8" t="s">
        <v>190</v>
      </c>
      <c r="G252" s="174" t="s">
        <v>190</v>
      </c>
      <c r="H252" s="112">
        <v>4870</v>
      </c>
      <c r="I252" s="173"/>
    </row>
    <row r="253" spans="1:9" ht="15.75">
      <c r="A253" s="465" t="s">
        <v>3</v>
      </c>
      <c r="B253" s="399" t="s">
        <v>205</v>
      </c>
      <c r="C253" s="399" t="s">
        <v>42</v>
      </c>
      <c r="D253" s="399" t="s">
        <v>46</v>
      </c>
      <c r="E253" s="399" t="s">
        <v>95</v>
      </c>
      <c r="F253" s="399" t="s">
        <v>97</v>
      </c>
      <c r="G253" s="400" t="s">
        <v>97</v>
      </c>
      <c r="H253" s="401">
        <f>H254</f>
        <v>0</v>
      </c>
      <c r="I253" s="444"/>
    </row>
    <row r="254" spans="1:9" ht="15.75">
      <c r="A254" s="465" t="s">
        <v>202</v>
      </c>
      <c r="B254" s="399" t="s">
        <v>205</v>
      </c>
      <c r="C254" s="399" t="s">
        <v>42</v>
      </c>
      <c r="D254" s="399" t="s">
        <v>46</v>
      </c>
      <c r="E254" s="399" t="s">
        <v>325</v>
      </c>
      <c r="F254" s="399" t="s">
        <v>97</v>
      </c>
      <c r="G254" s="400" t="s">
        <v>97</v>
      </c>
      <c r="H254" s="401">
        <f>H255</f>
        <v>0</v>
      </c>
      <c r="I254" s="444"/>
    </row>
    <row r="255" spans="1:9" ht="16.5" thickBot="1">
      <c r="A255" s="466" t="s">
        <v>283</v>
      </c>
      <c r="B255" s="404" t="s">
        <v>205</v>
      </c>
      <c r="C255" s="404" t="s">
        <v>42</v>
      </c>
      <c r="D255" s="404" t="s">
        <v>46</v>
      </c>
      <c r="E255" s="404" t="s">
        <v>158</v>
      </c>
      <c r="F255" s="404" t="s">
        <v>15</v>
      </c>
      <c r="G255" s="405" t="s">
        <v>15</v>
      </c>
      <c r="H255" s="406">
        <f>300-300</f>
        <v>0</v>
      </c>
      <c r="I255" s="454"/>
    </row>
    <row r="256" spans="1:9" ht="38.25" thickBot="1">
      <c r="A256" s="276" t="s">
        <v>232</v>
      </c>
      <c r="B256" s="79" t="s">
        <v>233</v>
      </c>
      <c r="C256" s="50" t="s">
        <v>96</v>
      </c>
      <c r="D256" s="27" t="s">
        <v>96</v>
      </c>
      <c r="E256" s="50" t="s">
        <v>95</v>
      </c>
      <c r="F256" s="27"/>
      <c r="G256" s="178" t="s">
        <v>97</v>
      </c>
      <c r="H256" s="113">
        <f>H257+H267</f>
        <v>40710</v>
      </c>
      <c r="I256" s="113">
        <f>I257+I267</f>
        <v>0</v>
      </c>
    </row>
    <row r="257" spans="1:9" ht="16.5" thickBot="1">
      <c r="A257" s="142" t="s">
        <v>41</v>
      </c>
      <c r="B257" s="129" t="s">
        <v>233</v>
      </c>
      <c r="C257" s="45" t="s">
        <v>42</v>
      </c>
      <c r="D257" s="96" t="s">
        <v>96</v>
      </c>
      <c r="E257" s="45" t="s">
        <v>95</v>
      </c>
      <c r="F257" s="96"/>
      <c r="G257" s="179" t="s">
        <v>97</v>
      </c>
      <c r="H257" s="113">
        <f>H258+H262</f>
        <v>23710</v>
      </c>
      <c r="I257" s="113">
        <f>I258+I262</f>
        <v>0</v>
      </c>
    </row>
    <row r="258" spans="1:9" ht="15.75">
      <c r="A258" s="78" t="s">
        <v>129</v>
      </c>
      <c r="B258" s="125" t="s">
        <v>233</v>
      </c>
      <c r="C258" s="52" t="s">
        <v>42</v>
      </c>
      <c r="D258" s="93" t="s">
        <v>43</v>
      </c>
      <c r="E258" s="42" t="s">
        <v>95</v>
      </c>
      <c r="F258" s="94"/>
      <c r="G258" s="180" t="s">
        <v>97</v>
      </c>
      <c r="H258" s="111">
        <f>H259</f>
        <v>11310</v>
      </c>
      <c r="I258" s="111">
        <f>I259</f>
        <v>0</v>
      </c>
    </row>
    <row r="259" spans="1:9" ht="15.75">
      <c r="A259" s="76" t="s">
        <v>201</v>
      </c>
      <c r="B259" s="126" t="s">
        <v>233</v>
      </c>
      <c r="C259" s="42" t="s">
        <v>42</v>
      </c>
      <c r="D259" s="94" t="s">
        <v>43</v>
      </c>
      <c r="E259" s="42" t="s">
        <v>45</v>
      </c>
      <c r="F259" s="8"/>
      <c r="G259" s="180" t="s">
        <v>97</v>
      </c>
      <c r="H259" s="112">
        <f>H260+H261</f>
        <v>11310</v>
      </c>
      <c r="I259" s="112">
        <f>I260</f>
        <v>0</v>
      </c>
    </row>
    <row r="260" spans="1:9" ht="15.75">
      <c r="A260" s="76" t="s">
        <v>213</v>
      </c>
      <c r="B260" s="126" t="s">
        <v>233</v>
      </c>
      <c r="C260" s="42" t="s">
        <v>42</v>
      </c>
      <c r="D260" s="94" t="s">
        <v>43</v>
      </c>
      <c r="E260" s="42" t="s">
        <v>45</v>
      </c>
      <c r="F260" s="8"/>
      <c r="G260" s="180" t="s">
        <v>136</v>
      </c>
      <c r="H260" s="265">
        <f>7000+3000</f>
        <v>10000</v>
      </c>
      <c r="I260" s="318"/>
    </row>
    <row r="261" spans="1:9" ht="24" customHeight="1">
      <c r="A261" s="103" t="s">
        <v>282</v>
      </c>
      <c r="B261" s="125" t="s">
        <v>233</v>
      </c>
      <c r="C261" s="52" t="s">
        <v>42</v>
      </c>
      <c r="D261" s="93" t="s">
        <v>43</v>
      </c>
      <c r="E261" s="42" t="s">
        <v>45</v>
      </c>
      <c r="F261" s="94" t="s">
        <v>190</v>
      </c>
      <c r="G261" s="180" t="s">
        <v>190</v>
      </c>
      <c r="H261" s="425">
        <v>1310</v>
      </c>
      <c r="I261" s="426"/>
    </row>
    <row r="262" spans="1:9" ht="15.75">
      <c r="A262" s="78" t="s">
        <v>3</v>
      </c>
      <c r="B262" s="125" t="s">
        <v>233</v>
      </c>
      <c r="C262" s="52" t="s">
        <v>42</v>
      </c>
      <c r="D262" s="93" t="s">
        <v>46</v>
      </c>
      <c r="E262" s="42" t="s">
        <v>95</v>
      </c>
      <c r="F262" s="94"/>
      <c r="G262" s="180" t="s">
        <v>97</v>
      </c>
      <c r="H262" s="111">
        <f>H265+H263</f>
        <v>12400</v>
      </c>
      <c r="I262" s="111">
        <f>I265</f>
        <v>0</v>
      </c>
    </row>
    <row r="263" spans="1:9" ht="15.75">
      <c r="A263" s="76" t="s">
        <v>134</v>
      </c>
      <c r="B263" s="125" t="s">
        <v>233</v>
      </c>
      <c r="C263" s="52" t="s">
        <v>42</v>
      </c>
      <c r="D263" s="93" t="s">
        <v>46</v>
      </c>
      <c r="E263" s="42" t="s">
        <v>135</v>
      </c>
      <c r="F263" s="94"/>
      <c r="G263" s="180" t="s">
        <v>97</v>
      </c>
      <c r="H263" s="111">
        <f>H264</f>
        <v>6400</v>
      </c>
      <c r="I263" s="111"/>
    </row>
    <row r="264" spans="1:9" ht="15.75">
      <c r="A264" s="76" t="s">
        <v>213</v>
      </c>
      <c r="B264" s="125" t="s">
        <v>233</v>
      </c>
      <c r="C264" s="52" t="s">
        <v>42</v>
      </c>
      <c r="D264" s="93" t="s">
        <v>46</v>
      </c>
      <c r="E264" s="42" t="s">
        <v>135</v>
      </c>
      <c r="F264" s="94"/>
      <c r="G264" s="180" t="s">
        <v>136</v>
      </c>
      <c r="H264" s="111">
        <f>5000+6400-5000</f>
        <v>6400</v>
      </c>
      <c r="I264" s="111"/>
    </row>
    <row r="265" spans="1:9" ht="15.75">
      <c r="A265" s="76" t="s">
        <v>108</v>
      </c>
      <c r="B265" s="126" t="s">
        <v>233</v>
      </c>
      <c r="C265" s="42" t="s">
        <v>42</v>
      </c>
      <c r="D265" s="94" t="s">
        <v>46</v>
      </c>
      <c r="E265" s="42" t="s">
        <v>158</v>
      </c>
      <c r="F265" s="8"/>
      <c r="G265" s="180" t="s">
        <v>97</v>
      </c>
      <c r="H265" s="112">
        <f>H266</f>
        <v>6000</v>
      </c>
      <c r="I265" s="112">
        <f>I266</f>
        <v>0</v>
      </c>
    </row>
    <row r="266" spans="1:9" ht="15.75">
      <c r="A266" s="139" t="s">
        <v>235</v>
      </c>
      <c r="B266" s="127" t="s">
        <v>233</v>
      </c>
      <c r="C266" s="46" t="s">
        <v>42</v>
      </c>
      <c r="D266" s="95" t="s">
        <v>46</v>
      </c>
      <c r="E266" s="46" t="s">
        <v>158</v>
      </c>
      <c r="F266" s="6" t="s">
        <v>15</v>
      </c>
      <c r="G266" s="184">
        <v>412</v>
      </c>
      <c r="H266" s="110">
        <f>5000+1000</f>
        <v>6000</v>
      </c>
      <c r="I266" s="176"/>
    </row>
    <row r="267" spans="1:9" ht="15.75">
      <c r="A267" s="441" t="s">
        <v>6</v>
      </c>
      <c r="B267" s="409" t="s">
        <v>233</v>
      </c>
      <c r="C267" s="409" t="s">
        <v>47</v>
      </c>
      <c r="D267" s="409" t="s">
        <v>96</v>
      </c>
      <c r="E267" s="409" t="s">
        <v>95</v>
      </c>
      <c r="F267" s="409"/>
      <c r="G267" s="414" t="s">
        <v>97</v>
      </c>
      <c r="H267" s="410">
        <f>H268+H271</f>
        <v>17000</v>
      </c>
      <c r="I267" s="442">
        <f>I268+I271</f>
        <v>0</v>
      </c>
    </row>
    <row r="268" spans="1:9" ht="15.75">
      <c r="A268" s="78" t="s">
        <v>9</v>
      </c>
      <c r="B268" s="52" t="s">
        <v>233</v>
      </c>
      <c r="C268" s="93" t="s">
        <v>47</v>
      </c>
      <c r="D268" s="52" t="s">
        <v>51</v>
      </c>
      <c r="E268" s="52" t="s">
        <v>135</v>
      </c>
      <c r="F268" s="93"/>
      <c r="G268" s="201" t="s">
        <v>97</v>
      </c>
      <c r="H268" s="111">
        <f>H269</f>
        <v>10000</v>
      </c>
      <c r="I268" s="308"/>
    </row>
    <row r="269" spans="1:9" ht="15.75">
      <c r="A269" s="76" t="s">
        <v>134</v>
      </c>
      <c r="B269" s="42" t="s">
        <v>233</v>
      </c>
      <c r="C269" s="94" t="s">
        <v>47</v>
      </c>
      <c r="D269" s="42" t="s">
        <v>51</v>
      </c>
      <c r="E269" s="42" t="s">
        <v>135</v>
      </c>
      <c r="F269" s="94"/>
      <c r="G269" s="180" t="s">
        <v>97</v>
      </c>
      <c r="H269" s="112">
        <f>H270</f>
        <v>10000</v>
      </c>
      <c r="I269" s="171"/>
    </row>
    <row r="270" spans="1:9" ht="15.75">
      <c r="A270" s="77" t="s">
        <v>239</v>
      </c>
      <c r="B270" s="46" t="s">
        <v>233</v>
      </c>
      <c r="C270" s="95" t="s">
        <v>47</v>
      </c>
      <c r="D270" s="46" t="s">
        <v>51</v>
      </c>
      <c r="E270" s="46" t="s">
        <v>135</v>
      </c>
      <c r="F270" s="95"/>
      <c r="G270" s="397">
        <v>214</v>
      </c>
      <c r="H270" s="110">
        <f>8000+2000</f>
        <v>10000</v>
      </c>
      <c r="I270" s="176"/>
    </row>
    <row r="271" spans="1:9" ht="15.75">
      <c r="A271" s="441" t="s">
        <v>73</v>
      </c>
      <c r="B271" s="409" t="s">
        <v>233</v>
      </c>
      <c r="C271" s="409" t="s">
        <v>74</v>
      </c>
      <c r="D271" s="409" t="s">
        <v>96</v>
      </c>
      <c r="E271" s="409" t="s">
        <v>95</v>
      </c>
      <c r="F271" s="409"/>
      <c r="G271" s="414" t="s">
        <v>97</v>
      </c>
      <c r="H271" s="410">
        <f aca="true" t="shared" si="5" ref="H271:I273">H272</f>
        <v>7000</v>
      </c>
      <c r="I271" s="442">
        <f t="shared" si="5"/>
        <v>0</v>
      </c>
    </row>
    <row r="272" spans="1:9" ht="15.75">
      <c r="A272" s="78" t="s">
        <v>133</v>
      </c>
      <c r="B272" s="36" t="s">
        <v>233</v>
      </c>
      <c r="C272" s="35" t="s">
        <v>74</v>
      </c>
      <c r="D272" s="14" t="s">
        <v>80</v>
      </c>
      <c r="E272" s="52" t="s">
        <v>95</v>
      </c>
      <c r="F272" s="93"/>
      <c r="G272" s="201" t="s">
        <v>97</v>
      </c>
      <c r="H272" s="116">
        <f t="shared" si="5"/>
        <v>7000</v>
      </c>
      <c r="I272" s="116">
        <f t="shared" si="5"/>
        <v>0</v>
      </c>
    </row>
    <row r="273" spans="1:9" ht="15.75">
      <c r="A273" s="76" t="s">
        <v>134</v>
      </c>
      <c r="B273" s="126" t="s">
        <v>233</v>
      </c>
      <c r="C273" s="42" t="s">
        <v>74</v>
      </c>
      <c r="D273" s="94" t="s">
        <v>80</v>
      </c>
      <c r="E273" s="42" t="s">
        <v>135</v>
      </c>
      <c r="F273" s="94"/>
      <c r="G273" s="180" t="s">
        <v>97</v>
      </c>
      <c r="H273" s="112">
        <f t="shared" si="5"/>
        <v>7000</v>
      </c>
      <c r="I273" s="112">
        <f t="shared" si="5"/>
        <v>0</v>
      </c>
    </row>
    <row r="274" spans="1:9" ht="16.5" thickBot="1">
      <c r="A274" s="107" t="s">
        <v>213</v>
      </c>
      <c r="B274" s="311" t="s">
        <v>233</v>
      </c>
      <c r="C274" s="16" t="s">
        <v>74</v>
      </c>
      <c r="D274" s="169" t="s">
        <v>80</v>
      </c>
      <c r="E274" s="16" t="s">
        <v>135</v>
      </c>
      <c r="F274" s="169"/>
      <c r="G274" s="369">
        <v>214</v>
      </c>
      <c r="H274" s="152">
        <f>2000+5000</f>
        <v>7000</v>
      </c>
      <c r="I274" s="152"/>
    </row>
    <row r="275" spans="1:9" ht="19.5" thickBot="1">
      <c r="A275" s="275" t="s">
        <v>234</v>
      </c>
      <c r="B275" s="79" t="s">
        <v>312</v>
      </c>
      <c r="C275" s="50" t="s">
        <v>96</v>
      </c>
      <c r="D275" s="27" t="s">
        <v>96</v>
      </c>
      <c r="E275" s="50" t="s">
        <v>95</v>
      </c>
      <c r="F275" s="27"/>
      <c r="G275" s="178" t="s">
        <v>97</v>
      </c>
      <c r="H275" s="136">
        <f>H276+H284+H280</f>
        <v>148100</v>
      </c>
      <c r="I275" s="113">
        <f>I276+I284</f>
        <v>0</v>
      </c>
    </row>
    <row r="276" spans="1:9" ht="16.5" thickBot="1">
      <c r="A276" s="44" t="s">
        <v>41</v>
      </c>
      <c r="B276" s="45" t="s">
        <v>312</v>
      </c>
      <c r="C276" s="96" t="s">
        <v>42</v>
      </c>
      <c r="D276" s="45" t="s">
        <v>96</v>
      </c>
      <c r="E276" s="45" t="s">
        <v>95</v>
      </c>
      <c r="F276" s="96"/>
      <c r="G276" s="202" t="s">
        <v>97</v>
      </c>
      <c r="H276" s="157">
        <f aca="true" t="shared" si="6" ref="H276:I278">H277</f>
        <v>17100</v>
      </c>
      <c r="I276" s="113">
        <f t="shared" si="6"/>
        <v>0</v>
      </c>
    </row>
    <row r="277" spans="1:9" ht="15.75">
      <c r="A277" s="78" t="s">
        <v>3</v>
      </c>
      <c r="B277" s="125" t="s">
        <v>312</v>
      </c>
      <c r="C277" s="52" t="s">
        <v>42</v>
      </c>
      <c r="D277" s="93" t="s">
        <v>46</v>
      </c>
      <c r="E277" s="42" t="s">
        <v>95</v>
      </c>
      <c r="F277" s="94"/>
      <c r="G277" s="180" t="s">
        <v>97</v>
      </c>
      <c r="H277" s="134">
        <f t="shared" si="6"/>
        <v>17100</v>
      </c>
      <c r="I277" s="111">
        <f t="shared" si="6"/>
        <v>0</v>
      </c>
    </row>
    <row r="278" spans="1:9" ht="15.75">
      <c r="A278" s="76" t="s">
        <v>202</v>
      </c>
      <c r="B278" s="126" t="s">
        <v>312</v>
      </c>
      <c r="C278" s="42" t="s">
        <v>42</v>
      </c>
      <c r="D278" s="94" t="s">
        <v>46</v>
      </c>
      <c r="E278" s="42" t="s">
        <v>158</v>
      </c>
      <c r="F278" s="8"/>
      <c r="G278" s="180" t="s">
        <v>97</v>
      </c>
      <c r="H278" s="133">
        <f t="shared" si="6"/>
        <v>17100</v>
      </c>
      <c r="I278" s="112">
        <f t="shared" si="6"/>
        <v>0</v>
      </c>
    </row>
    <row r="279" spans="1:9" ht="15.75">
      <c r="A279" s="139" t="s">
        <v>235</v>
      </c>
      <c r="B279" s="127" t="s">
        <v>312</v>
      </c>
      <c r="C279" s="46" t="s">
        <v>42</v>
      </c>
      <c r="D279" s="95" t="s">
        <v>46</v>
      </c>
      <c r="E279" s="46" t="s">
        <v>158</v>
      </c>
      <c r="F279" s="6" t="s">
        <v>15</v>
      </c>
      <c r="G279" s="184">
        <v>412</v>
      </c>
      <c r="H279" s="407">
        <f>5000+4000+5000+3000+100</f>
        <v>17100</v>
      </c>
      <c r="I279" s="139"/>
    </row>
    <row r="280" spans="1:9" ht="15.75">
      <c r="A280" s="441" t="s">
        <v>6</v>
      </c>
      <c r="B280" s="409" t="s">
        <v>312</v>
      </c>
      <c r="C280" s="409" t="s">
        <v>47</v>
      </c>
      <c r="D280" s="409" t="s">
        <v>96</v>
      </c>
      <c r="E280" s="409" t="s">
        <v>95</v>
      </c>
      <c r="F280" s="409" t="s">
        <v>97</v>
      </c>
      <c r="G280" s="414" t="s">
        <v>97</v>
      </c>
      <c r="H280" s="410">
        <f>H281</f>
        <v>1000</v>
      </c>
      <c r="I280" s="446"/>
    </row>
    <row r="281" spans="1:9" ht="15.75">
      <c r="A281" s="447" t="s">
        <v>7</v>
      </c>
      <c r="B281" s="300" t="s">
        <v>312</v>
      </c>
      <c r="C281" s="300" t="s">
        <v>47</v>
      </c>
      <c r="D281" s="300" t="s">
        <v>48</v>
      </c>
      <c r="E281" s="300" t="s">
        <v>95</v>
      </c>
      <c r="F281" s="300" t="s">
        <v>97</v>
      </c>
      <c r="G281" s="201" t="s">
        <v>97</v>
      </c>
      <c r="H281" s="398">
        <f>H282</f>
        <v>1000</v>
      </c>
      <c r="I281" s="455"/>
    </row>
    <row r="282" spans="1:9" ht="15.75">
      <c r="A282" s="443" t="s">
        <v>134</v>
      </c>
      <c r="B282" s="399" t="s">
        <v>312</v>
      </c>
      <c r="C282" s="399" t="s">
        <v>47</v>
      </c>
      <c r="D282" s="399" t="s">
        <v>48</v>
      </c>
      <c r="E282" s="399" t="s">
        <v>135</v>
      </c>
      <c r="F282" s="399" t="s">
        <v>97</v>
      </c>
      <c r="G282" s="180" t="s">
        <v>97</v>
      </c>
      <c r="H282" s="401">
        <f>H283</f>
        <v>1000</v>
      </c>
      <c r="I282" s="444"/>
    </row>
    <row r="283" spans="1:9" ht="15.75">
      <c r="A283" s="453" t="s">
        <v>213</v>
      </c>
      <c r="B283" s="404" t="s">
        <v>312</v>
      </c>
      <c r="C283" s="404" t="s">
        <v>47</v>
      </c>
      <c r="D283" s="404" t="s">
        <v>48</v>
      </c>
      <c r="E283" s="404" t="s">
        <v>135</v>
      </c>
      <c r="F283" s="404" t="s">
        <v>136</v>
      </c>
      <c r="G283" s="403">
        <v>214</v>
      </c>
      <c r="H283" s="406">
        <v>1000</v>
      </c>
      <c r="I283" s="454"/>
    </row>
    <row r="284" spans="1:9" ht="15.75">
      <c r="A284" s="441" t="s">
        <v>73</v>
      </c>
      <c r="B284" s="409" t="s">
        <v>312</v>
      </c>
      <c r="C284" s="409" t="s">
        <v>74</v>
      </c>
      <c r="D284" s="409" t="s">
        <v>96</v>
      </c>
      <c r="E284" s="409" t="s">
        <v>95</v>
      </c>
      <c r="F284" s="409"/>
      <c r="G284" s="414" t="s">
        <v>97</v>
      </c>
      <c r="H284" s="410">
        <f>H285</f>
        <v>130000</v>
      </c>
      <c r="I284" s="442">
        <f>I285</f>
        <v>0</v>
      </c>
    </row>
    <row r="285" spans="1:9" ht="15.75">
      <c r="A285" s="78" t="s">
        <v>16</v>
      </c>
      <c r="B285" s="52" t="s">
        <v>312</v>
      </c>
      <c r="C285" s="93" t="s">
        <v>74</v>
      </c>
      <c r="D285" s="52" t="s">
        <v>75</v>
      </c>
      <c r="E285" s="313" t="s">
        <v>95</v>
      </c>
      <c r="F285" s="93"/>
      <c r="G285" s="201" t="s">
        <v>97</v>
      </c>
      <c r="H285" s="111">
        <f>H286</f>
        <v>130000</v>
      </c>
      <c r="I285" s="308">
        <f>I286</f>
        <v>0</v>
      </c>
    </row>
    <row r="286" spans="1:9" ht="15.75">
      <c r="A286" s="76" t="s">
        <v>134</v>
      </c>
      <c r="B286" s="52" t="s">
        <v>312</v>
      </c>
      <c r="C286" s="93" t="s">
        <v>74</v>
      </c>
      <c r="D286" s="52" t="s">
        <v>75</v>
      </c>
      <c r="E286" s="313" t="s">
        <v>135</v>
      </c>
      <c r="F286" s="93"/>
      <c r="G286" s="201" t="s">
        <v>97</v>
      </c>
      <c r="H286" s="111">
        <f>H287</f>
        <v>130000</v>
      </c>
      <c r="I286" s="308"/>
    </row>
    <row r="287" spans="1:9" ht="16.5" thickBot="1">
      <c r="A287" s="137" t="s">
        <v>213</v>
      </c>
      <c r="B287" s="16" t="s">
        <v>312</v>
      </c>
      <c r="C287" s="169" t="s">
        <v>74</v>
      </c>
      <c r="D287" s="16" t="s">
        <v>75</v>
      </c>
      <c r="E287" s="170" t="s">
        <v>135</v>
      </c>
      <c r="F287" s="169"/>
      <c r="G287" s="368" t="s">
        <v>136</v>
      </c>
      <c r="H287" s="152">
        <f>10000+120000</f>
        <v>130000</v>
      </c>
      <c r="I287" s="392"/>
    </row>
    <row r="288" spans="1:9" ht="16.5" thickBot="1">
      <c r="A288" s="39" t="s">
        <v>326</v>
      </c>
      <c r="B288" s="79" t="s">
        <v>327</v>
      </c>
      <c r="C288" s="27" t="s">
        <v>96</v>
      </c>
      <c r="D288" s="27" t="s">
        <v>96</v>
      </c>
      <c r="E288" s="222" t="s">
        <v>95</v>
      </c>
      <c r="F288" s="27" t="s">
        <v>97</v>
      </c>
      <c r="G288" s="427" t="s">
        <v>328</v>
      </c>
      <c r="H288" s="74">
        <f>H289</f>
        <v>87.8</v>
      </c>
      <c r="I288" s="354"/>
    </row>
    <row r="289" spans="1:9" ht="15.75">
      <c r="A289" s="462" t="s">
        <v>294</v>
      </c>
      <c r="B289" s="415" t="s">
        <v>327</v>
      </c>
      <c r="C289" s="415" t="s">
        <v>65</v>
      </c>
      <c r="D289" s="415" t="s">
        <v>96</v>
      </c>
      <c r="E289" s="415" t="s">
        <v>95</v>
      </c>
      <c r="F289" s="415" t="s">
        <v>97</v>
      </c>
      <c r="G289" s="416" t="s">
        <v>97</v>
      </c>
      <c r="H289" s="417">
        <f>H290</f>
        <v>87.8</v>
      </c>
      <c r="I289" s="438"/>
    </row>
    <row r="290" spans="1:9" ht="15.75">
      <c r="A290" s="443" t="s">
        <v>329</v>
      </c>
      <c r="B290" s="399" t="s">
        <v>327</v>
      </c>
      <c r="C290" s="399" t="s">
        <v>65</v>
      </c>
      <c r="D290" s="399" t="s">
        <v>330</v>
      </c>
      <c r="E290" s="399" t="s">
        <v>95</v>
      </c>
      <c r="F290" s="399" t="s">
        <v>97</v>
      </c>
      <c r="G290" s="400" t="s">
        <v>97</v>
      </c>
      <c r="H290" s="401">
        <f>H292</f>
        <v>87.8</v>
      </c>
      <c r="I290" s="449"/>
    </row>
    <row r="291" spans="1:9" ht="15.75">
      <c r="A291" s="443" t="s">
        <v>331</v>
      </c>
      <c r="B291" s="399"/>
      <c r="C291" s="399"/>
      <c r="D291" s="399"/>
      <c r="E291" s="399"/>
      <c r="F291" s="399"/>
      <c r="G291" s="400"/>
      <c r="H291" s="401"/>
      <c r="I291" s="449"/>
    </row>
    <row r="292" spans="1:9" ht="15.75">
      <c r="A292" s="443" t="s">
        <v>332</v>
      </c>
      <c r="B292" s="399" t="s">
        <v>327</v>
      </c>
      <c r="C292" s="399" t="s">
        <v>65</v>
      </c>
      <c r="D292" s="399" t="s">
        <v>330</v>
      </c>
      <c r="E292" s="399" t="s">
        <v>69</v>
      </c>
      <c r="F292" s="399" t="s">
        <v>97</v>
      </c>
      <c r="G292" s="400" t="s">
        <v>97</v>
      </c>
      <c r="H292" s="401">
        <f>H294</f>
        <v>87.8</v>
      </c>
      <c r="I292" s="449"/>
    </row>
    <row r="293" spans="1:9" ht="15.75">
      <c r="A293" s="443" t="s">
        <v>333</v>
      </c>
      <c r="B293" s="399"/>
      <c r="C293" s="399"/>
      <c r="D293" s="399"/>
      <c r="E293" s="399"/>
      <c r="F293" s="399"/>
      <c r="G293" s="400"/>
      <c r="H293" s="401"/>
      <c r="I293" s="449"/>
    </row>
    <row r="294" spans="1:9" ht="16.5" thickBot="1">
      <c r="A294" s="453" t="s">
        <v>334</v>
      </c>
      <c r="B294" s="404" t="s">
        <v>327</v>
      </c>
      <c r="C294" s="404" t="s">
        <v>65</v>
      </c>
      <c r="D294" s="404" t="s">
        <v>330</v>
      </c>
      <c r="E294" s="404" t="s">
        <v>69</v>
      </c>
      <c r="F294" s="404" t="s">
        <v>195</v>
      </c>
      <c r="G294" s="405" t="s">
        <v>195</v>
      </c>
      <c r="H294" s="406">
        <v>87.8</v>
      </c>
      <c r="I294" s="452"/>
    </row>
    <row r="295" spans="1:9" ht="16.5" thickBot="1">
      <c r="A295" s="436" t="s">
        <v>137</v>
      </c>
      <c r="B295" s="129" t="s">
        <v>97</v>
      </c>
      <c r="C295" s="45" t="s">
        <v>96</v>
      </c>
      <c r="D295" s="96" t="s">
        <v>96</v>
      </c>
      <c r="E295" s="45" t="s">
        <v>95</v>
      </c>
      <c r="F295" s="75"/>
      <c r="G295" s="202" t="s">
        <v>97</v>
      </c>
      <c r="H295" s="113">
        <f>H11+H93+H126+H155+H175+H203+H221+H237+H248+H256+H275+H288</f>
        <v>1416980</v>
      </c>
      <c r="I295" s="393">
        <f>I11+I93+I126+I155+I175+I203+I221+I237+I256+I248</f>
        <v>247898</v>
      </c>
    </row>
    <row r="296" spans="1:9" ht="15.75">
      <c r="A296" s="106" t="s">
        <v>138</v>
      </c>
      <c r="B296" s="130"/>
      <c r="C296" s="123"/>
      <c r="D296" s="120"/>
      <c r="E296" s="123"/>
      <c r="F296" s="102"/>
      <c r="G296" s="193"/>
      <c r="H296" s="111"/>
      <c r="I296" s="304"/>
    </row>
    <row r="297" spans="1:9" ht="15.75">
      <c r="A297" s="76" t="s">
        <v>139</v>
      </c>
      <c r="B297" s="126"/>
      <c r="C297" s="42"/>
      <c r="D297" s="94"/>
      <c r="E297" s="42"/>
      <c r="F297" s="8"/>
      <c r="G297" s="183"/>
      <c r="H297" s="112"/>
      <c r="I297" s="173"/>
    </row>
    <row r="298" spans="1:9" ht="15.75">
      <c r="A298" s="76" t="s">
        <v>140</v>
      </c>
      <c r="B298" s="126"/>
      <c r="C298" s="42"/>
      <c r="D298" s="94"/>
      <c r="E298" s="42"/>
      <c r="F298" s="8"/>
      <c r="G298" s="183"/>
      <c r="H298" s="112"/>
      <c r="I298" s="173"/>
    </row>
    <row r="299" spans="1:9" ht="16.5" thickBot="1">
      <c r="A299" s="77" t="s">
        <v>141</v>
      </c>
      <c r="B299" s="127"/>
      <c r="C299" s="46"/>
      <c r="D299" s="95"/>
      <c r="E299" s="46"/>
      <c r="F299" s="6"/>
      <c r="G299" s="184"/>
      <c r="H299" s="110"/>
      <c r="I299" s="176"/>
    </row>
    <row r="300" spans="1:9" ht="16.5" thickBot="1">
      <c r="A300" s="39" t="s">
        <v>302</v>
      </c>
      <c r="B300" s="79" t="s">
        <v>97</v>
      </c>
      <c r="C300" s="50" t="s">
        <v>24</v>
      </c>
      <c r="D300" s="96" t="s">
        <v>96</v>
      </c>
      <c r="E300" s="45" t="s">
        <v>95</v>
      </c>
      <c r="F300" s="96"/>
      <c r="G300" s="179" t="s">
        <v>97</v>
      </c>
      <c r="H300" s="113">
        <f>H301</f>
        <v>5000</v>
      </c>
      <c r="I300" s="113">
        <f>I301</f>
        <v>0</v>
      </c>
    </row>
    <row r="301" spans="1:9" ht="15.75">
      <c r="A301" s="106" t="s">
        <v>19</v>
      </c>
      <c r="B301" s="130" t="s">
        <v>97</v>
      </c>
      <c r="C301" s="123" t="s">
        <v>24</v>
      </c>
      <c r="D301" s="120" t="s">
        <v>28</v>
      </c>
      <c r="E301" s="123" t="s">
        <v>29</v>
      </c>
      <c r="F301" s="120"/>
      <c r="G301" s="180" t="s">
        <v>97</v>
      </c>
      <c r="H301" s="117">
        <f>H302</f>
        <v>5000</v>
      </c>
      <c r="I301" s="117">
        <f>I302</f>
        <v>0</v>
      </c>
    </row>
    <row r="302" spans="1:9" ht="16.5" thickBot="1">
      <c r="A302" s="107" t="s">
        <v>119</v>
      </c>
      <c r="B302" s="131" t="s">
        <v>97</v>
      </c>
      <c r="C302" s="124" t="s">
        <v>24</v>
      </c>
      <c r="D302" s="121" t="s">
        <v>28</v>
      </c>
      <c r="E302" s="124" t="s">
        <v>29</v>
      </c>
      <c r="F302" s="121"/>
      <c r="G302" s="195" t="s">
        <v>30</v>
      </c>
      <c r="H302" s="118">
        <v>5000</v>
      </c>
      <c r="I302" s="303"/>
    </row>
    <row r="303" spans="1:9" ht="15.75">
      <c r="A303" s="51" t="s">
        <v>142</v>
      </c>
      <c r="B303" s="80"/>
      <c r="C303" s="47"/>
      <c r="D303" s="119"/>
      <c r="E303" s="122"/>
      <c r="F303" s="119"/>
      <c r="G303" s="200"/>
      <c r="H303" s="114"/>
      <c r="I303" s="302"/>
    </row>
    <row r="304" spans="1:9" ht="16.5" thickBot="1">
      <c r="A304" s="48" t="s">
        <v>143</v>
      </c>
      <c r="B304" s="128" t="s">
        <v>97</v>
      </c>
      <c r="C304" s="49" t="s">
        <v>33</v>
      </c>
      <c r="D304" s="150" t="s">
        <v>96</v>
      </c>
      <c r="E304" s="43" t="s">
        <v>95</v>
      </c>
      <c r="F304" s="98"/>
      <c r="G304" s="199" t="s">
        <v>97</v>
      </c>
      <c r="H304" s="115">
        <f>H306</f>
        <v>3470</v>
      </c>
      <c r="I304" s="115">
        <f>I306</f>
        <v>0</v>
      </c>
    </row>
    <row r="305" spans="1:9" ht="15.75">
      <c r="A305" s="105" t="s">
        <v>31</v>
      </c>
      <c r="B305" s="146"/>
      <c r="C305" s="147"/>
      <c r="D305" s="148"/>
      <c r="E305" s="18"/>
      <c r="F305" s="148"/>
      <c r="G305" s="188"/>
      <c r="H305" s="114"/>
      <c r="I305" s="302"/>
    </row>
    <row r="306" spans="1:9" ht="16.5" thickBot="1">
      <c r="A306" s="104" t="s">
        <v>32</v>
      </c>
      <c r="B306" s="34" t="s">
        <v>310</v>
      </c>
      <c r="C306" s="145" t="s">
        <v>33</v>
      </c>
      <c r="D306" s="150" t="s">
        <v>96</v>
      </c>
      <c r="E306" s="43" t="s">
        <v>95</v>
      </c>
      <c r="F306" s="98"/>
      <c r="G306" s="199" t="s">
        <v>97</v>
      </c>
      <c r="H306" s="152">
        <f>H307</f>
        <v>3470</v>
      </c>
      <c r="I306" s="152">
        <f>I307</f>
        <v>0</v>
      </c>
    </row>
    <row r="307" spans="1:9" ht="15.75">
      <c r="A307" s="78" t="s">
        <v>34</v>
      </c>
      <c r="B307" s="125" t="s">
        <v>97</v>
      </c>
      <c r="C307" s="52" t="s">
        <v>33</v>
      </c>
      <c r="D307" s="93" t="s">
        <v>35</v>
      </c>
      <c r="E307" s="52" t="s">
        <v>95</v>
      </c>
      <c r="F307" s="93"/>
      <c r="G307" s="201" t="s">
        <v>97</v>
      </c>
      <c r="H307" s="111">
        <f>H308</f>
        <v>3470</v>
      </c>
      <c r="I307" s="111">
        <f>I308</f>
        <v>0</v>
      </c>
    </row>
    <row r="308" spans="1:9" ht="15.75">
      <c r="A308" s="76" t="s">
        <v>100</v>
      </c>
      <c r="B308" s="126" t="s">
        <v>97</v>
      </c>
      <c r="C308" s="42" t="s">
        <v>33</v>
      </c>
      <c r="D308" s="94" t="s">
        <v>35</v>
      </c>
      <c r="E308" s="42" t="s">
        <v>101</v>
      </c>
      <c r="F308" s="94"/>
      <c r="G308" s="180" t="s">
        <v>97</v>
      </c>
      <c r="H308" s="112">
        <f>H309+H310+H311</f>
        <v>3470</v>
      </c>
      <c r="I308" s="112">
        <f>I309+I310+I311</f>
        <v>0</v>
      </c>
    </row>
    <row r="309" spans="1:9" ht="26.25">
      <c r="A309" s="164" t="s">
        <v>275</v>
      </c>
      <c r="B309" s="126" t="s">
        <v>97</v>
      </c>
      <c r="C309" s="42" t="s">
        <v>33</v>
      </c>
      <c r="D309" s="94" t="s">
        <v>35</v>
      </c>
      <c r="E309" s="42" t="s">
        <v>101</v>
      </c>
      <c r="F309" s="8"/>
      <c r="G309" s="183">
        <v>239</v>
      </c>
      <c r="H309" s="112">
        <f>1160-988</f>
        <v>172</v>
      </c>
      <c r="I309" s="173"/>
    </row>
    <row r="310" spans="1:9" ht="15.75">
      <c r="A310" s="76" t="s">
        <v>105</v>
      </c>
      <c r="B310" s="126" t="s">
        <v>97</v>
      </c>
      <c r="C310" s="42" t="s">
        <v>33</v>
      </c>
      <c r="D310" s="94" t="s">
        <v>35</v>
      </c>
      <c r="E310" s="42" t="s">
        <v>101</v>
      </c>
      <c r="F310" s="8"/>
      <c r="G310" s="183">
        <v>240</v>
      </c>
      <c r="H310" s="112">
        <f>315+553</f>
        <v>868</v>
      </c>
      <c r="I310" s="173"/>
    </row>
    <row r="311" spans="1:9" ht="27" thickBot="1">
      <c r="A311" s="164" t="s">
        <v>276</v>
      </c>
      <c r="B311" s="126" t="s">
        <v>97</v>
      </c>
      <c r="C311" s="42" t="s">
        <v>33</v>
      </c>
      <c r="D311" s="94" t="s">
        <v>35</v>
      </c>
      <c r="E311" s="42" t="s">
        <v>101</v>
      </c>
      <c r="F311" s="8"/>
      <c r="G311" s="183">
        <v>253</v>
      </c>
      <c r="H311" s="112">
        <f>1565+430+435</f>
        <v>2430</v>
      </c>
      <c r="I311" s="173"/>
    </row>
    <row r="312" spans="1:9" ht="15.75">
      <c r="A312" s="51" t="s">
        <v>41</v>
      </c>
      <c r="B312" s="80" t="s">
        <v>97</v>
      </c>
      <c r="C312" s="47" t="s">
        <v>42</v>
      </c>
      <c r="D312" s="277" t="s">
        <v>96</v>
      </c>
      <c r="E312" s="147" t="s">
        <v>95</v>
      </c>
      <c r="F312" s="277"/>
      <c r="G312" s="278" t="s">
        <v>97</v>
      </c>
      <c r="H312" s="114">
        <f>H314</f>
        <v>1046.9</v>
      </c>
      <c r="I312" s="114">
        <f>I314</f>
        <v>0</v>
      </c>
    </row>
    <row r="313" spans="1:9" ht="16.5" thickBot="1">
      <c r="A313" s="104" t="s">
        <v>206</v>
      </c>
      <c r="B313" s="128"/>
      <c r="C313" s="49"/>
      <c r="D313" s="128"/>
      <c r="E313" s="49"/>
      <c r="F313" s="26"/>
      <c r="G313" s="203"/>
      <c r="H313" s="115"/>
      <c r="I313" s="303"/>
    </row>
    <row r="314" spans="1:9" ht="15.75">
      <c r="A314" s="78" t="s">
        <v>207</v>
      </c>
      <c r="B314" s="125" t="s">
        <v>97</v>
      </c>
      <c r="C314" s="52" t="s">
        <v>42</v>
      </c>
      <c r="D314" s="93" t="s">
        <v>46</v>
      </c>
      <c r="E314" s="42" t="s">
        <v>95</v>
      </c>
      <c r="F314" s="94"/>
      <c r="G314" s="180" t="s">
        <v>97</v>
      </c>
      <c r="H314" s="117">
        <f>H315</f>
        <v>1046.9</v>
      </c>
      <c r="I314" s="117">
        <f>I315</f>
        <v>0</v>
      </c>
    </row>
    <row r="315" spans="1:9" ht="15.75">
      <c r="A315" s="76" t="s">
        <v>108</v>
      </c>
      <c r="B315" s="126" t="s">
        <v>97</v>
      </c>
      <c r="C315" s="42" t="s">
        <v>99</v>
      </c>
      <c r="D315" s="94" t="s">
        <v>46</v>
      </c>
      <c r="E315" s="42" t="s">
        <v>158</v>
      </c>
      <c r="F315" s="8"/>
      <c r="G315" s="180" t="s">
        <v>97</v>
      </c>
      <c r="H315" s="112">
        <f>H316</f>
        <v>1046.9</v>
      </c>
      <c r="I315" s="112">
        <f>I316</f>
        <v>0</v>
      </c>
    </row>
    <row r="316" spans="1:9" ht="16.5" thickBot="1">
      <c r="A316" s="109" t="s">
        <v>283</v>
      </c>
      <c r="B316" s="126" t="s">
        <v>97</v>
      </c>
      <c r="C316" s="42" t="s">
        <v>99</v>
      </c>
      <c r="D316" s="94" t="s">
        <v>46</v>
      </c>
      <c r="E316" s="42" t="s">
        <v>158</v>
      </c>
      <c r="F316" s="8"/>
      <c r="G316" s="183">
        <v>412</v>
      </c>
      <c r="H316" s="112">
        <f>800+246.9</f>
        <v>1046.9</v>
      </c>
      <c r="I316" s="173"/>
    </row>
    <row r="317" spans="1:9" ht="16.5" thickBot="1">
      <c r="A317" s="39" t="s">
        <v>160</v>
      </c>
      <c r="B317" s="79" t="s">
        <v>97</v>
      </c>
      <c r="C317" s="50" t="s">
        <v>87</v>
      </c>
      <c r="D317" s="96" t="s">
        <v>96</v>
      </c>
      <c r="E317" s="45" t="s">
        <v>95</v>
      </c>
      <c r="F317" s="96"/>
      <c r="G317" s="179" t="s">
        <v>97</v>
      </c>
      <c r="H317" s="113">
        <f>H321+H318</f>
        <v>9987.1</v>
      </c>
      <c r="I317" s="113">
        <f>I321+I318</f>
        <v>0</v>
      </c>
    </row>
    <row r="318" spans="1:9" ht="15.75">
      <c r="A318" s="76" t="s">
        <v>240</v>
      </c>
      <c r="B318" s="126" t="s">
        <v>97</v>
      </c>
      <c r="C318" s="42" t="s">
        <v>87</v>
      </c>
      <c r="D318" s="94" t="s">
        <v>223</v>
      </c>
      <c r="E318" s="42" t="s">
        <v>95</v>
      </c>
      <c r="F318" s="94"/>
      <c r="G318" s="180" t="s">
        <v>97</v>
      </c>
      <c r="H318" s="112">
        <f>H319</f>
        <v>1350</v>
      </c>
      <c r="I318" s="112">
        <f>I319</f>
        <v>0</v>
      </c>
    </row>
    <row r="319" spans="1:9" ht="15.75">
      <c r="A319" s="76" t="s">
        <v>224</v>
      </c>
      <c r="B319" s="126" t="s">
        <v>97</v>
      </c>
      <c r="C319" s="42" t="s">
        <v>87</v>
      </c>
      <c r="D319" s="94" t="s">
        <v>223</v>
      </c>
      <c r="E319" s="42" t="s">
        <v>225</v>
      </c>
      <c r="F319" s="8"/>
      <c r="G319" s="180" t="s">
        <v>97</v>
      </c>
      <c r="H319" s="112">
        <f>H320</f>
        <v>1350</v>
      </c>
      <c r="I319" s="112">
        <f>I320</f>
        <v>0</v>
      </c>
    </row>
    <row r="320" spans="1:9" ht="15.75">
      <c r="A320" s="76" t="s">
        <v>90</v>
      </c>
      <c r="B320" s="126" t="s">
        <v>97</v>
      </c>
      <c r="C320" s="42" t="s">
        <v>87</v>
      </c>
      <c r="D320" s="94" t="s">
        <v>223</v>
      </c>
      <c r="E320" s="42" t="s">
        <v>225</v>
      </c>
      <c r="F320" s="8" t="s">
        <v>4</v>
      </c>
      <c r="G320" s="183">
        <v>443</v>
      </c>
      <c r="H320" s="112">
        <f>850+500</f>
        <v>1350</v>
      </c>
      <c r="I320" s="109"/>
    </row>
    <row r="321" spans="1:9" ht="15.75">
      <c r="A321" s="78" t="s">
        <v>88</v>
      </c>
      <c r="B321" s="125" t="s">
        <v>97</v>
      </c>
      <c r="C321" s="52" t="s">
        <v>87</v>
      </c>
      <c r="D321" s="93" t="s">
        <v>89</v>
      </c>
      <c r="E321" s="42" t="s">
        <v>95</v>
      </c>
      <c r="F321" s="94"/>
      <c r="G321" s="180" t="s">
        <v>97</v>
      </c>
      <c r="H321" s="111">
        <f>H322+H324</f>
        <v>8637.1</v>
      </c>
      <c r="I321" s="111">
        <f>I322+I324</f>
        <v>0</v>
      </c>
    </row>
    <row r="322" spans="1:9" ht="15.75">
      <c r="A322" s="76" t="s">
        <v>134</v>
      </c>
      <c r="B322" s="126" t="s">
        <v>97</v>
      </c>
      <c r="C322" s="42" t="s">
        <v>87</v>
      </c>
      <c r="D322" s="94" t="s">
        <v>89</v>
      </c>
      <c r="E322" s="42" t="s">
        <v>135</v>
      </c>
      <c r="F322" s="8"/>
      <c r="G322" s="180" t="s">
        <v>97</v>
      </c>
      <c r="H322" s="111">
        <f>H323</f>
        <v>1726</v>
      </c>
      <c r="I322" s="111">
        <f>I323</f>
        <v>0</v>
      </c>
    </row>
    <row r="323" spans="1:9" ht="15.75">
      <c r="A323" s="76" t="s">
        <v>213</v>
      </c>
      <c r="B323" s="126" t="s">
        <v>97</v>
      </c>
      <c r="C323" s="42" t="s">
        <v>87</v>
      </c>
      <c r="D323" s="94" t="s">
        <v>89</v>
      </c>
      <c r="E323" s="42" t="s">
        <v>135</v>
      </c>
      <c r="F323" s="8"/>
      <c r="G323" s="183">
        <v>214</v>
      </c>
      <c r="H323" s="112">
        <f>626+1100</f>
        <v>1726</v>
      </c>
      <c r="I323" s="173"/>
    </row>
    <row r="324" spans="1:9" ht="26.25">
      <c r="A324" s="228" t="s">
        <v>284</v>
      </c>
      <c r="B324" s="36" t="s">
        <v>97</v>
      </c>
      <c r="C324" s="35" t="s">
        <v>87</v>
      </c>
      <c r="D324" s="14" t="s">
        <v>89</v>
      </c>
      <c r="E324" s="35" t="s">
        <v>191</v>
      </c>
      <c r="F324" s="11"/>
      <c r="G324" s="180" t="s">
        <v>97</v>
      </c>
      <c r="H324" s="116">
        <f>H325</f>
        <v>6911.1</v>
      </c>
      <c r="I324" s="116"/>
    </row>
    <row r="325" spans="1:9" ht="16.5" thickBot="1">
      <c r="A325" s="137" t="s">
        <v>90</v>
      </c>
      <c r="B325" s="131" t="s">
        <v>97</v>
      </c>
      <c r="C325" s="124" t="s">
        <v>87</v>
      </c>
      <c r="D325" s="121" t="s">
        <v>89</v>
      </c>
      <c r="E325" s="124" t="s">
        <v>191</v>
      </c>
      <c r="F325" s="168"/>
      <c r="G325" s="194">
        <v>443</v>
      </c>
      <c r="H325" s="118">
        <f>630+6281.1</f>
        <v>6911.1</v>
      </c>
      <c r="I325" s="303"/>
    </row>
    <row r="326" spans="1:9" s="213" customFormat="1" ht="16.5" thickBot="1">
      <c r="A326" s="370" t="s">
        <v>311</v>
      </c>
      <c r="B326" s="290" t="s">
        <v>97</v>
      </c>
      <c r="C326" s="291" t="s">
        <v>96</v>
      </c>
      <c r="D326" s="292" t="s">
        <v>96</v>
      </c>
      <c r="E326" s="291" t="s">
        <v>95</v>
      </c>
      <c r="F326" s="341"/>
      <c r="G326" s="179" t="s">
        <v>97</v>
      </c>
      <c r="H326" s="289">
        <f>H327+H332+H344+H357</f>
        <v>30861.3</v>
      </c>
      <c r="I326" s="371"/>
    </row>
    <row r="327" spans="1:9" s="213" customFormat="1" ht="16.5" thickBot="1">
      <c r="A327" s="142" t="s">
        <v>41</v>
      </c>
      <c r="B327" s="129" t="s">
        <v>97</v>
      </c>
      <c r="C327" s="45" t="s">
        <v>42</v>
      </c>
      <c r="D327" s="96" t="s">
        <v>96</v>
      </c>
      <c r="E327" s="45" t="s">
        <v>95</v>
      </c>
      <c r="F327" s="96"/>
      <c r="G327" s="179" t="s">
        <v>97</v>
      </c>
      <c r="H327" s="113">
        <f>H328</f>
        <v>5893</v>
      </c>
      <c r="I327" s="113">
        <f>I328+I331</f>
        <v>0</v>
      </c>
    </row>
    <row r="328" spans="1:9" ht="15.75">
      <c r="A328" s="78" t="s">
        <v>3</v>
      </c>
      <c r="B328" s="125" t="s">
        <v>97</v>
      </c>
      <c r="C328" s="52" t="s">
        <v>42</v>
      </c>
      <c r="D328" s="93" t="s">
        <v>46</v>
      </c>
      <c r="E328" s="42" t="s">
        <v>95</v>
      </c>
      <c r="F328" s="94"/>
      <c r="G328" s="180" t="s">
        <v>97</v>
      </c>
      <c r="H328" s="117">
        <f>H329+H330</f>
        <v>5893</v>
      </c>
      <c r="I328" s="117">
        <f>I329</f>
        <v>0</v>
      </c>
    </row>
    <row r="329" spans="1:9" ht="15.75">
      <c r="A329" s="76" t="s">
        <v>108</v>
      </c>
      <c r="B329" s="126" t="s">
        <v>97</v>
      </c>
      <c r="C329" s="42" t="s">
        <v>99</v>
      </c>
      <c r="D329" s="94" t="s">
        <v>46</v>
      </c>
      <c r="E329" s="42" t="s">
        <v>158</v>
      </c>
      <c r="F329" s="8"/>
      <c r="G329" s="180" t="s">
        <v>97</v>
      </c>
      <c r="H329" s="112">
        <f>H331</f>
        <v>3300</v>
      </c>
      <c r="I329" s="112">
        <f>I331</f>
        <v>0</v>
      </c>
    </row>
    <row r="330" spans="1:9" ht="26.25">
      <c r="A330" s="164" t="s">
        <v>230</v>
      </c>
      <c r="B330" s="126" t="s">
        <v>97</v>
      </c>
      <c r="C330" s="42" t="s">
        <v>42</v>
      </c>
      <c r="D330" s="94" t="s">
        <v>46</v>
      </c>
      <c r="E330" s="42" t="s">
        <v>158</v>
      </c>
      <c r="F330" s="8" t="s">
        <v>231</v>
      </c>
      <c r="G330" s="183">
        <v>411</v>
      </c>
      <c r="H330" s="112">
        <v>2593</v>
      </c>
      <c r="I330" s="173"/>
    </row>
    <row r="331" spans="1:9" ht="16.5" thickBot="1">
      <c r="A331" s="141" t="s">
        <v>283</v>
      </c>
      <c r="B331" s="131" t="s">
        <v>97</v>
      </c>
      <c r="C331" s="124" t="s">
        <v>99</v>
      </c>
      <c r="D331" s="121" t="s">
        <v>46</v>
      </c>
      <c r="E331" s="124" t="s">
        <v>158</v>
      </c>
      <c r="F331" s="168"/>
      <c r="G331" s="194">
        <v>412</v>
      </c>
      <c r="H331" s="118">
        <f>2500+800</f>
        <v>3300</v>
      </c>
      <c r="I331" s="303"/>
    </row>
    <row r="332" spans="1:9" ht="16.5" thickBot="1">
      <c r="A332" s="142" t="s">
        <v>6</v>
      </c>
      <c r="B332" s="129" t="s">
        <v>97</v>
      </c>
      <c r="C332" s="45" t="s">
        <v>47</v>
      </c>
      <c r="D332" s="96" t="s">
        <v>96</v>
      </c>
      <c r="E332" s="45" t="s">
        <v>95</v>
      </c>
      <c r="F332" s="96"/>
      <c r="G332" s="179" t="s">
        <v>97</v>
      </c>
      <c r="H332" s="113">
        <f>H333+H336+H341</f>
        <v>8808</v>
      </c>
      <c r="I332" s="113">
        <f>I333+I336+I364+I361</f>
        <v>0</v>
      </c>
    </row>
    <row r="333" spans="1:9" ht="15.75">
      <c r="A333" s="106" t="s">
        <v>7</v>
      </c>
      <c r="B333" s="130" t="s">
        <v>97</v>
      </c>
      <c r="C333" s="123" t="s">
        <v>47</v>
      </c>
      <c r="D333" s="120" t="s">
        <v>48</v>
      </c>
      <c r="E333" s="123" t="s">
        <v>95</v>
      </c>
      <c r="F333" s="120"/>
      <c r="G333" s="310" t="s">
        <v>97</v>
      </c>
      <c r="H333" s="117">
        <f>H334</f>
        <v>1800</v>
      </c>
      <c r="I333" s="117">
        <f>I334</f>
        <v>0</v>
      </c>
    </row>
    <row r="334" spans="1:9" ht="15.75">
      <c r="A334" s="76" t="s">
        <v>8</v>
      </c>
      <c r="B334" s="126" t="s">
        <v>97</v>
      </c>
      <c r="C334" s="42" t="s">
        <v>47</v>
      </c>
      <c r="D334" s="94" t="s">
        <v>48</v>
      </c>
      <c r="E334" s="42" t="s">
        <v>49</v>
      </c>
      <c r="F334" s="94"/>
      <c r="G334" s="180" t="s">
        <v>97</v>
      </c>
      <c r="H334" s="112">
        <f>H335</f>
        <v>1800</v>
      </c>
      <c r="I334" s="112">
        <f>I335</f>
        <v>0</v>
      </c>
    </row>
    <row r="335" spans="1:9" ht="15.75">
      <c r="A335" s="76" t="s">
        <v>50</v>
      </c>
      <c r="B335" s="126" t="s">
        <v>97</v>
      </c>
      <c r="C335" s="42" t="s">
        <v>47</v>
      </c>
      <c r="D335" s="94" t="s">
        <v>48</v>
      </c>
      <c r="E335" s="42" t="s">
        <v>49</v>
      </c>
      <c r="F335" s="94"/>
      <c r="G335" s="183">
        <v>327</v>
      </c>
      <c r="H335" s="112">
        <v>1800</v>
      </c>
      <c r="I335" s="171"/>
    </row>
    <row r="336" spans="1:9" ht="15.75">
      <c r="A336" s="77" t="s">
        <v>9</v>
      </c>
      <c r="B336" s="127" t="s">
        <v>97</v>
      </c>
      <c r="C336" s="46" t="s">
        <v>47</v>
      </c>
      <c r="D336" s="95" t="s">
        <v>51</v>
      </c>
      <c r="E336" s="42" t="s">
        <v>95</v>
      </c>
      <c r="F336" s="94"/>
      <c r="G336" s="180" t="s">
        <v>97</v>
      </c>
      <c r="H336" s="112">
        <f>H337+H339</f>
        <v>6508</v>
      </c>
      <c r="I336" s="112"/>
    </row>
    <row r="337" spans="1:9" ht="15.75">
      <c r="A337" s="257" t="s">
        <v>285</v>
      </c>
      <c r="B337" s="127" t="s">
        <v>97</v>
      </c>
      <c r="C337" s="46" t="s">
        <v>47</v>
      </c>
      <c r="D337" s="95" t="s">
        <v>51</v>
      </c>
      <c r="E337" s="46" t="s">
        <v>52</v>
      </c>
      <c r="F337" s="95"/>
      <c r="G337" s="180" t="s">
        <v>97</v>
      </c>
      <c r="H337" s="112">
        <f>H338</f>
        <v>4461</v>
      </c>
      <c r="I337" s="112">
        <f>I338</f>
        <v>0</v>
      </c>
    </row>
    <row r="338" spans="1:9" ht="15.75">
      <c r="A338" s="76" t="s">
        <v>50</v>
      </c>
      <c r="B338" s="126" t="s">
        <v>97</v>
      </c>
      <c r="C338" s="42" t="s">
        <v>47</v>
      </c>
      <c r="D338" s="94" t="s">
        <v>51</v>
      </c>
      <c r="E338" s="42" t="s">
        <v>52</v>
      </c>
      <c r="F338" s="8"/>
      <c r="G338" s="183">
        <v>327</v>
      </c>
      <c r="H338" s="112">
        <v>4461</v>
      </c>
      <c r="I338" s="171"/>
    </row>
    <row r="339" spans="1:9" ht="15.75">
      <c r="A339" s="99" t="s">
        <v>58</v>
      </c>
      <c r="B339" s="36" t="s">
        <v>97</v>
      </c>
      <c r="C339" s="35" t="s">
        <v>47</v>
      </c>
      <c r="D339" s="14" t="s">
        <v>51</v>
      </c>
      <c r="E339" s="35" t="s">
        <v>59</v>
      </c>
      <c r="F339" s="14"/>
      <c r="G339" s="198" t="s">
        <v>97</v>
      </c>
      <c r="H339" s="139">
        <f>H340</f>
        <v>2047</v>
      </c>
      <c r="I339" s="139">
        <f>I340</f>
        <v>0</v>
      </c>
    </row>
    <row r="340" spans="1:9" ht="15.75">
      <c r="A340" s="76" t="s">
        <v>50</v>
      </c>
      <c r="B340" s="126" t="s">
        <v>97</v>
      </c>
      <c r="C340" s="42" t="s">
        <v>47</v>
      </c>
      <c r="D340" s="94" t="s">
        <v>51</v>
      </c>
      <c r="E340" s="42" t="s">
        <v>59</v>
      </c>
      <c r="F340" s="94"/>
      <c r="G340" s="183">
        <v>327</v>
      </c>
      <c r="H340" s="109">
        <f>47+2000</f>
        <v>2047</v>
      </c>
      <c r="I340" s="171"/>
    </row>
    <row r="341" spans="1:9" ht="15.75">
      <c r="A341" s="76" t="s">
        <v>53</v>
      </c>
      <c r="B341" s="126" t="s">
        <v>97</v>
      </c>
      <c r="C341" s="42" t="s">
        <v>47</v>
      </c>
      <c r="D341" s="94" t="s">
        <v>54</v>
      </c>
      <c r="E341" s="42" t="s">
        <v>95</v>
      </c>
      <c r="F341" s="94"/>
      <c r="G341" s="180" t="s">
        <v>97</v>
      </c>
      <c r="H341" s="112">
        <f>H342</f>
        <v>500</v>
      </c>
      <c r="I341" s="112">
        <f>I342</f>
        <v>0</v>
      </c>
    </row>
    <row r="342" spans="1:9" ht="15.75">
      <c r="A342" s="76" t="s">
        <v>226</v>
      </c>
      <c r="B342" s="126" t="s">
        <v>97</v>
      </c>
      <c r="C342" s="42" t="s">
        <v>47</v>
      </c>
      <c r="D342" s="94" t="s">
        <v>54</v>
      </c>
      <c r="E342" s="42" t="s">
        <v>227</v>
      </c>
      <c r="F342" s="94"/>
      <c r="G342" s="180" t="s">
        <v>97</v>
      </c>
      <c r="H342" s="112">
        <f>H343</f>
        <v>500</v>
      </c>
      <c r="I342" s="112">
        <f>I343+I356</f>
        <v>0</v>
      </c>
    </row>
    <row r="343" spans="1:9" ht="16.5" thickBot="1">
      <c r="A343" s="137" t="s">
        <v>50</v>
      </c>
      <c r="B343" s="131" t="s">
        <v>97</v>
      </c>
      <c r="C343" s="124" t="s">
        <v>47</v>
      </c>
      <c r="D343" s="121" t="s">
        <v>54</v>
      </c>
      <c r="E343" s="124" t="s">
        <v>227</v>
      </c>
      <c r="F343" s="121" t="s">
        <v>17</v>
      </c>
      <c r="G343" s="194">
        <v>327</v>
      </c>
      <c r="H343" s="118">
        <v>500</v>
      </c>
      <c r="I343" s="303"/>
    </row>
    <row r="344" spans="1:9" ht="16.5" thickBot="1">
      <c r="A344" s="142" t="s">
        <v>294</v>
      </c>
      <c r="B344" s="129" t="s">
        <v>97</v>
      </c>
      <c r="C344" s="45" t="s">
        <v>65</v>
      </c>
      <c r="D344" s="129" t="s">
        <v>96</v>
      </c>
      <c r="E344" s="45" t="s">
        <v>95</v>
      </c>
      <c r="F344" s="96"/>
      <c r="G344" s="258" t="s">
        <v>97</v>
      </c>
      <c r="H344" s="113">
        <f>H345+H356</f>
        <v>3000</v>
      </c>
      <c r="I344" s="113">
        <f>I345+I356</f>
        <v>0</v>
      </c>
    </row>
    <row r="345" spans="1:9" ht="15.75">
      <c r="A345" s="78" t="s">
        <v>62</v>
      </c>
      <c r="B345" s="125" t="s">
        <v>97</v>
      </c>
      <c r="C345" s="52" t="s">
        <v>65</v>
      </c>
      <c r="D345" s="93" t="s">
        <v>63</v>
      </c>
      <c r="E345" s="42" t="s">
        <v>95</v>
      </c>
      <c r="F345" s="94"/>
      <c r="G345" s="180" t="s">
        <v>97</v>
      </c>
      <c r="H345" s="111">
        <f>H347+H349+H350+H352</f>
        <v>2950</v>
      </c>
      <c r="I345" s="111">
        <f>I346+I348+I350+I352+I354</f>
        <v>0</v>
      </c>
    </row>
    <row r="346" spans="1:9" ht="26.25">
      <c r="A346" s="228" t="s">
        <v>297</v>
      </c>
      <c r="B346" s="126" t="s">
        <v>97</v>
      </c>
      <c r="C346" s="42" t="s">
        <v>65</v>
      </c>
      <c r="D346" s="94" t="s">
        <v>63</v>
      </c>
      <c r="E346" s="42" t="s">
        <v>64</v>
      </c>
      <c r="F346" s="94"/>
      <c r="G346" s="180" t="s">
        <v>97</v>
      </c>
      <c r="H346" s="112">
        <f>H347</f>
        <v>1750</v>
      </c>
      <c r="I346" s="112">
        <f>I347</f>
        <v>0</v>
      </c>
    </row>
    <row r="347" spans="1:9" ht="15.75">
      <c r="A347" s="77" t="s">
        <v>50</v>
      </c>
      <c r="B347" s="126" t="s">
        <v>97</v>
      </c>
      <c r="C347" s="42" t="s">
        <v>65</v>
      </c>
      <c r="D347" s="94" t="s">
        <v>63</v>
      </c>
      <c r="E347" s="42" t="s">
        <v>64</v>
      </c>
      <c r="F347" s="94"/>
      <c r="G347" s="183">
        <v>327</v>
      </c>
      <c r="H347" s="112">
        <v>1750</v>
      </c>
      <c r="I347" s="173"/>
    </row>
    <row r="348" spans="1:9" ht="15.75">
      <c r="A348" s="76" t="s">
        <v>13</v>
      </c>
      <c r="B348" s="126" t="s">
        <v>97</v>
      </c>
      <c r="C348" s="42" t="s">
        <v>65</v>
      </c>
      <c r="D348" s="94" t="s">
        <v>63</v>
      </c>
      <c r="E348" s="42" t="s">
        <v>66</v>
      </c>
      <c r="F348" s="94"/>
      <c r="G348" s="180" t="s">
        <v>97</v>
      </c>
      <c r="H348" s="112">
        <f>H349</f>
        <v>100</v>
      </c>
      <c r="I348" s="112">
        <f>I349</f>
        <v>0</v>
      </c>
    </row>
    <row r="349" spans="1:9" ht="15.75">
      <c r="A349" s="77" t="s">
        <v>50</v>
      </c>
      <c r="B349" s="126" t="s">
        <v>97</v>
      </c>
      <c r="C349" s="42" t="s">
        <v>65</v>
      </c>
      <c r="D349" s="94" t="s">
        <v>63</v>
      </c>
      <c r="E349" s="42" t="s">
        <v>66</v>
      </c>
      <c r="F349" s="94"/>
      <c r="G349" s="183">
        <v>327</v>
      </c>
      <c r="H349" s="112">
        <v>100</v>
      </c>
      <c r="I349" s="173"/>
    </row>
    <row r="350" spans="1:9" ht="15.75">
      <c r="A350" s="76" t="s">
        <v>14</v>
      </c>
      <c r="B350" s="126" t="s">
        <v>97</v>
      </c>
      <c r="C350" s="42" t="s">
        <v>65</v>
      </c>
      <c r="D350" s="94" t="s">
        <v>63</v>
      </c>
      <c r="E350" s="42" t="s">
        <v>67</v>
      </c>
      <c r="F350" s="94"/>
      <c r="G350" s="183"/>
      <c r="H350" s="112">
        <f>H351</f>
        <v>800</v>
      </c>
      <c r="I350" s="112">
        <f>I351</f>
        <v>0</v>
      </c>
    </row>
    <row r="351" spans="1:9" ht="15.75">
      <c r="A351" s="77" t="s">
        <v>50</v>
      </c>
      <c r="B351" s="126" t="s">
        <v>97</v>
      </c>
      <c r="C351" s="42" t="s">
        <v>65</v>
      </c>
      <c r="D351" s="94" t="s">
        <v>63</v>
      </c>
      <c r="E351" s="42" t="s">
        <v>67</v>
      </c>
      <c r="F351" s="94"/>
      <c r="G351" s="183">
        <v>327</v>
      </c>
      <c r="H351" s="112">
        <v>800</v>
      </c>
      <c r="I351" s="173"/>
    </row>
    <row r="352" spans="1:9" ht="26.25">
      <c r="A352" s="228" t="s">
        <v>288</v>
      </c>
      <c r="B352" s="126" t="s">
        <v>97</v>
      </c>
      <c r="C352" s="42" t="s">
        <v>65</v>
      </c>
      <c r="D352" s="94" t="s">
        <v>63</v>
      </c>
      <c r="E352" s="42" t="s">
        <v>68</v>
      </c>
      <c r="F352" s="94"/>
      <c r="G352" s="180" t="s">
        <v>97</v>
      </c>
      <c r="H352" s="112">
        <f>H353</f>
        <v>300</v>
      </c>
      <c r="I352" s="112">
        <f>I353</f>
        <v>0</v>
      </c>
    </row>
    <row r="353" spans="1:9" ht="15.75">
      <c r="A353" s="77" t="s">
        <v>50</v>
      </c>
      <c r="B353" s="126" t="s">
        <v>97</v>
      </c>
      <c r="C353" s="42" t="s">
        <v>65</v>
      </c>
      <c r="D353" s="94" t="s">
        <v>63</v>
      </c>
      <c r="E353" s="42" t="s">
        <v>68</v>
      </c>
      <c r="F353" s="94"/>
      <c r="G353" s="183">
        <v>327</v>
      </c>
      <c r="H353" s="112">
        <v>300</v>
      </c>
      <c r="I353" s="173"/>
    </row>
    <row r="354" spans="1:9" ht="26.25">
      <c r="A354" s="249" t="s">
        <v>289</v>
      </c>
      <c r="B354" s="126" t="s">
        <v>97</v>
      </c>
      <c r="C354" s="42" t="s">
        <v>65</v>
      </c>
      <c r="D354" s="94" t="s">
        <v>72</v>
      </c>
      <c r="E354" s="42" t="s">
        <v>95</v>
      </c>
      <c r="F354" s="94"/>
      <c r="G354" s="180" t="s">
        <v>97</v>
      </c>
      <c r="H354" s="112">
        <f>H355</f>
        <v>50</v>
      </c>
      <c r="I354" s="112">
        <f>I355</f>
        <v>0</v>
      </c>
    </row>
    <row r="355" spans="1:9" ht="15.75">
      <c r="A355" s="76" t="s">
        <v>26</v>
      </c>
      <c r="B355" s="126" t="s">
        <v>97</v>
      </c>
      <c r="C355" s="42" t="s">
        <v>65</v>
      </c>
      <c r="D355" s="94" t="s">
        <v>72</v>
      </c>
      <c r="E355" s="42" t="s">
        <v>25</v>
      </c>
      <c r="F355" s="94"/>
      <c r="G355" s="180" t="s">
        <v>97</v>
      </c>
      <c r="H355" s="112">
        <f>H356</f>
        <v>50</v>
      </c>
      <c r="I355" s="112">
        <f>I356</f>
        <v>0</v>
      </c>
    </row>
    <row r="356" spans="1:9" ht="16.5" thickBot="1">
      <c r="A356" s="107" t="s">
        <v>98</v>
      </c>
      <c r="B356" s="131" t="s">
        <v>97</v>
      </c>
      <c r="C356" s="124" t="s">
        <v>65</v>
      </c>
      <c r="D356" s="121" t="s">
        <v>72</v>
      </c>
      <c r="E356" s="124" t="s">
        <v>25</v>
      </c>
      <c r="F356" s="121"/>
      <c r="G356" s="195" t="s">
        <v>99</v>
      </c>
      <c r="H356" s="118">
        <v>50</v>
      </c>
      <c r="I356" s="303"/>
    </row>
    <row r="357" spans="1:9" ht="16.5" thickBot="1">
      <c r="A357" s="44" t="s">
        <v>73</v>
      </c>
      <c r="B357" s="45" t="s">
        <v>97</v>
      </c>
      <c r="C357" s="96" t="s">
        <v>74</v>
      </c>
      <c r="D357" s="45" t="s">
        <v>96</v>
      </c>
      <c r="E357" s="312" t="s">
        <v>95</v>
      </c>
      <c r="F357" s="96"/>
      <c r="G357" s="202" t="s">
        <v>97</v>
      </c>
      <c r="H357" s="157">
        <f>H358</f>
        <v>13160.3</v>
      </c>
      <c r="I357" s="113"/>
    </row>
    <row r="358" spans="1:9" ht="15.75">
      <c r="A358" s="76" t="s">
        <v>76</v>
      </c>
      <c r="B358" s="42" t="s">
        <v>97</v>
      </c>
      <c r="C358" s="94" t="s">
        <v>74</v>
      </c>
      <c r="D358" s="42" t="s">
        <v>75</v>
      </c>
      <c r="E358" s="166" t="s">
        <v>77</v>
      </c>
      <c r="F358" s="94"/>
      <c r="G358" s="180" t="s">
        <v>97</v>
      </c>
      <c r="H358" s="135">
        <f>H359</f>
        <v>13160.3</v>
      </c>
      <c r="I358" s="112">
        <f>I359</f>
        <v>0</v>
      </c>
    </row>
    <row r="359" spans="1:9" ht="16.5" thickBot="1">
      <c r="A359" s="137" t="s">
        <v>50</v>
      </c>
      <c r="B359" s="124" t="s">
        <v>97</v>
      </c>
      <c r="C359" s="121" t="s">
        <v>74</v>
      </c>
      <c r="D359" s="124" t="s">
        <v>75</v>
      </c>
      <c r="E359" s="314" t="s">
        <v>77</v>
      </c>
      <c r="F359" s="121"/>
      <c r="G359" s="192">
        <v>327</v>
      </c>
      <c r="H359" s="158">
        <f>6200+6960.3</f>
        <v>13160.3</v>
      </c>
      <c r="I359" s="118"/>
    </row>
    <row r="360" spans="1:9" ht="16.5" thickBot="1">
      <c r="A360" s="436" t="s">
        <v>144</v>
      </c>
      <c r="B360" s="79"/>
      <c r="C360" s="50"/>
      <c r="D360" s="27"/>
      <c r="E360" s="50"/>
      <c r="F360" s="25"/>
      <c r="G360" s="190"/>
      <c r="H360" s="113">
        <f>H295+H300+H304+H312+H317+H326</f>
        <v>1467345.3</v>
      </c>
      <c r="I360" s="113">
        <f>I295+I300+I304+I312+I317</f>
        <v>247898</v>
      </c>
    </row>
  </sheetData>
  <mergeCells count="1">
    <mergeCell ref="A7:I7"/>
  </mergeCells>
  <printOptions horizontalCentered="1"/>
  <pageMargins left="0.1968503937007874" right="0.1968503937007874" top="0.35433070866141736" bottom="0.2755905511811024" header="0.6299212598425197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3"/>
  <sheetViews>
    <sheetView tabSelected="1" workbookViewId="0" topLeftCell="A1">
      <selection activeCell="J5" sqref="J5"/>
    </sheetView>
  </sheetViews>
  <sheetFormatPr defaultColWidth="8.796875" defaultRowHeight="15"/>
  <cols>
    <col min="1" max="1" width="2.8984375" style="0" customWidth="1"/>
    <col min="5" max="5" width="11.59765625" style="0" customWidth="1"/>
    <col min="6" max="6" width="11.19921875" style="0" customWidth="1"/>
    <col min="7" max="7" width="11.5" style="0" customWidth="1"/>
    <col min="8" max="8" width="7.3984375" style="0" customWidth="1"/>
  </cols>
  <sheetData>
    <row r="1" ht="15.75">
      <c r="H1" s="435" t="s">
        <v>346</v>
      </c>
    </row>
    <row r="2" ht="15.75">
      <c r="H2" s="435" t="s">
        <v>338</v>
      </c>
    </row>
    <row r="3" spans="5:8" ht="15.75">
      <c r="E3" s="467"/>
      <c r="F3" s="467"/>
      <c r="G3" s="467"/>
      <c r="H3" s="435" t="s">
        <v>350</v>
      </c>
    </row>
    <row r="4" ht="15.75">
      <c r="H4" s="435" t="s">
        <v>347</v>
      </c>
    </row>
    <row r="5" spans="5:8" ht="15.75">
      <c r="E5" s="467"/>
      <c r="F5" s="467"/>
      <c r="G5" s="467"/>
      <c r="H5" s="435" t="s">
        <v>348</v>
      </c>
    </row>
    <row r="6" spans="5:8" ht="15.75">
      <c r="E6" s="428"/>
      <c r="F6" s="428"/>
      <c r="G6" s="428"/>
      <c r="H6" s="428"/>
    </row>
    <row r="7" spans="2:8" ht="15.75">
      <c r="B7" s="485" t="s">
        <v>345</v>
      </c>
      <c r="C7" s="485"/>
      <c r="D7" s="485"/>
      <c r="E7" s="485"/>
      <c r="F7" s="485"/>
      <c r="G7" s="485"/>
      <c r="H7" s="485"/>
    </row>
    <row r="8" spans="2:8" ht="15.75">
      <c r="B8" s="485" t="s">
        <v>212</v>
      </c>
      <c r="C8" s="485"/>
      <c r="D8" s="485"/>
      <c r="E8" s="485"/>
      <c r="F8" s="485"/>
      <c r="G8" s="485"/>
      <c r="H8" s="485"/>
    </row>
    <row r="9" spans="3:4" ht="15.75">
      <c r="C9" s="62"/>
      <c r="D9" s="62"/>
    </row>
    <row r="10" ht="16.5" thickBot="1"/>
    <row r="11" spans="2:8" ht="16.5" thickBot="1">
      <c r="B11" s="63"/>
      <c r="C11" s="64"/>
      <c r="D11" s="64"/>
      <c r="E11" s="64"/>
      <c r="F11" s="64"/>
      <c r="G11" s="19"/>
      <c r="H11" s="65" t="s">
        <v>147</v>
      </c>
    </row>
    <row r="12" spans="2:8" ht="15.75">
      <c r="B12" s="66"/>
      <c r="C12" s="67" t="s">
        <v>0</v>
      </c>
      <c r="D12" s="67"/>
      <c r="E12" s="67"/>
      <c r="F12" s="67"/>
      <c r="G12" s="24" t="s">
        <v>114</v>
      </c>
      <c r="H12" s="68" t="s">
        <v>154</v>
      </c>
    </row>
    <row r="13" spans="2:8" ht="16.5" thickBot="1">
      <c r="B13" s="69"/>
      <c r="C13" s="70"/>
      <c r="D13" s="70"/>
      <c r="E13" s="70"/>
      <c r="F13" s="70"/>
      <c r="G13" s="28"/>
      <c r="H13" s="71"/>
    </row>
    <row r="14" spans="2:8" ht="16.5" thickBot="1">
      <c r="B14" s="72" t="s">
        <v>109</v>
      </c>
      <c r="C14" s="40"/>
      <c r="D14" s="40"/>
      <c r="E14" s="40"/>
      <c r="F14" s="65"/>
      <c r="G14" s="37">
        <f>'Прилож №5'!H16</f>
        <v>73797.99999999999</v>
      </c>
      <c r="H14" s="144">
        <v>44936.9</v>
      </c>
    </row>
    <row r="15" spans="2:8" ht="16.5" thickBot="1">
      <c r="B15" s="72" t="s">
        <v>125</v>
      </c>
      <c r="C15" s="40"/>
      <c r="D15" s="40"/>
      <c r="E15" s="40"/>
      <c r="F15" s="65"/>
      <c r="G15" s="37">
        <f>'Прилож №5'!H115</f>
        <v>9177.1</v>
      </c>
      <c r="H15" s="144">
        <v>5175.3</v>
      </c>
    </row>
    <row r="16" spans="2:8" ht="16.5" thickBot="1">
      <c r="B16" s="72" t="s">
        <v>127</v>
      </c>
      <c r="C16" s="40"/>
      <c r="D16" s="40"/>
      <c r="E16" s="40"/>
      <c r="F16" s="65"/>
      <c r="G16" s="37">
        <f>'Прилож №5'!H152</f>
        <v>3166.7</v>
      </c>
      <c r="H16" s="144">
        <v>2028.2</v>
      </c>
    </row>
    <row r="17" spans="2:8" ht="15.75">
      <c r="B17" s="63" t="s">
        <v>155</v>
      </c>
      <c r="C17" s="64"/>
      <c r="D17" s="64"/>
      <c r="E17" s="64"/>
      <c r="F17" s="68"/>
      <c r="G17" s="153"/>
      <c r="H17" s="38"/>
    </row>
    <row r="18" spans="2:8" ht="16.5" thickBot="1">
      <c r="B18" s="69" t="s">
        <v>132</v>
      </c>
      <c r="C18" s="70"/>
      <c r="D18" s="70"/>
      <c r="E18" s="70"/>
      <c r="F18" s="71"/>
      <c r="G18" s="154">
        <f>'Прилож №5'!H220</f>
        <v>7685.5</v>
      </c>
      <c r="H18" s="152">
        <v>4688.9</v>
      </c>
    </row>
    <row r="19" spans="2:8" ht="16.5" thickBot="1">
      <c r="B19" s="63" t="s">
        <v>156</v>
      </c>
      <c r="C19" s="64"/>
      <c r="D19" s="64"/>
      <c r="E19" s="64"/>
      <c r="F19" s="68"/>
      <c r="G19" s="153">
        <f>'Прилож №5'!H225</f>
        <v>12911.699999999999</v>
      </c>
      <c r="H19" s="151">
        <v>8299.4</v>
      </c>
    </row>
    <row r="20" spans="2:8" ht="15.75">
      <c r="B20" s="468" t="s">
        <v>303</v>
      </c>
      <c r="C20" s="469"/>
      <c r="D20" s="469"/>
      <c r="E20" s="469"/>
      <c r="F20" s="469"/>
      <c r="G20" s="17">
        <f>'Прилож №5'!H177</f>
        <v>6294.599999999999</v>
      </c>
      <c r="H20" s="151">
        <v>4300.7</v>
      </c>
    </row>
    <row r="21" spans="2:8" ht="15.75">
      <c r="B21" s="488" t="s">
        <v>161</v>
      </c>
      <c r="C21" s="489"/>
      <c r="D21" s="489"/>
      <c r="E21" s="489"/>
      <c r="F21" s="490"/>
      <c r="G21" s="99"/>
      <c r="H21" s="140"/>
    </row>
    <row r="22" spans="2:8" ht="16.5" thickBot="1">
      <c r="B22" s="491" t="s">
        <v>162</v>
      </c>
      <c r="C22" s="492"/>
      <c r="D22" s="489"/>
      <c r="E22" s="489"/>
      <c r="F22" s="490"/>
      <c r="G22" s="99"/>
      <c r="H22" s="140"/>
    </row>
    <row r="23" spans="2:8" ht="16.5" thickBot="1">
      <c r="B23" s="69" t="s">
        <v>157</v>
      </c>
      <c r="C23" s="70"/>
      <c r="D23" s="72"/>
      <c r="E23" s="40"/>
      <c r="F23" s="65"/>
      <c r="G23" s="144">
        <f>G14+G15+G16+G18+G19+G20</f>
        <v>113033.59999999999</v>
      </c>
      <c r="H23" s="144">
        <f>H14+H15+H16+H18+H19+H20</f>
        <v>69429.40000000001</v>
      </c>
    </row>
  </sheetData>
  <mergeCells count="4">
    <mergeCell ref="B21:F21"/>
    <mergeCell ref="B22:F22"/>
    <mergeCell ref="B7:H7"/>
    <mergeCell ref="B8:H8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T</cp:lastModifiedBy>
  <cp:lastPrinted>2007-02-27T08:06:41Z</cp:lastPrinted>
  <dcterms:created xsi:type="dcterms:W3CDTF">2002-11-11T07:39:40Z</dcterms:created>
  <dcterms:modified xsi:type="dcterms:W3CDTF">2017-08-26T10:55:47Z</dcterms:modified>
  <cp:category/>
  <cp:version/>
  <cp:contentType/>
  <cp:contentStatus/>
</cp:coreProperties>
</file>